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4702\Desktop\"/>
    </mc:Choice>
  </mc:AlternateContent>
  <workbookProtection workbookPassword="DB13" lockStructure="1"/>
  <bookViews>
    <workbookView xWindow="-12" yWindow="36" windowWidth="23928" windowHeight="6876" tabRatio="886"/>
  </bookViews>
  <sheets>
    <sheet name="Introduction" sheetId="19" r:id="rId1"/>
    <sheet name="Instructions" sheetId="20" r:id="rId2"/>
    <sheet name="Terms &amp; Conditions" sheetId="21" r:id="rId3"/>
    <sheet name="Appendices" sheetId="23" r:id="rId4"/>
    <sheet name="Application Form" sheetId="1" r:id="rId5"/>
    <sheet name="Signature Page" sheetId="22" r:id="rId6"/>
    <sheet name="Site &amp; Team Information" sheetId="11" r:id="rId7"/>
    <sheet name="Utility Information" sheetId="4" r:id="rId8"/>
    <sheet name="Proposed System Performance" sheetId="2" r:id="rId9"/>
    <sheet name="Proposed System Operation" sheetId="12" r:id="rId10"/>
    <sheet name="System Costs" sheetId="5" r:id="rId11"/>
    <sheet name="Air Emissions Data" sheetId="3" r:id="rId12"/>
    <sheet name="Schedules" sheetId="9" r:id="rId13"/>
    <sheet name="Incentive-Cost Benefit Analysis" sheetId="6" r:id="rId14"/>
    <sheet name="versions" sheetId="17" state="hidden" r:id="rId15"/>
    <sheet name="Emissions Assumptions" sheetId="18" state="hidden" r:id="rId16"/>
  </sheets>
  <definedNames>
    <definedName name="_xlnm.Print_Area" localSheetId="11">'Air Emissions Data'!$B$1:$F$29</definedName>
    <definedName name="_xlnm.Print_Area" localSheetId="3">Appendices!$B$1:$N$31</definedName>
    <definedName name="_xlnm.Print_Area" localSheetId="4">'Application Form'!$B$1:$I$35</definedName>
    <definedName name="_xlnm.Print_Area" localSheetId="13">'Incentive-Cost Benefit Analysis'!$B$1:$F$55</definedName>
    <definedName name="_xlnm.Print_Area" localSheetId="1">Instructions!$B$1:$N$21</definedName>
    <definedName name="_xlnm.Print_Area" localSheetId="0">Introduction!$B$1:$N$64</definedName>
    <definedName name="_xlnm.Print_Area" localSheetId="9">'Proposed System Operation'!$B$1:$N$20</definedName>
    <definedName name="_xlnm.Print_Area" localSheetId="8">'Proposed System Performance'!$B$7:$M$114</definedName>
    <definedName name="_xlnm.Print_Area" localSheetId="12">Schedules!$B$1:$D$37</definedName>
    <definedName name="_xlnm.Print_Area" localSheetId="5">'Signature Page'!$B$1:$N$35</definedName>
    <definedName name="_xlnm.Print_Area" localSheetId="6">'Site &amp; Team Information'!$B$1:$G$31</definedName>
    <definedName name="_xlnm.Print_Area" localSheetId="2">'Terms &amp; Conditions'!$B$1:$N$35</definedName>
    <definedName name="_xlnm.Print_Area" localSheetId="7">'Utility Information'!$B$1:$U$52</definedName>
    <definedName name="Repurposing">'Proposed System Performance'!$AA$84:$AA$86</definedName>
  </definedNames>
  <calcPr calcId="152511"/>
</workbook>
</file>

<file path=xl/calcChain.xml><?xml version="1.0" encoding="utf-8"?>
<calcChain xmlns="http://schemas.openxmlformats.org/spreadsheetml/2006/main">
  <c r="D2" i="2" l="1"/>
  <c r="I1" i="2" s="1"/>
  <c r="E36" i="2" s="1"/>
  <c r="D1" i="2"/>
  <c r="T37" i="4" l="1"/>
  <c r="J38" i="4"/>
  <c r="C19" i="6" l="1"/>
  <c r="C18" i="3" l="1"/>
  <c r="C17" i="3"/>
  <c r="C19" i="3"/>
  <c r="E38" i="4" l="1"/>
  <c r="E39" i="4"/>
  <c r="E40" i="4"/>
  <c r="E41" i="4"/>
  <c r="E42" i="4"/>
  <c r="E43" i="4"/>
  <c r="E44" i="4"/>
  <c r="E45" i="4"/>
  <c r="E46" i="4"/>
  <c r="E47" i="4"/>
  <c r="E48" i="4"/>
  <c r="E37" i="4"/>
  <c r="N13" i="6" l="1"/>
  <c r="N12" i="6"/>
  <c r="N4" i="6"/>
  <c r="N7" i="6"/>
  <c r="N6" i="6"/>
  <c r="N5" i="6"/>
  <c r="F46" i="2" l="1"/>
  <c r="D46" i="2"/>
  <c r="K20" i="2"/>
  <c r="K21" i="2"/>
  <c r="K19" i="2"/>
  <c r="E27" i="5" l="1"/>
  <c r="F48" i="6" l="1"/>
  <c r="N8" i="6"/>
  <c r="N11" i="6"/>
  <c r="C4" i="6"/>
  <c r="C3" i="6"/>
  <c r="C42" i="6" l="1"/>
  <c r="O7" i="6"/>
  <c r="O13" i="6"/>
  <c r="O4" i="6"/>
  <c r="O12" i="6"/>
  <c r="O6" i="6"/>
  <c r="O5" i="6"/>
  <c r="C11" i="6"/>
  <c r="C7" i="6" l="1"/>
  <c r="J65" i="2"/>
  <c r="G46" i="2" s="1"/>
  <c r="E46" i="2"/>
  <c r="D47" i="2"/>
  <c r="E47" i="2"/>
  <c r="F47" i="2"/>
  <c r="D48" i="2"/>
  <c r="E48" i="2"/>
  <c r="F48" i="2"/>
  <c r="D49" i="2"/>
  <c r="E49" i="2"/>
  <c r="F49" i="2"/>
  <c r="D50" i="2"/>
  <c r="E50" i="2"/>
  <c r="F50" i="2"/>
  <c r="D51" i="2"/>
  <c r="E51" i="2"/>
  <c r="F51" i="2"/>
  <c r="D52" i="2"/>
  <c r="E52" i="2"/>
  <c r="F52" i="2"/>
  <c r="D53" i="2"/>
  <c r="E53" i="2"/>
  <c r="F53" i="2"/>
  <c r="D54" i="2"/>
  <c r="E54" i="2"/>
  <c r="F54" i="2"/>
  <c r="D55" i="2"/>
  <c r="E55" i="2"/>
  <c r="F55" i="2"/>
  <c r="D56" i="2"/>
  <c r="E56" i="2"/>
  <c r="F56" i="2"/>
  <c r="D57" i="2"/>
  <c r="E57" i="2"/>
  <c r="F57" i="2"/>
  <c r="BA47" i="2"/>
  <c r="BB47" i="2"/>
  <c r="BF47" i="2" s="1"/>
  <c r="BC47" i="2"/>
  <c r="BA48" i="2"/>
  <c r="BB48" i="2"/>
  <c r="BI48" i="2" s="1"/>
  <c r="BC48" i="2"/>
  <c r="BA49" i="2"/>
  <c r="BB49" i="2"/>
  <c r="BI49" i="2" s="1"/>
  <c r="BC49" i="2"/>
  <c r="BA50" i="2"/>
  <c r="BB50" i="2"/>
  <c r="BF50" i="2" s="1"/>
  <c r="BC50" i="2"/>
  <c r="BA51" i="2"/>
  <c r="BB51" i="2"/>
  <c r="BF51" i="2" s="1"/>
  <c r="BC51" i="2"/>
  <c r="BA52" i="2"/>
  <c r="BB52" i="2"/>
  <c r="BI52" i="2" s="1"/>
  <c r="BC52" i="2"/>
  <c r="BA53" i="2"/>
  <c r="BB53" i="2"/>
  <c r="BI53" i="2" s="1"/>
  <c r="BC53" i="2"/>
  <c r="BA54" i="2"/>
  <c r="BB54" i="2"/>
  <c r="BI54" i="2" s="1"/>
  <c r="BC54" i="2"/>
  <c r="BA55" i="2"/>
  <c r="BB55" i="2"/>
  <c r="BI55" i="2" s="1"/>
  <c r="BC55" i="2"/>
  <c r="BA56" i="2"/>
  <c r="BB56" i="2"/>
  <c r="BF56" i="2" s="1"/>
  <c r="BC56" i="2"/>
  <c r="BA57" i="2"/>
  <c r="BA58" i="2" s="1"/>
  <c r="BB57" i="2"/>
  <c r="BB58" i="2" s="1"/>
  <c r="BC57" i="2"/>
  <c r="BC58" i="2" s="1"/>
  <c r="BC46" i="2"/>
  <c r="BB46" i="2"/>
  <c r="BI46" i="2" s="1"/>
  <c r="BA46" i="2"/>
  <c r="BB31" i="2"/>
  <c r="BH77" i="2"/>
  <c r="BF77" i="2"/>
  <c r="BD77" i="2"/>
  <c r="BC77" i="2"/>
  <c r="BB77" i="2"/>
  <c r="BA77" i="2"/>
  <c r="AZ77" i="2"/>
  <c r="BG76" i="2"/>
  <c r="BD57" i="2" s="1"/>
  <c r="BG75" i="2"/>
  <c r="BG74" i="2"/>
  <c r="BD55" i="2" s="1"/>
  <c r="BG55" i="2" s="1"/>
  <c r="BG73" i="2"/>
  <c r="BG72" i="2"/>
  <c r="BG71" i="2"/>
  <c r="BG70" i="2"/>
  <c r="BG69" i="2"/>
  <c r="BG68" i="2"/>
  <c r="BD49" i="2" s="1"/>
  <c r="BH49" i="2" s="1"/>
  <c r="BG67" i="2"/>
  <c r="BD48" i="2" s="1"/>
  <c r="BH48" i="2" s="1"/>
  <c r="BG66" i="2"/>
  <c r="BG65" i="2"/>
  <c r="BD46" i="2" s="1"/>
  <c r="BG46" i="2" s="1"/>
  <c r="AZ58" i="2"/>
  <c r="AO47" i="2"/>
  <c r="AP47" i="2"/>
  <c r="AW47" i="2" s="1"/>
  <c r="AQ47" i="2"/>
  <c r="AO48" i="2"/>
  <c r="AP48" i="2"/>
  <c r="AW48" i="2" s="1"/>
  <c r="AQ48" i="2"/>
  <c r="AO49" i="2"/>
  <c r="AP49" i="2"/>
  <c r="AT49" i="2" s="1"/>
  <c r="AQ49" i="2"/>
  <c r="AO50" i="2"/>
  <c r="AP50" i="2"/>
  <c r="AW50" i="2" s="1"/>
  <c r="AQ50" i="2"/>
  <c r="AO51" i="2"/>
  <c r="AP51" i="2"/>
  <c r="AW51" i="2" s="1"/>
  <c r="AQ51" i="2"/>
  <c r="AO52" i="2"/>
  <c r="AP52" i="2"/>
  <c r="AW52" i="2" s="1"/>
  <c r="AQ52" i="2"/>
  <c r="AO53" i="2"/>
  <c r="AP53" i="2"/>
  <c r="AW53" i="2" s="1"/>
  <c r="AQ53" i="2"/>
  <c r="AO54" i="2"/>
  <c r="AP54" i="2"/>
  <c r="AW54" i="2" s="1"/>
  <c r="AQ54" i="2"/>
  <c r="AO55" i="2"/>
  <c r="AP55" i="2"/>
  <c r="AT55" i="2" s="1"/>
  <c r="AQ55" i="2"/>
  <c r="AO56" i="2"/>
  <c r="AP56" i="2"/>
  <c r="AW56" i="2" s="1"/>
  <c r="AQ56" i="2"/>
  <c r="AO57" i="2"/>
  <c r="AO58" i="2" s="1"/>
  <c r="AP57" i="2"/>
  <c r="AW57" i="2" s="1"/>
  <c r="AQ57" i="2"/>
  <c r="AQ58" i="2" s="1"/>
  <c r="AQ46" i="2"/>
  <c r="AP46" i="2"/>
  <c r="AT46" i="2" s="1"/>
  <c r="AO46" i="2"/>
  <c r="AN58" i="2"/>
  <c r="AP31" i="2"/>
  <c r="AV77" i="2"/>
  <c r="AT77" i="2"/>
  <c r="AR77" i="2"/>
  <c r="AQ77" i="2"/>
  <c r="AP77" i="2"/>
  <c r="AO77" i="2"/>
  <c r="AN77" i="2"/>
  <c r="AU76" i="2"/>
  <c r="AU75" i="2"/>
  <c r="AU74" i="2"/>
  <c r="AU73" i="2"/>
  <c r="AU72" i="2"/>
  <c r="AU71" i="2"/>
  <c r="AU70" i="2"/>
  <c r="AU69" i="2"/>
  <c r="AU68" i="2"/>
  <c r="AU67" i="2"/>
  <c r="AU66" i="2"/>
  <c r="AR47" i="2" s="1"/>
  <c r="AV47" i="2" s="1"/>
  <c r="AU65" i="2"/>
  <c r="AD31" i="2"/>
  <c r="AJ77" i="2"/>
  <c r="AI65" i="2"/>
  <c r="AF46" i="2" s="1"/>
  <c r="AI46" i="2" s="1"/>
  <c r="AC47" i="2"/>
  <c r="AD47" i="2"/>
  <c r="AH47" i="2" s="1"/>
  <c r="AE47" i="2"/>
  <c r="AC48" i="2"/>
  <c r="AD48" i="2"/>
  <c r="AH48" i="2" s="1"/>
  <c r="AE48" i="2"/>
  <c r="AC49" i="2"/>
  <c r="AD49" i="2"/>
  <c r="AH49" i="2" s="1"/>
  <c r="AE49" i="2"/>
  <c r="AC50" i="2"/>
  <c r="AD50" i="2"/>
  <c r="AK50" i="2" s="1"/>
  <c r="AE50" i="2"/>
  <c r="AC51" i="2"/>
  <c r="AD51" i="2"/>
  <c r="AK51" i="2" s="1"/>
  <c r="AE51" i="2"/>
  <c r="AC52" i="2"/>
  <c r="AD52" i="2"/>
  <c r="AK52" i="2" s="1"/>
  <c r="AE52" i="2"/>
  <c r="AC53" i="2"/>
  <c r="AD53" i="2"/>
  <c r="AK53" i="2" s="1"/>
  <c r="AE53" i="2"/>
  <c r="AC54" i="2"/>
  <c r="AD54" i="2"/>
  <c r="AK54" i="2" s="1"/>
  <c r="AE54" i="2"/>
  <c r="AC55" i="2"/>
  <c r="AD55" i="2"/>
  <c r="AH55" i="2" s="1"/>
  <c r="AE55" i="2"/>
  <c r="AC56" i="2"/>
  <c r="AD56" i="2"/>
  <c r="AK56" i="2" s="1"/>
  <c r="AE56" i="2"/>
  <c r="AC57" i="2"/>
  <c r="AC58" i="2" s="1"/>
  <c r="AD57" i="2"/>
  <c r="AK57" i="2" s="1"/>
  <c r="AE57" i="2"/>
  <c r="AE58" i="2" s="1"/>
  <c r="AC46" i="2"/>
  <c r="AE46" i="2"/>
  <c r="AD46" i="2"/>
  <c r="AH46" i="2" s="1"/>
  <c r="AB58" i="2"/>
  <c r="AH77" i="2"/>
  <c r="AF77" i="2"/>
  <c r="AE77" i="2"/>
  <c r="AD77" i="2"/>
  <c r="AC77" i="2"/>
  <c r="AB77" i="2"/>
  <c r="AI76" i="2"/>
  <c r="AI75" i="2"/>
  <c r="AF56" i="2" s="1"/>
  <c r="AI56" i="2" s="1"/>
  <c r="AI74" i="2"/>
  <c r="AF55" i="2" s="1"/>
  <c r="AI55" i="2" s="1"/>
  <c r="AI73" i="2"/>
  <c r="AI72" i="2"/>
  <c r="AI71" i="2"/>
  <c r="AI70" i="2"/>
  <c r="AI69" i="2"/>
  <c r="AI68" i="2"/>
  <c r="AI67" i="2"/>
  <c r="AI66" i="2"/>
  <c r="W76" i="2"/>
  <c r="X77" i="2"/>
  <c r="W65" i="2"/>
  <c r="Q47" i="2"/>
  <c r="R47" i="2"/>
  <c r="Y47" i="2" s="1"/>
  <c r="S47" i="2"/>
  <c r="Q48" i="2"/>
  <c r="R48" i="2"/>
  <c r="Y48" i="2" s="1"/>
  <c r="S48" i="2"/>
  <c r="Q49" i="2"/>
  <c r="R49" i="2"/>
  <c r="Y49" i="2" s="1"/>
  <c r="S49" i="2"/>
  <c r="Q50" i="2"/>
  <c r="R50" i="2"/>
  <c r="Y50" i="2" s="1"/>
  <c r="S50" i="2"/>
  <c r="Q51" i="2"/>
  <c r="R51" i="2"/>
  <c r="Y51" i="2" s="1"/>
  <c r="S51" i="2"/>
  <c r="Q52" i="2"/>
  <c r="R52" i="2"/>
  <c r="S52" i="2"/>
  <c r="Q53" i="2"/>
  <c r="R53" i="2"/>
  <c r="S53" i="2"/>
  <c r="Q54" i="2"/>
  <c r="R54" i="2"/>
  <c r="Y54" i="2" s="1"/>
  <c r="S54" i="2"/>
  <c r="Q55" i="2"/>
  <c r="R55" i="2"/>
  <c r="Y55" i="2" s="1"/>
  <c r="S55" i="2"/>
  <c r="Q56" i="2"/>
  <c r="R56" i="2"/>
  <c r="Y56" i="2" s="1"/>
  <c r="S56" i="2"/>
  <c r="Q57" i="2"/>
  <c r="R57" i="2"/>
  <c r="S57" i="2"/>
  <c r="S46" i="2"/>
  <c r="R46" i="2"/>
  <c r="Y46" i="2" s="1"/>
  <c r="Q46" i="2"/>
  <c r="R31" i="2"/>
  <c r="K31" i="2"/>
  <c r="V77" i="2"/>
  <c r="T77" i="2"/>
  <c r="S77" i="2"/>
  <c r="R77" i="2"/>
  <c r="Q77" i="2"/>
  <c r="P77" i="2"/>
  <c r="W75" i="2"/>
  <c r="W74" i="2"/>
  <c r="W73" i="2"/>
  <c r="W72" i="2"/>
  <c r="W71" i="2"/>
  <c r="W70" i="2"/>
  <c r="W69" i="2"/>
  <c r="W68" i="2"/>
  <c r="W67" i="2"/>
  <c r="T48" i="2" s="1"/>
  <c r="W48" i="2" s="1"/>
  <c r="W66" i="2"/>
  <c r="P58" i="2"/>
  <c r="AK65" i="2"/>
  <c r="BI68" i="2"/>
  <c r="BI76" i="2"/>
  <c r="AT53" i="2"/>
  <c r="AP58" i="2"/>
  <c r="AW58" i="2" s="1"/>
  <c r="G77" i="2"/>
  <c r="C58" i="2"/>
  <c r="K77" i="2"/>
  <c r="I77" i="2"/>
  <c r="J76" i="2" s="1"/>
  <c r="J70" i="2"/>
  <c r="J68" i="2"/>
  <c r="G49" i="2" s="1"/>
  <c r="J67" i="2"/>
  <c r="J66" i="2"/>
  <c r="C43" i="6"/>
  <c r="D26" i="4"/>
  <c r="D24" i="4"/>
  <c r="D27" i="4" s="1"/>
  <c r="F5" i="3" s="1"/>
  <c r="I24" i="4"/>
  <c r="N24" i="4"/>
  <c r="S24" i="4"/>
  <c r="X24" i="4"/>
  <c r="C10" i="6"/>
  <c r="C12" i="6" s="1"/>
  <c r="Y48" i="4"/>
  <c r="Y49" i="4" s="1"/>
  <c r="Y47" i="4"/>
  <c r="Y46" i="4"/>
  <c r="Y45" i="4"/>
  <c r="Y44" i="4"/>
  <c r="Y43" i="4"/>
  <c r="Y42" i="4"/>
  <c r="Y41" i="4"/>
  <c r="Y40" i="4"/>
  <c r="Y39" i="4"/>
  <c r="Y38" i="4"/>
  <c r="Y37" i="4"/>
  <c r="T48" i="4"/>
  <c r="T49" i="4" s="1"/>
  <c r="T47" i="4"/>
  <c r="T46" i="4"/>
  <c r="T45" i="4"/>
  <c r="T44" i="4"/>
  <c r="T43" i="4"/>
  <c r="T42" i="4"/>
  <c r="T41" i="4"/>
  <c r="T40" i="4"/>
  <c r="T39" i="4"/>
  <c r="T38" i="4"/>
  <c r="O48" i="4"/>
  <c r="O49" i="4" s="1"/>
  <c r="O47" i="4"/>
  <c r="O46" i="4"/>
  <c r="O45" i="4"/>
  <c r="O44" i="4"/>
  <c r="O43" i="4"/>
  <c r="O42" i="4"/>
  <c r="O41" i="4"/>
  <c r="O40" i="4"/>
  <c r="O39" i="4"/>
  <c r="O38" i="4"/>
  <c r="O37" i="4"/>
  <c r="J48" i="4"/>
  <c r="J49" i="4" s="1"/>
  <c r="J47" i="4"/>
  <c r="J46" i="4"/>
  <c r="J45" i="4"/>
  <c r="J44" i="4"/>
  <c r="J43" i="4"/>
  <c r="J42" i="4"/>
  <c r="J41" i="4"/>
  <c r="J40" i="4"/>
  <c r="J39" i="4"/>
  <c r="J37" i="4"/>
  <c r="Z49" i="4"/>
  <c r="U49" i="4"/>
  <c r="P49" i="4"/>
  <c r="K49" i="4"/>
  <c r="F49" i="4"/>
  <c r="D52" i="4" s="1"/>
  <c r="Z24" i="4"/>
  <c r="U24" i="4"/>
  <c r="P24" i="4"/>
  <c r="K24" i="4"/>
  <c r="F24" i="4"/>
  <c r="D28" i="4" s="1"/>
  <c r="H18" i="6"/>
  <c r="C5" i="6"/>
  <c r="C8" i="6"/>
  <c r="C9" i="6" s="1"/>
  <c r="X49" i="4"/>
  <c r="S49" i="4"/>
  <c r="N49" i="4"/>
  <c r="I49" i="4"/>
  <c r="D49" i="4"/>
  <c r="E49" i="4" s="1"/>
  <c r="D51" i="4" s="1"/>
  <c r="J69" i="2"/>
  <c r="J71" i="2"/>
  <c r="G52" i="2" s="1"/>
  <c r="J72" i="2"/>
  <c r="J73" i="2"/>
  <c r="J74" i="2"/>
  <c r="J75" i="2"/>
  <c r="F77" i="2"/>
  <c r="E77" i="2"/>
  <c r="D77" i="2"/>
  <c r="C77" i="2"/>
  <c r="I54" i="2" l="1"/>
  <c r="L54" i="2"/>
  <c r="L50" i="2"/>
  <c r="I50" i="2"/>
  <c r="L55" i="2"/>
  <c r="I55" i="2"/>
  <c r="L51" i="2"/>
  <c r="I51" i="2"/>
  <c r="L47" i="2"/>
  <c r="I47" i="2"/>
  <c r="I56" i="2"/>
  <c r="L56" i="2"/>
  <c r="I52" i="2"/>
  <c r="L52" i="2"/>
  <c r="L48" i="2"/>
  <c r="I48" i="2"/>
  <c r="I57" i="2"/>
  <c r="L57" i="2"/>
  <c r="I53" i="2"/>
  <c r="L53" i="2"/>
  <c r="L49" i="2"/>
  <c r="I49" i="2"/>
  <c r="I46" i="2"/>
  <c r="L46" i="2"/>
  <c r="AW46" i="2"/>
  <c r="AK74" i="2"/>
  <c r="BI67" i="2"/>
  <c r="AT57" i="2"/>
  <c r="BI74" i="2"/>
  <c r="AT54" i="2"/>
  <c r="AH51" i="2"/>
  <c r="BF53" i="2"/>
  <c r="AK75" i="2"/>
  <c r="BF54" i="2"/>
  <c r="BF46" i="2"/>
  <c r="BI57" i="2"/>
  <c r="BF52" i="2"/>
  <c r="BI51" i="2"/>
  <c r="BI50" i="2"/>
  <c r="BF49" i="2"/>
  <c r="Y68" i="2"/>
  <c r="T49" i="2"/>
  <c r="X49" i="2" s="1"/>
  <c r="Y71" i="2"/>
  <c r="T52" i="2"/>
  <c r="X52" i="2" s="1"/>
  <c r="Y74" i="2"/>
  <c r="T55" i="2"/>
  <c r="W55" i="2" s="1"/>
  <c r="Y76" i="2"/>
  <c r="T57" i="2"/>
  <c r="X57" i="2" s="1"/>
  <c r="AK70" i="2"/>
  <c r="AF51" i="2"/>
  <c r="AI51" i="2" s="1"/>
  <c r="AK72" i="2"/>
  <c r="AF53" i="2"/>
  <c r="AI53" i="2" s="1"/>
  <c r="AW75" i="2"/>
  <c r="AR56" i="2"/>
  <c r="AV56" i="2" s="1"/>
  <c r="BI69" i="2"/>
  <c r="BD50" i="2"/>
  <c r="BG50" i="2" s="1"/>
  <c r="BI72" i="2"/>
  <c r="BD53" i="2"/>
  <c r="BG53" i="2" s="1"/>
  <c r="Y66" i="2"/>
  <c r="T47" i="2"/>
  <c r="W47" i="2" s="1"/>
  <c r="Y69" i="2"/>
  <c r="T50" i="2"/>
  <c r="X50" i="2" s="1"/>
  <c r="Y75" i="2"/>
  <c r="T56" i="2"/>
  <c r="X56" i="2" s="1"/>
  <c r="AK68" i="2"/>
  <c r="AF49" i="2"/>
  <c r="AJ49" i="2" s="1"/>
  <c r="AK73" i="2"/>
  <c r="AF54" i="2"/>
  <c r="AJ54" i="2" s="1"/>
  <c r="AW69" i="2"/>
  <c r="AR50" i="2"/>
  <c r="AU50" i="2" s="1"/>
  <c r="AW71" i="2"/>
  <c r="AR52" i="2"/>
  <c r="AU52" i="2" s="1"/>
  <c r="AW73" i="2"/>
  <c r="AR54" i="2"/>
  <c r="AU54" i="2" s="1"/>
  <c r="AW76" i="2"/>
  <c r="AR57" i="2"/>
  <c r="AV57" i="2" s="1"/>
  <c r="BI66" i="2"/>
  <c r="BD47" i="2"/>
  <c r="BH47" i="2" s="1"/>
  <c r="BI70" i="2"/>
  <c r="BD51" i="2"/>
  <c r="BH51" i="2" s="1"/>
  <c r="BI73" i="2"/>
  <c r="BD54" i="2"/>
  <c r="BH54" i="2" s="1"/>
  <c r="BI75" i="2"/>
  <c r="BD56" i="2"/>
  <c r="BH56" i="2" s="1"/>
  <c r="Y72" i="2"/>
  <c r="T53" i="2"/>
  <c r="W53" i="2" s="1"/>
  <c r="Y65" i="2"/>
  <c r="T46" i="2"/>
  <c r="X46" i="2" s="1"/>
  <c r="AK66" i="2"/>
  <c r="AF47" i="2"/>
  <c r="AJ47" i="2" s="1"/>
  <c r="AK69" i="2"/>
  <c r="AF50" i="2"/>
  <c r="AI50" i="2" s="1"/>
  <c r="AK71" i="2"/>
  <c r="AF52" i="2"/>
  <c r="AI52" i="2" s="1"/>
  <c r="AK76" i="2"/>
  <c r="AF57" i="2"/>
  <c r="AJ57" i="2" s="1"/>
  <c r="AW67" i="2"/>
  <c r="AR48" i="2"/>
  <c r="AU48" i="2" s="1"/>
  <c r="AW74" i="2"/>
  <c r="AR55" i="2"/>
  <c r="AV55" i="2" s="1"/>
  <c r="BI71" i="2"/>
  <c r="BD52" i="2"/>
  <c r="BG52" i="2" s="1"/>
  <c r="AT50" i="2"/>
  <c r="AH52" i="2"/>
  <c r="Y70" i="2"/>
  <c r="T51" i="2"/>
  <c r="W51" i="2" s="1"/>
  <c r="Y73" i="2"/>
  <c r="T54" i="2"/>
  <c r="W54" i="2" s="1"/>
  <c r="AK67" i="2"/>
  <c r="AF48" i="2"/>
  <c r="AI48" i="2" s="1"/>
  <c r="AW65" i="2"/>
  <c r="AR46" i="2"/>
  <c r="AU46" i="2" s="1"/>
  <c r="AW68" i="2"/>
  <c r="AR49" i="2"/>
  <c r="AU49" i="2" s="1"/>
  <c r="AW70" i="2"/>
  <c r="AR51" i="2"/>
  <c r="AU51" i="2" s="1"/>
  <c r="AW72" i="2"/>
  <c r="AR53" i="2"/>
  <c r="AV53" i="2" s="1"/>
  <c r="AH54" i="2"/>
  <c r="AT51" i="2"/>
  <c r="AH56" i="2"/>
  <c r="BG77" i="2"/>
  <c r="BD58" i="2" s="1"/>
  <c r="BG58" i="2" s="1"/>
  <c r="BF55" i="2"/>
  <c r="AH50" i="2"/>
  <c r="AK49" i="2"/>
  <c r="AD58" i="2"/>
  <c r="AH58" i="2" s="1"/>
  <c r="AH57" i="2"/>
  <c r="AK55" i="2"/>
  <c r="AH53" i="2"/>
  <c r="AK48" i="2"/>
  <c r="AK47" i="2"/>
  <c r="AI77" i="2"/>
  <c r="AF58" i="2" s="1"/>
  <c r="AJ58" i="2" s="1"/>
  <c r="AT48" i="2"/>
  <c r="BF57" i="2"/>
  <c r="L68" i="2"/>
  <c r="K52" i="2"/>
  <c r="V57" i="2"/>
  <c r="L75" i="2"/>
  <c r="G56" i="2"/>
  <c r="J56" i="2" s="1"/>
  <c r="L67" i="2"/>
  <c r="G48" i="2"/>
  <c r="J48" i="2" s="1"/>
  <c r="L71" i="2"/>
  <c r="L74" i="2"/>
  <c r="G55" i="2"/>
  <c r="K55" i="2" s="1"/>
  <c r="L73" i="2"/>
  <c r="G54" i="2"/>
  <c r="J54" i="2" s="1"/>
  <c r="L69" i="2"/>
  <c r="G50" i="2"/>
  <c r="J50" i="2" s="1"/>
  <c r="L70" i="2"/>
  <c r="G51" i="2"/>
  <c r="J51" i="2" s="1"/>
  <c r="BI56" i="2"/>
  <c r="L72" i="2"/>
  <c r="G53" i="2"/>
  <c r="K53" i="2" s="1"/>
  <c r="L66" i="2"/>
  <c r="G47" i="2"/>
  <c r="J47" i="2" s="1"/>
  <c r="L76" i="2"/>
  <c r="G57" i="2"/>
  <c r="J57" i="2" s="1"/>
  <c r="AW49" i="2"/>
  <c r="AU77" i="2"/>
  <c r="AR58" i="2" s="1"/>
  <c r="AV58" i="2" s="1"/>
  <c r="K49" i="2"/>
  <c r="S58" i="2"/>
  <c r="V47" i="2"/>
  <c r="V52" i="2"/>
  <c r="C15" i="6"/>
  <c r="C16" i="6" s="1"/>
  <c r="C45" i="6" s="1"/>
  <c r="V48" i="2"/>
  <c r="V56" i="2"/>
  <c r="V53" i="2"/>
  <c r="V46" i="2"/>
  <c r="Q58" i="2"/>
  <c r="F58" i="2"/>
  <c r="E29" i="2" s="1"/>
  <c r="E58" i="2"/>
  <c r="D58" i="2"/>
  <c r="E26" i="2" s="1"/>
  <c r="E35" i="2" s="1"/>
  <c r="H51" i="4"/>
  <c r="C24" i="6" s="1"/>
  <c r="H27" i="4"/>
  <c r="C21" i="6" s="1"/>
  <c r="BF58" i="2"/>
  <c r="BI58" i="2"/>
  <c r="V50" i="2"/>
  <c r="V49" i="2"/>
  <c r="Y52" i="2"/>
  <c r="V51" i="2"/>
  <c r="AT52" i="2"/>
  <c r="V54" i="2"/>
  <c r="V55" i="2"/>
  <c r="W77" i="2"/>
  <c r="T58" i="2" s="1"/>
  <c r="X58" i="2" s="1"/>
  <c r="Y53" i="2"/>
  <c r="BI47" i="2"/>
  <c r="AW55" i="2"/>
  <c r="AT47" i="2"/>
  <c r="AT56" i="2"/>
  <c r="BF48" i="2"/>
  <c r="Y67" i="2"/>
  <c r="R58" i="2"/>
  <c r="AW66" i="2"/>
  <c r="BI65" i="2"/>
  <c r="Y57" i="2"/>
  <c r="AT58" i="2"/>
  <c r="AK46" i="2"/>
  <c r="AE23" i="6"/>
  <c r="O22" i="6"/>
  <c r="AC24" i="6"/>
  <c r="H22" i="6"/>
  <c r="F21" i="6"/>
  <c r="F25" i="6" s="1"/>
  <c r="AC23" i="6"/>
  <c r="G22" i="6"/>
  <c r="K22" i="6"/>
  <c r="AD23" i="6"/>
  <c r="AE24" i="6"/>
  <c r="J22" i="6"/>
  <c r="M22" i="6"/>
  <c r="P22" i="6"/>
  <c r="AA23" i="6"/>
  <c r="N22" i="6"/>
  <c r="AB24" i="6"/>
  <c r="AB23" i="6"/>
  <c r="AA24" i="6"/>
  <c r="AD24" i="6"/>
  <c r="I22" i="6"/>
  <c r="L22" i="6"/>
  <c r="C13" i="6"/>
  <c r="AJ46" i="2"/>
  <c r="X48" i="2"/>
  <c r="BG51" i="2"/>
  <c r="BH55" i="2"/>
  <c r="AJ55" i="2"/>
  <c r="BH46" i="2"/>
  <c r="BG57" i="2"/>
  <c r="BG48" i="2"/>
  <c r="AJ56" i="2"/>
  <c r="BH57" i="2"/>
  <c r="J52" i="2"/>
  <c r="AU47" i="2"/>
  <c r="J49" i="2"/>
  <c r="BG49" i="2"/>
  <c r="L65" i="2"/>
  <c r="J46" i="2"/>
  <c r="K46" i="2"/>
  <c r="J77" i="2"/>
  <c r="G58" i="2" s="1"/>
  <c r="E30" i="2" s="1"/>
  <c r="E28" i="2" l="1"/>
  <c r="E27" i="2" s="1"/>
  <c r="C20" i="6" s="1"/>
  <c r="I58" i="2"/>
  <c r="AU58" i="2"/>
  <c r="W57" i="2"/>
  <c r="AU57" i="2"/>
  <c r="AI57" i="2"/>
  <c r="BH58" i="2"/>
  <c r="W50" i="2"/>
  <c r="AJ50" i="2"/>
  <c r="W52" i="2"/>
  <c r="AJ51" i="2"/>
  <c r="X53" i="2"/>
  <c r="BH53" i="2"/>
  <c r="AJ52" i="2"/>
  <c r="AI49" i="2"/>
  <c r="AV51" i="2"/>
  <c r="AV48" i="2"/>
  <c r="W58" i="2"/>
  <c r="AU56" i="2"/>
  <c r="X51" i="2"/>
  <c r="AV49" i="2"/>
  <c r="AU53" i="2"/>
  <c r="AK77" i="2"/>
  <c r="AI47" i="2"/>
  <c r="BG47" i="2"/>
  <c r="BH52" i="2"/>
  <c r="AV54" i="2"/>
  <c r="W49" i="2"/>
  <c r="BG54" i="2"/>
  <c r="AV50" i="2"/>
  <c r="AW77" i="2"/>
  <c r="W46" i="2"/>
  <c r="AI58" i="2"/>
  <c r="AJ48" i="2"/>
  <c r="AJ53" i="2"/>
  <c r="X55" i="2"/>
  <c r="AK58" i="2"/>
  <c r="W56" i="2"/>
  <c r="BG56" i="2"/>
  <c r="X47" i="2"/>
  <c r="AV46" i="2"/>
  <c r="Y77" i="2"/>
  <c r="AV52" i="2"/>
  <c r="AI54" i="2"/>
  <c r="X54" i="2"/>
  <c r="BH50" i="2"/>
  <c r="AU55" i="2"/>
  <c r="BI77" i="2"/>
  <c r="C26" i="6"/>
  <c r="Z24" i="6" s="1"/>
  <c r="K54" i="2"/>
  <c r="K51" i="2"/>
  <c r="K56" i="2"/>
  <c r="L77" i="2"/>
  <c r="E32" i="2" s="1"/>
  <c r="K50" i="2"/>
  <c r="J55" i="2"/>
  <c r="K47" i="2"/>
  <c r="W24" i="6"/>
  <c r="X24" i="6"/>
  <c r="R24" i="6"/>
  <c r="J24" i="6"/>
  <c r="N24" i="6"/>
  <c r="I24" i="6"/>
  <c r="U24" i="6"/>
  <c r="O24" i="6"/>
  <c r="S24" i="6"/>
  <c r="L58" i="2"/>
  <c r="J53" i="2"/>
  <c r="K48" i="2"/>
  <c r="K57" i="2"/>
  <c r="T24" i="6"/>
  <c r="V24" i="6"/>
  <c r="L24" i="6"/>
  <c r="M24" i="6"/>
  <c r="P24" i="6"/>
  <c r="K58" i="2"/>
  <c r="E34" i="2" s="1"/>
  <c r="Q24" i="6"/>
  <c r="K24" i="6"/>
  <c r="Y24" i="6"/>
  <c r="H24" i="6"/>
  <c r="G24" i="6"/>
  <c r="AC25" i="6"/>
  <c r="Y58" i="2"/>
  <c r="V58" i="2"/>
  <c r="AE25" i="6"/>
  <c r="AB25" i="6"/>
  <c r="AA25" i="6"/>
  <c r="AD25" i="6"/>
  <c r="C44" i="6"/>
  <c r="F42" i="6" s="1"/>
  <c r="F6" i="3"/>
  <c r="J58" i="2"/>
  <c r="E31" i="2"/>
  <c r="C22" i="6" l="1"/>
  <c r="F7" i="3"/>
  <c r="F47" i="6"/>
  <c r="E33" i="2"/>
  <c r="C23" i="6"/>
  <c r="C25" i="6" s="1"/>
  <c r="C51" i="6"/>
  <c r="C50" i="6"/>
  <c r="C49" i="6"/>
  <c r="C27" i="6" l="1"/>
  <c r="F51" i="6" s="1"/>
  <c r="C28" i="6"/>
  <c r="F52" i="6" s="1"/>
  <c r="F28" i="6"/>
  <c r="F57" i="6" s="1"/>
  <c r="F27" i="6"/>
  <c r="F56" i="6" s="1"/>
  <c r="S23" i="6"/>
  <c r="S25" i="6" s="1"/>
  <c r="Q23" i="6"/>
  <c r="Q25" i="6" s="1"/>
  <c r="J23" i="6"/>
  <c r="J25" i="6" s="1"/>
  <c r="U23" i="6"/>
  <c r="U25" i="6" s="1"/>
  <c r="G47" i="6"/>
  <c r="K23" i="6"/>
  <c r="K25" i="6" s="1"/>
  <c r="I23" i="6"/>
  <c r="I25" i="6" s="1"/>
  <c r="M23" i="6"/>
  <c r="M25" i="6" s="1"/>
  <c r="G23" i="6"/>
  <c r="G25" i="6" s="1"/>
  <c r="F54" i="6" s="1"/>
  <c r="R23" i="6"/>
  <c r="R25" i="6" s="1"/>
  <c r="L23" i="6"/>
  <c r="L25" i="6" s="1"/>
  <c r="H23" i="6"/>
  <c r="H25" i="6" s="1"/>
  <c r="Z23" i="6"/>
  <c r="Z25" i="6" s="1"/>
  <c r="Y23" i="6"/>
  <c r="Y25" i="6" s="1"/>
  <c r="O23" i="6"/>
  <c r="O25" i="6" s="1"/>
  <c r="N23" i="6"/>
  <c r="N25" i="6" s="1"/>
  <c r="V23" i="6"/>
  <c r="V25" i="6" s="1"/>
  <c r="P23" i="6"/>
  <c r="P25" i="6" s="1"/>
  <c r="W23" i="6"/>
  <c r="W25" i="6" s="1"/>
  <c r="X23" i="6"/>
  <c r="X25" i="6" s="1"/>
  <c r="T23" i="6"/>
  <c r="T25" i="6" s="1"/>
  <c r="F18" i="6" l="1"/>
  <c r="F53" i="6" s="1"/>
  <c r="F55" i="6"/>
</calcChain>
</file>

<file path=xl/sharedStrings.xml><?xml version="1.0" encoding="utf-8"?>
<sst xmlns="http://schemas.openxmlformats.org/spreadsheetml/2006/main" count="1012" uniqueCount="586">
  <si>
    <t>Customer Information</t>
  </si>
  <si>
    <t>Federal ID/SSN</t>
  </si>
  <si>
    <t>Phone Number</t>
  </si>
  <si>
    <t>First Name</t>
  </si>
  <si>
    <t>Last Name</t>
  </si>
  <si>
    <t>Email Address</t>
  </si>
  <si>
    <t>Installation Address</t>
  </si>
  <si>
    <t>City</t>
  </si>
  <si>
    <t>State</t>
  </si>
  <si>
    <t>Zip</t>
  </si>
  <si>
    <t>Mailing Address (if different from above)</t>
  </si>
  <si>
    <t>Mailing Address</t>
  </si>
  <si>
    <t>*Submit a W9 form for this entity.</t>
  </si>
  <si>
    <t>Contractor/Installer/Design Professional</t>
  </si>
  <si>
    <t>Manufacturer</t>
  </si>
  <si>
    <t>Model</t>
  </si>
  <si>
    <t>Energy Input</t>
  </si>
  <si>
    <t>Electric Output</t>
  </si>
  <si>
    <t>Recoverable Thermal Output</t>
  </si>
  <si>
    <t>Annual System Efficiency</t>
  </si>
  <si>
    <t>(MMBtu)</t>
  </si>
  <si>
    <t>(%)</t>
  </si>
  <si>
    <t>(kWh)</t>
  </si>
  <si>
    <t>Fuel Conversion Efficiency</t>
  </si>
  <si>
    <t>(MMBtu/h)</t>
  </si>
  <si>
    <t>(kW)</t>
  </si>
  <si>
    <t>NOTE: All outputs should be determined using the fuel's Lower Heating Value (LHV)</t>
  </si>
  <si>
    <t>Month</t>
  </si>
  <si>
    <t>Jan</t>
  </si>
  <si>
    <t>Feb</t>
  </si>
  <si>
    <t>Mar</t>
  </si>
  <si>
    <t>Apr</t>
  </si>
  <si>
    <t>May</t>
  </si>
  <si>
    <t>Jun</t>
  </si>
  <si>
    <t>Jul</t>
  </si>
  <si>
    <t>Aug</t>
  </si>
  <si>
    <t>Sep</t>
  </si>
  <si>
    <t>Oct</t>
  </si>
  <si>
    <t>Nov</t>
  </si>
  <si>
    <t>Dec</t>
  </si>
  <si>
    <t>Total</t>
  </si>
  <si>
    <t>Input Fuel (MMBtu)</t>
  </si>
  <si>
    <t>Output Electricity (MMBtu)</t>
  </si>
  <si>
    <t>Recoverable Thermal Output (MMBtu)</t>
  </si>
  <si>
    <t>Utilized Thermal Output (MMBtu)</t>
  </si>
  <si>
    <t>Electricity Efficiency (%)</t>
  </si>
  <si>
    <t>Thermal Efficiency (%)</t>
  </si>
  <si>
    <t>Process Heating (MMBtu)</t>
  </si>
  <si>
    <t>Process Cooling (MMBtu)</t>
  </si>
  <si>
    <t>Space Heating (MMBtu)</t>
  </si>
  <si>
    <t>Domestic Hot Water (MMBtu)</t>
  </si>
  <si>
    <t>Space Cooling (MMBtu)</t>
  </si>
  <si>
    <t>Other (MMBtu)</t>
  </si>
  <si>
    <t>Account Number</t>
  </si>
  <si>
    <t>Cost ($)</t>
  </si>
  <si>
    <t>Usage (kWh)</t>
  </si>
  <si>
    <t>Usage (MMBtu)</t>
  </si>
  <si>
    <t>lbs</t>
  </si>
  <si>
    <t>Prime Mover</t>
  </si>
  <si>
    <t>Fuel Compressor</t>
  </si>
  <si>
    <t>Generator</t>
  </si>
  <si>
    <t>Cooling Tower or other Heat Dump</t>
  </si>
  <si>
    <t>Absorption Chiller</t>
  </si>
  <si>
    <t>Desiccant</t>
  </si>
  <si>
    <t>Controls</t>
  </si>
  <si>
    <t>Sound Attenuation</t>
  </si>
  <si>
    <t>Inlet Air Handling</t>
  </si>
  <si>
    <t>Vibration Isolation</t>
  </si>
  <si>
    <t>Emission Controls</t>
  </si>
  <si>
    <t>Site Preparation, Structural Modifications</t>
  </si>
  <si>
    <t>Electrical Tie-in</t>
  </si>
  <si>
    <t>Permitting Fees</t>
  </si>
  <si>
    <t>Mechanical Tie-in</t>
  </si>
  <si>
    <t>Contingency</t>
  </si>
  <si>
    <t>Year 1</t>
  </si>
  <si>
    <t>Year 2</t>
  </si>
  <si>
    <t>Year 3</t>
  </si>
  <si>
    <t>Year 4</t>
  </si>
  <si>
    <t>Year 5</t>
  </si>
  <si>
    <t>Year 6</t>
  </si>
  <si>
    <t>Year 7</t>
  </si>
  <si>
    <t>Year 8</t>
  </si>
  <si>
    <t>Year 9</t>
  </si>
  <si>
    <t>Year 10</t>
  </si>
  <si>
    <t>UTILITY INFORMATION</t>
  </si>
  <si>
    <t>AIR EMISSION DATA</t>
  </si>
  <si>
    <t>PROPOSED SYSTEM PERFORMANCE</t>
  </si>
  <si>
    <t>PROPOSED SYSTEM COSTS</t>
  </si>
  <si>
    <t>APPENDICES</t>
  </si>
  <si>
    <t>Company Name</t>
  </si>
  <si>
    <t>Architect/Engineer</t>
  </si>
  <si>
    <t>Construction Mgr / GC</t>
  </si>
  <si>
    <t>Cx Authority</t>
  </si>
  <si>
    <t>LEED Consultant</t>
  </si>
  <si>
    <t>Mechanical Engineer</t>
  </si>
  <si>
    <t>Mechanical Contractor</t>
  </si>
  <si>
    <t>Electrical Engineer</t>
  </si>
  <si>
    <t>Electrical Contractor</t>
  </si>
  <si>
    <t>EMS Control Contractor</t>
  </si>
  <si>
    <t>Role</t>
  </si>
  <si>
    <t>Task</t>
  </si>
  <si>
    <t>Provide the operational sequence that specifies the control system to be used. Also describe its integration with other on-site controls systems, as well as who will have the responsibility for system operation.</t>
  </si>
  <si>
    <t>P4P bonus incentive applicable?</t>
  </si>
  <si>
    <t>Incentive Table</t>
  </si>
  <si>
    <t>CHP</t>
  </si>
  <si>
    <t>≤500kW</t>
  </si>
  <si>
    <t>&gt;500kW - 1MW</t>
  </si>
  <si>
    <t>&gt;1MW - 3MW</t>
  </si>
  <si>
    <t>system size</t>
  </si>
  <si>
    <t>P4P bonus</t>
  </si>
  <si>
    <t>% cap</t>
  </si>
  <si>
    <t>$ cap</t>
  </si>
  <si>
    <t>≤1 MW</t>
  </si>
  <si>
    <t>&gt;1 MW</t>
  </si>
  <si>
    <t>FC</t>
  </si>
  <si>
    <t>WHR</t>
  </si>
  <si>
    <t>&gt;3MW</t>
  </si>
  <si>
    <t>Incentive Calculation</t>
  </si>
  <si>
    <t>&gt;&gt;&gt;</t>
  </si>
  <si>
    <t>cooling used</t>
  </si>
  <si>
    <t>no cooling used</t>
  </si>
  <si>
    <t>Is CHP using heat for cooling?</t>
  </si>
  <si>
    <t>P4P bonus amount:</t>
  </si>
  <si>
    <t>Total system installed cost:</t>
  </si>
  <si>
    <t>Max allowable incentive (% cap)</t>
  </si>
  <si>
    <t>Max allowable incentive ($ cap)</t>
  </si>
  <si>
    <t>Final Incentive Amount:</t>
  </si>
  <si>
    <t>Max allowable incentive ($ based on % cap)</t>
  </si>
  <si>
    <t>Final incentive based on:</t>
  </si>
  <si>
    <t>System Type</t>
  </si>
  <si>
    <t>Final Incentive Amount</t>
  </si>
  <si>
    <t>IRR</t>
  </si>
  <si>
    <t>System Size (kW)</t>
  </si>
  <si>
    <t>Lifecycle Savings</t>
  </si>
  <si>
    <t>NOx:</t>
  </si>
  <si>
    <t>If Other</t>
  </si>
  <si>
    <t>total capital cost</t>
  </si>
  <si>
    <t>captured heat (MMBtu)</t>
  </si>
  <si>
    <t>annual generation (kWh)</t>
  </si>
  <si>
    <t>avoided elec purchase ($)</t>
  </si>
  <si>
    <t>avoided gas purchase ($)</t>
  </si>
  <si>
    <t>electricity cost ($/kWh)</t>
  </si>
  <si>
    <t>fuel cost ($/MMBtu)</t>
  </si>
  <si>
    <t>system fuel input ($)</t>
  </si>
  <si>
    <t>SPP</t>
  </si>
  <si>
    <t>year</t>
  </si>
  <si>
    <t>capital cost</t>
  </si>
  <si>
    <t>maintenance cost</t>
  </si>
  <si>
    <t>total avoided costs ($)</t>
  </si>
  <si>
    <t>TOTAL</t>
  </si>
  <si>
    <t>measure life</t>
  </si>
  <si>
    <t>lifecycle savings</t>
  </si>
  <si>
    <t>Anticipated NJCEP Incentive</t>
  </si>
  <si>
    <t>Incentive 1: Purchase (30%)</t>
  </si>
  <si>
    <t>Annual System Efficiency (%)</t>
  </si>
  <si>
    <t>Permit Description</t>
  </si>
  <si>
    <t>Gas Utility</t>
  </si>
  <si>
    <t>Electric Utility</t>
  </si>
  <si>
    <t>Instructions</t>
  </si>
  <si>
    <r>
      <t xml:space="preserve">Incentive Recipient </t>
    </r>
    <r>
      <rPr>
        <b/>
        <sz val="10"/>
        <color theme="0"/>
        <rFont val="Arial"/>
        <family val="2"/>
      </rPr>
      <t>(if incentive check is to be issued to a company other than above, mail check to)*</t>
    </r>
  </si>
  <si>
    <t>Electric Utility Account Number (s)</t>
  </si>
  <si>
    <t>Gas Utility Account Number (s)</t>
  </si>
  <si>
    <t xml:space="preserve">Demand (kW) </t>
  </si>
  <si>
    <t>Total Baseline MWh</t>
  </si>
  <si>
    <t>Baseline Average $/kWh</t>
  </si>
  <si>
    <t>Total Electricity Cost</t>
  </si>
  <si>
    <t xml:space="preserve">Estimated Post-CHP tariff $/kWh </t>
  </si>
  <si>
    <t>Usage (Therms)</t>
  </si>
  <si>
    <t>Total Baseline MMBtu</t>
  </si>
  <si>
    <t>Estimated Post-CHP tariff $/MMBtu</t>
  </si>
  <si>
    <t xml:space="preserve">Baseline Average $/MMBtu </t>
  </si>
  <si>
    <t>Total Fuel Cost</t>
  </si>
  <si>
    <t xml:space="preserve">Number of Units </t>
  </si>
  <si>
    <t>Total Installed Rated Capacity (kW)</t>
  </si>
  <si>
    <t>Installed Rated Capacity (kW) per Unit</t>
  </si>
  <si>
    <t>Rated Electric Output</t>
  </si>
  <si>
    <t>Approximate Capacity Factor (%)</t>
  </si>
  <si>
    <r>
      <t>Utilized Thermal Output</t>
    </r>
    <r>
      <rPr>
        <b/>
        <vertAlign val="superscript"/>
        <sz val="10"/>
        <color theme="1"/>
        <rFont val="Calibri"/>
        <family val="2"/>
        <scheme val="minor"/>
      </rPr>
      <t>2</t>
    </r>
  </si>
  <si>
    <r>
      <t>Estimated Equipment Life</t>
    </r>
    <r>
      <rPr>
        <b/>
        <vertAlign val="superscript"/>
        <sz val="10"/>
        <color theme="1"/>
        <rFont val="Calibri"/>
        <family val="2"/>
        <scheme val="minor"/>
      </rPr>
      <t>3</t>
    </r>
  </si>
  <si>
    <t>Total Utilized Thermal Output (MMBtu)</t>
  </si>
  <si>
    <r>
      <t>Anticipated Monthly Operating Hours</t>
    </r>
    <r>
      <rPr>
        <b/>
        <vertAlign val="superscript"/>
        <sz val="10"/>
        <color theme="1"/>
        <rFont val="Calibri"/>
        <family val="2"/>
        <scheme val="minor"/>
      </rPr>
      <t>5</t>
    </r>
  </si>
  <si>
    <t>Fuel Reformer (Fuel Cell)</t>
  </si>
  <si>
    <t xml:space="preserve">Engineering and Design </t>
  </si>
  <si>
    <t xml:space="preserve">Construction and Installation </t>
  </si>
  <si>
    <t>Commissioning</t>
  </si>
  <si>
    <t xml:space="preserve">Grid Interconnection </t>
  </si>
  <si>
    <t>Fuel Line Installation/Modification</t>
  </si>
  <si>
    <t>Other Materials (not covered in Table 9)</t>
  </si>
  <si>
    <t xml:space="preserve">Total Turnkey Project Cost: </t>
  </si>
  <si>
    <t>lbs/MWh</t>
  </si>
  <si>
    <r>
      <t>SO</t>
    </r>
    <r>
      <rPr>
        <b/>
        <vertAlign val="subscript"/>
        <sz val="10"/>
        <color theme="1"/>
        <rFont val="Calibri"/>
        <family val="2"/>
        <scheme val="minor"/>
      </rPr>
      <t>2</t>
    </r>
    <r>
      <rPr>
        <b/>
        <sz val="10"/>
        <color theme="1"/>
        <rFont val="Calibri"/>
        <family val="2"/>
        <scheme val="minor"/>
      </rPr>
      <t>:</t>
    </r>
  </si>
  <si>
    <r>
      <t>CO</t>
    </r>
    <r>
      <rPr>
        <b/>
        <vertAlign val="subscript"/>
        <sz val="10"/>
        <color theme="1"/>
        <rFont val="Calibri"/>
        <family val="2"/>
        <scheme val="minor"/>
      </rPr>
      <t>2</t>
    </r>
    <r>
      <rPr>
        <b/>
        <sz val="10"/>
        <color theme="1"/>
        <rFont val="Calibri"/>
        <family val="2"/>
        <scheme val="minor"/>
      </rPr>
      <t>:</t>
    </r>
  </si>
  <si>
    <t xml:space="preserve"> SITE &amp; TEAM INFORMATION</t>
  </si>
  <si>
    <t xml:space="preserve">Table 1: Customer/Site Information </t>
  </si>
  <si>
    <t>Table 2: Project Team</t>
  </si>
  <si>
    <t>Contact Person, Title</t>
  </si>
  <si>
    <t xml:space="preserve">Company Address </t>
  </si>
  <si>
    <t xml:space="preserve">Equipment Manufacturer </t>
  </si>
  <si>
    <t>Table 3: Electric Utility Data</t>
  </si>
  <si>
    <t>Table 4: Gas, Fuel Utility Data</t>
  </si>
  <si>
    <t>Table 6: Proposed System Overview (annual)</t>
  </si>
  <si>
    <t>Table 8: Proposed System Overview</t>
  </si>
  <si>
    <t>Table 9: Breakdown of Utilized Thermal Output</t>
  </si>
  <si>
    <t>PROPOSED SYSTEM OPERATION</t>
  </si>
  <si>
    <t>PROJECT SCHEDULES</t>
  </si>
  <si>
    <t>Enter approximate start and end dates for each major task throughout the construction cycle, such as: engineering, purchase, construction, start-up, and commissioning.</t>
  </si>
  <si>
    <t xml:space="preserve">Date Requested </t>
  </si>
  <si>
    <t xml:space="preserve">Date Received </t>
  </si>
  <si>
    <t>Provide a list of the necessary environmental and building permits or certificates to be obtained and anticipated dates of request and reciept.</t>
  </si>
  <si>
    <t>Start Date</t>
  </si>
  <si>
    <t>End Date</t>
  </si>
  <si>
    <t xml:space="preserve">Title </t>
  </si>
  <si>
    <t xml:space="preserve">Company </t>
  </si>
  <si>
    <t>Title</t>
  </si>
  <si>
    <t>Baseline Peak kW</t>
  </si>
  <si>
    <t xml:space="preserve">Final Incentive Capped at </t>
  </si>
  <si>
    <t>&lt;Funding Source 1&gt;</t>
  </si>
  <si>
    <t>&lt;Funding Source 2&gt;</t>
  </si>
  <si>
    <t>&lt;Funding Source 3&gt;</t>
  </si>
  <si>
    <t xml:space="preserve">First Year (Annual) Cost Savings </t>
  </si>
  <si>
    <t>Total Project Funding</t>
  </si>
  <si>
    <t>Average Annual Cost Savings</t>
  </si>
  <si>
    <t>Gas/Fuel Savings</t>
  </si>
  <si>
    <t>Electricity Savings</t>
  </si>
  <si>
    <t>Net Gas/Fuel Savings</t>
  </si>
  <si>
    <t>Electricity Offset (MMBtu)</t>
  </si>
  <si>
    <t>Program Overview</t>
  </si>
  <si>
    <t xml:space="preserve">Eligibility </t>
  </si>
  <si>
    <t xml:space="preserve">Instructions </t>
  </si>
  <si>
    <t xml:space="preserve">Program Funding </t>
  </si>
  <si>
    <t>Footnotes:</t>
  </si>
  <si>
    <t>Applicants will not be allowed to receive incentives for the installed generation equipment from other available SBC-funded programs.</t>
  </si>
  <si>
    <t xml:space="preserve">CHP@NJCleanEnergy.com </t>
  </si>
  <si>
    <t xml:space="preserve">o Any supplementary documentation supporting the information entered into this Workbook. </t>
  </si>
  <si>
    <t>Terms and Conditions</t>
  </si>
  <si>
    <t>Installation Requirements</t>
  </si>
  <si>
    <t>Application Checklist</t>
  </si>
  <si>
    <t>Terms &amp; Conditions have been read and acknowledged by all parties, including customer and contractor</t>
  </si>
  <si>
    <t>W-9 form for the payee is included</t>
  </si>
  <si>
    <t>Contractor/Installer</t>
  </si>
  <si>
    <t>Visit our website: NJCleanEnergy.com/CHP</t>
  </si>
  <si>
    <r>
      <t>Other</t>
    </r>
    <r>
      <rPr>
        <b/>
        <vertAlign val="superscript"/>
        <sz val="10"/>
        <color theme="1"/>
        <rFont val="Calibri"/>
        <family val="2"/>
        <scheme val="minor"/>
      </rPr>
      <t>1</t>
    </r>
    <r>
      <rPr>
        <b/>
        <sz val="10"/>
        <color theme="1"/>
        <rFont val="Calibri"/>
        <family val="2"/>
        <scheme val="minor"/>
      </rPr>
      <t>:</t>
    </r>
  </si>
  <si>
    <t>Air Emissions Permit Application</t>
  </si>
  <si>
    <t>Project Financing</t>
  </si>
  <si>
    <t>Non–Refundable Deposit on Equipment</t>
  </si>
  <si>
    <t>Equipment Procurement</t>
  </si>
  <si>
    <t>Construction Permits</t>
  </si>
  <si>
    <t>Equipment Delivered to site</t>
  </si>
  <si>
    <t>System Installation Complete</t>
  </si>
  <si>
    <t>Installed System Shakedown Complete</t>
  </si>
  <si>
    <t>CHP Project Complete</t>
  </si>
  <si>
    <r>
      <t>% Thermal Output Offsetting Electricity</t>
    </r>
    <r>
      <rPr>
        <b/>
        <vertAlign val="superscript"/>
        <sz val="10"/>
        <color theme="1"/>
        <rFont val="Calibri"/>
        <family val="2"/>
        <scheme val="minor"/>
      </rPr>
      <t>6</t>
    </r>
    <r>
      <rPr>
        <b/>
        <sz val="10"/>
        <color theme="1"/>
        <rFont val="Calibri"/>
        <family val="2"/>
        <scheme val="minor"/>
      </rPr>
      <t xml:space="preserve"> </t>
    </r>
  </si>
  <si>
    <r>
      <t>Warranty/Service Contract</t>
    </r>
    <r>
      <rPr>
        <b/>
        <vertAlign val="superscript"/>
        <sz val="10"/>
        <color theme="1"/>
        <rFont val="Calibri"/>
        <family val="2"/>
        <scheme val="minor"/>
      </rPr>
      <t>2</t>
    </r>
  </si>
  <si>
    <t xml:space="preserve">Provide brief background/description of customer and project site, including business/facility type, square feet, year built, years in operation, etc. </t>
  </si>
  <si>
    <r>
      <t>Relevant Experience</t>
    </r>
    <r>
      <rPr>
        <b/>
        <vertAlign val="superscript"/>
        <sz val="10"/>
        <color theme="1"/>
        <rFont val="Calibri"/>
        <family val="2"/>
        <scheme val="minor"/>
      </rPr>
      <t xml:space="preserve">1 </t>
    </r>
  </si>
  <si>
    <t>2) Read all 'Terms &amp; Conditions', including Installation Requirements and Code Requirements.</t>
  </si>
  <si>
    <t xml:space="preserve">7) All projects must be in compliance with all applicable laws. Applicants must not have any unresolved environmental violations, past due unresolved financial obligations to the State of New Jersey, and must be current in all payment of all state and local taxes at time of application submittal and through the entire duration of project funding received by Applicant. </t>
  </si>
  <si>
    <t>In addition to the Eligibility Requirements listed under 'Introduction', the following Installation Requirements apply:</t>
  </si>
  <si>
    <t>1) The Applicant must provide an expected completion date. In the event of program funding limitations, the expected completion date will be used as an award criterion. The Applicant should submit documentation from manufacturers and contractors which state the expected equipment delivery and installation dates.</t>
  </si>
  <si>
    <t>2) Incentives are intended to enhance the affordability of clean energy generation systems. Systems should be installed according to manufacturer's instructions. For systems installed inconsistent with such requirements, the Rated System Output may be de-rated.</t>
  </si>
  <si>
    <t>3) Installation must comply with the host utility's interconnection and protection requirements, which are available from the respective electric utility. These include Operation/Disconnection Procedures, Liability/Indemnity and Insurance Requirements according to the size of the project. For information on Net Metering, please contact your electric utility.</t>
  </si>
  <si>
    <t>o  On/off control on site;</t>
  </si>
  <si>
    <t>o  Operating mode setting indication - parallel vs. stand-alone;</t>
  </si>
  <si>
    <t>o  AC &amp; DC overcurrent protection or equivalent;</t>
  </si>
  <si>
    <t>o  Operating status indication;</t>
  </si>
  <si>
    <t>o  Remote control and data acquisition capable;</t>
  </si>
  <si>
    <t>o  Electric load-following capable.</t>
  </si>
  <si>
    <t>8) Warning labels must be posted on the control panels and junction boxes indicating that the circuits are energized by an alternate power source independent of utility-provided power.</t>
  </si>
  <si>
    <t>9) All interconnecting wires must be copper. (Some provisions may be made for aluminum wiring; approval must be received from electric utility engineering departments prior to acceptance.)</t>
  </si>
  <si>
    <t>11) Operating instructions must be posted on or near the system, or on file with the facility's operation and maintenance documents.</t>
  </si>
  <si>
    <t>Project Name:</t>
  </si>
  <si>
    <t>Application workbook has been filled out in its entirety, including Appendices</t>
  </si>
  <si>
    <t>(Must be a person authorized to execute contracts)</t>
  </si>
  <si>
    <t>Customer/Applicant</t>
  </si>
  <si>
    <t>Professional Engineer (N.J.)</t>
  </si>
  <si>
    <t>Signature: _________________________________________________</t>
  </si>
  <si>
    <t xml:space="preserve">Date: ______________________________________________________ </t>
  </si>
  <si>
    <r>
      <t>Table 7: Rated System Information</t>
    </r>
    <r>
      <rPr>
        <b/>
        <vertAlign val="superscript"/>
        <sz val="14"/>
        <color theme="0"/>
        <rFont val="Arial"/>
        <family val="2"/>
      </rPr>
      <t>4</t>
    </r>
  </si>
  <si>
    <t xml:space="preserve">Full Scale System Verification </t>
  </si>
  <si>
    <t xml:space="preserve">Appendix A: Map of Site </t>
  </si>
  <si>
    <t>Appendix C: Specification Sheets</t>
  </si>
  <si>
    <t xml:space="preserve">Appendix D: Utility Bills </t>
  </si>
  <si>
    <t>Describe any site-specific grid interconnection issues and costs, as well as any anticipated tariff changes and the date of those changes. A brief, clear plan for if and how the system will be properly interconnected to the grid and/or natural gas pipelines must be presented. Pressure and availability of natural gas at the site must also be described.</t>
  </si>
  <si>
    <t>Include the following supplemental Appendices with your application submittal:</t>
  </si>
  <si>
    <t>Map or overhead image of site indicating proposed equipment location, tie-in to existing building systems, and point of connection with the utility system.</t>
  </si>
  <si>
    <t>BPU Board approval is required for all applications with total incentives greater than $500,000.</t>
  </si>
  <si>
    <t>Heat Recovery</t>
  </si>
  <si>
    <t>Yearly Grid Supplied Electricity (Pre-Installation) (MWh/year):</t>
  </si>
  <si>
    <t>Yearly Grid Supplied Electricity (Post-Installation) (MWh/year):</t>
  </si>
  <si>
    <t>Appendix B: Energy Balance</t>
  </si>
  <si>
    <t>o This Application workbook;</t>
  </si>
  <si>
    <t>o Completed and Signed 'Signature Page';</t>
  </si>
  <si>
    <t xml:space="preserve">v1.0 </t>
  </si>
  <si>
    <t xml:space="preserve">Equipment Type </t>
  </si>
  <si>
    <t xml:space="preserve">Model </t>
  </si>
  <si>
    <t xml:space="preserve">Capacity </t>
  </si>
  <si>
    <t>Capacity Units</t>
  </si>
  <si>
    <t xml:space="preserve">Qty </t>
  </si>
  <si>
    <t xml:space="preserve">Efficiency </t>
  </si>
  <si>
    <t xml:space="preserve">Efficiency Units </t>
  </si>
  <si>
    <t>Appendix E: Heating &amp; Cooling Load Calculations</t>
  </si>
  <si>
    <t>NJDEP Regulatory Limits for CHP Systems</t>
  </si>
  <si>
    <t xml:space="preserve"> </t>
  </si>
  <si>
    <t xml:space="preserve">Date: _____________________________________________________ </t>
  </si>
  <si>
    <t xml:space="preserve">Table 10: Existing Heating/Cooling Equipment </t>
  </si>
  <si>
    <t>Please enter all available information for new heating and cooling equipment to be installed in order to recover and utilize the repurposed thermal output from Table 9.</t>
  </si>
  <si>
    <t xml:space="preserve">Table 11: New Heating/Cooling Equipment </t>
  </si>
  <si>
    <t xml:space="preserve">Maintenance costs apply only to the first 10 years of financial evaluation. </t>
  </si>
  <si>
    <t xml:space="preserve">Total of all funding not to exceed 100% of project cost. Funding must include all local, state, federal, and private sources of funding. </t>
  </si>
  <si>
    <t xml:space="preserve">Financial evaluation utilizes blended rate, does not include cost of water, and does not factor in escalation rate. 3% discount rate applied. </t>
  </si>
  <si>
    <t>Table 12: Mode of Operation</t>
  </si>
  <si>
    <t>Table 13: Operational Sequence</t>
  </si>
  <si>
    <t>Table 14: System Interconnection</t>
  </si>
  <si>
    <t>Table 15: Metering Plan</t>
  </si>
  <si>
    <t>Table 17: Design/Construction/Labor and Material Costs</t>
  </si>
  <si>
    <t>Table 18: CHP/Fuel Cell System Service and Maintenance Costs</t>
  </si>
  <si>
    <t>Table 19: Supplied Electricity</t>
  </si>
  <si>
    <t>Table 22: Permit/Certificate Schedule</t>
  </si>
  <si>
    <t>Table 23: Construction Schedule</t>
  </si>
  <si>
    <t>Table 24: Incentive Calculation</t>
  </si>
  <si>
    <t>Table 25: Incentive Payment Schedule</t>
  </si>
  <si>
    <t>Table 26: Funding Sources</t>
  </si>
  <si>
    <t>Does the facility have/or will have on-site renewable energy sources, such as solar PV, wind turbine, etc.?</t>
  </si>
  <si>
    <t>NAICS Code</t>
  </si>
  <si>
    <t>Unit 1: Proposed System Overview</t>
  </si>
  <si>
    <t>Unit 1: Breakdown of Utilized Thermal Output</t>
  </si>
  <si>
    <r>
      <rPr>
        <b/>
        <u/>
        <sz val="12"/>
        <color theme="1"/>
        <rFont val="Calibri"/>
        <family val="2"/>
        <scheme val="minor"/>
      </rPr>
      <t>Instructions</t>
    </r>
    <r>
      <rPr>
        <b/>
        <sz val="12"/>
        <color theme="1"/>
        <rFont val="Calibri"/>
        <family val="2"/>
        <scheme val="minor"/>
      </rPr>
      <t xml:space="preserve"> </t>
    </r>
  </si>
  <si>
    <t>Tables 6 and 7 should summarize the operation of the total system. If installing multiple units with varying operation, please include unit by unit information to the right.</t>
  </si>
  <si>
    <r>
      <t>Unit 1: Rated System Information</t>
    </r>
    <r>
      <rPr>
        <b/>
        <vertAlign val="superscript"/>
        <sz val="14"/>
        <color theme="0"/>
        <rFont val="Arial"/>
        <family val="2"/>
      </rPr>
      <t>4</t>
    </r>
  </si>
  <si>
    <r>
      <t>Unit 2: Rated System Information</t>
    </r>
    <r>
      <rPr>
        <b/>
        <vertAlign val="superscript"/>
        <sz val="14"/>
        <color theme="0"/>
        <rFont val="Arial"/>
        <family val="2"/>
      </rPr>
      <t>4</t>
    </r>
  </si>
  <si>
    <t>Unit 2: Proposed System Overview</t>
  </si>
  <si>
    <t>Unit 2: Breakdown of Utilized Thermal Output</t>
  </si>
  <si>
    <r>
      <t>Unit 3: Rated System Information</t>
    </r>
    <r>
      <rPr>
        <b/>
        <vertAlign val="superscript"/>
        <sz val="14"/>
        <color theme="0"/>
        <rFont val="Arial"/>
        <family val="2"/>
      </rPr>
      <t>4</t>
    </r>
  </si>
  <si>
    <t>Unit 3: Proposed System Overview</t>
  </si>
  <si>
    <t>Unit 3: Breakdown of Utilized Thermal Output</t>
  </si>
  <si>
    <r>
      <t>Unit 4: Rated System Information</t>
    </r>
    <r>
      <rPr>
        <b/>
        <vertAlign val="superscript"/>
        <sz val="14"/>
        <color theme="0"/>
        <rFont val="Arial"/>
        <family val="2"/>
      </rPr>
      <t>4</t>
    </r>
  </si>
  <si>
    <t>Unit 4: Proposed System Overview</t>
  </si>
  <si>
    <t>Unit 4: Breakdown of Utilized Thermal Output</t>
  </si>
  <si>
    <t xml:space="preserve">Provide actual utility bills to support all inputs, or a utility summary produced directly from the utility. Investor-owned utility bills are required; third party bills are optional. </t>
  </si>
  <si>
    <t xml:space="preserve">If additional accounts exist, please submit supplemental spreadsheet following the below format. Multifamily properties must include tenant energy usage. </t>
  </si>
  <si>
    <r>
      <t xml:space="preserve">Provide a description of the type and mode of operation and identify system as one of the following:
1. Grid-connected operating mode (parallel/capable of synchronizing with the electric grid; capable of automatically reducing load to prevent backfeeding the meter).
2. Grid-connected/grid-independent operating mode (parallel/capable of synchronizing with the electric grid and capable of switching automatically to independent, load-following operation when the grid is unavailable; automatic operation and synchronization of multiple power plants connected in parallel).
3. Stand-alone load-following operation (system confined to an independent circuit, no utility backup).
4. Battery interactive capabilities, if applicable.                                                                                                                                                                            </t>
    </r>
    <r>
      <rPr>
        <i/>
        <sz val="11"/>
        <color theme="1"/>
        <rFont val="Calibri"/>
        <family val="2"/>
        <scheme val="minor"/>
      </rPr>
      <t>System shall have the ability to automatically disconnect from the utility in the event of substantial grid congestion, interruption, or failure</t>
    </r>
    <r>
      <rPr>
        <sz val="11"/>
        <color theme="1"/>
        <rFont val="Calibri"/>
        <family val="2"/>
        <scheme val="minor"/>
      </rPr>
      <t xml:space="preserve">. </t>
    </r>
  </si>
  <si>
    <t xml:space="preserve">Project to Be Purchased Through: </t>
  </si>
  <si>
    <t>8) Approval of this application by the NJ Clean Energy Program should not be construed as an approval for interconnection.  Applicant is responsible for obtaining all interconnection agreements/approvals as per local, state and federal law.</t>
  </si>
  <si>
    <t>Multi-year funding, such as federal depreciation credits, must be entered as a single value using Net Present Value (NPV).</t>
  </si>
  <si>
    <t>v1.1</t>
  </si>
  <si>
    <t>updated Eligibility bullet #2 and #8; added NPV langauage to Incentive-Financials page.</t>
  </si>
  <si>
    <t>Total Project Cost</t>
  </si>
  <si>
    <t>v1.2</t>
  </si>
  <si>
    <t xml:space="preserve">updated text on table 10. unlocked C37 on financials tab and added Total Project Cost cell. </t>
  </si>
  <si>
    <t>Table 8 should summarize the operation of the total system. If unit is operating at less than full load in any given month, enter percent operation in column M. If installing multiple units with varying operation, please include unit by unit information to the right.</t>
  </si>
  <si>
    <t>v1.3</t>
  </si>
  <si>
    <t xml:space="preserve">added % load column to performance tab. </t>
  </si>
  <si>
    <t xml:space="preserve">v1.4 </t>
  </si>
  <si>
    <t xml:space="preserve">11) All submittals must be signed by a New Jersey Professional Engineer (PE) certifying that the information is accurate to the best of their knowledge (see Signature Page). </t>
  </si>
  <si>
    <r>
      <t xml:space="preserve">12) Questions related to this Workbook or for general Technical Assistance should be  submitted to: </t>
    </r>
    <r>
      <rPr>
        <u/>
        <sz val="11"/>
        <color rgb="FF0000FF"/>
        <rFont val="Calibri"/>
        <family val="2"/>
        <scheme val="minor"/>
      </rPr>
      <t xml:space="preserve">CHP@NJCleanEnergy.com </t>
    </r>
  </si>
  <si>
    <t>9) Construction projects will be subject to prevailing wage requirements pursuant to P.L. 2009, c. 203, which amends P.L. 2009, c. 89, as well as the prevailing wage regulations promulgated by the New Jersey Department of Labor and Workforce Development pursuant to P.L. 1963 c. 150 as amended, and N.J.A.C. 17:27-1.1 et seq. and Affirmative Action rules. This law applies to contracts greater than $15,444.</t>
  </si>
  <si>
    <t>SPP w/incentive</t>
  </si>
  <si>
    <t>IRR w/o incentive</t>
  </si>
  <si>
    <r>
      <t xml:space="preserve">in progress for 2015 </t>
    </r>
    <r>
      <rPr>
        <sz val="11"/>
        <rFont val="Calibri"/>
        <family val="2"/>
        <scheme val="minor"/>
      </rPr>
      <t xml:space="preserve">- modified formula in cells G35-G46 of performance tab to show 0 when no heat recovery fuel cell is specified (for Bloom); added eligibility for mixed-fuel projects to Introduction page; added language on multi-year performance data on Instructions page; Updated Emissions factors based on DEP provided info (see hidden Emissions tab); added simple payback with incentive to Financials table. </t>
    </r>
  </si>
  <si>
    <t>Will the system have blackstart capability?</t>
  </si>
  <si>
    <t>If the system is not blackstart capable, please describe the reason this was not included.</t>
  </si>
  <si>
    <t xml:space="preserve">Appendix F: Warranty and/or Service Contract </t>
  </si>
  <si>
    <t>System</t>
  </si>
  <si>
    <t>v1.5</t>
  </si>
  <si>
    <t xml:space="preserve">Modified cell C7 to have vlookup function. Modified cost savings calcs for electric only fuel cells. </t>
  </si>
  <si>
    <t>v1.6</t>
  </si>
  <si>
    <t>Fixed FC formula in hidden rows of incentive tab (wrong reference originally)</t>
  </si>
  <si>
    <t>v1.7</t>
  </si>
  <si>
    <t xml:space="preserve">Updated cell C23 in Incentive-Financials tab, updated cost analysis to reference electricity and gas savings from Proposed System Performance tab rather than just utilized waste heat. Also revised net gas savings on Proposed System performance to subtract gas input minus gas savings. </t>
  </si>
  <si>
    <t>v1.8</t>
  </si>
  <si>
    <t>Incentive-financial tabs - updated cell C4 to reference revised performance cell E4 (vs D4); revised avoided electricity purchase to = 0 when performance cell is "-"</t>
  </si>
  <si>
    <t>9) System shall have the ability to automatically disconnect from the utility in the event of substantial grid congestion, interruption, or failure to prevent back feeding to the grid. Note that systems are not required to continue to operate independent from the utility in the event of substantial grid congestion, interruption or failure.</t>
  </si>
  <si>
    <t>10) CHP system must have a ten (10) year all-inclusive warranty. The warranty must cover the major components of the system eligible for the incentive, to protect against breakdown or degradation in electrical output of more than ten percent from the originally rated electrical output. The warranty shall cover the full cost of repair or replacement of defective components or systems, including coverage for labor costs to remove and reinstall defective components or systems. In the event the system warranty does not meet program requirement, customer must purchase an extended warranty or a ten (10) year maintenance/service contract. The cost of the ten (10) year warranty or service contract may be considered as part of the cost of the project.</t>
  </si>
  <si>
    <t>Developer</t>
  </si>
  <si>
    <t>Table 9 should summarize the operation of the total system and indicate amount of utilized waste heat routed to various thermal technologies. If installing multiple units with varying operation, please include unit by unit information to the right.</t>
  </si>
  <si>
    <t xml:space="preserve">Incentive </t>
  </si>
  <si>
    <t>v2.0</t>
  </si>
  <si>
    <t>Updated for FY16 including:</t>
  </si>
  <si>
    <t>1) Changed CHP and WHP incentives to tiered calcs</t>
  </si>
  <si>
    <t xml:space="preserve">2) Added bullet 8 on introduction tab </t>
  </si>
  <si>
    <t>3) Added Entity cap note on introduction tab</t>
  </si>
  <si>
    <t>4) Changed "Heat Recovery" to "Waste Heat to Power" on Introduction tab</t>
  </si>
  <si>
    <t>5) Added waste heat clarification above Table-9</t>
  </si>
  <si>
    <t>Total system rated net continuous output (kW):</t>
  </si>
  <si>
    <t>incentive/kW</t>
  </si>
  <si>
    <t>CHP or Waste Heat to Power system?</t>
  </si>
  <si>
    <t>Table 5: CHP or Waste Heat to Power Equipment Information</t>
  </si>
  <si>
    <t>CHP or Waste Heat to Power?</t>
  </si>
  <si>
    <t>Requested incentive based on table:</t>
  </si>
  <si>
    <t>Size (kW)</t>
  </si>
  <si>
    <t>Inc/kW</t>
  </si>
  <si>
    <t>Incentive 2: Installation (50%)</t>
  </si>
  <si>
    <t>Incentive 3: Performance (20%)</t>
  </si>
  <si>
    <t>Federal Tax Credit</t>
  </si>
  <si>
    <t>Table 27: Cost Benefit Analysis</t>
  </si>
  <si>
    <t>Simple Payback Period (years) w/o incentive and Federal Tax Credit</t>
  </si>
  <si>
    <t xml:space="preserve">Please enter twelve (12) consecutive months of data for all electric, gas, and fuel utility accounts at the host site. Cost should be inclusive of any third party energy suppliers. </t>
  </si>
  <si>
    <t>CHP Type (CHP only)</t>
  </si>
  <si>
    <t>Black Start Capability (if being installed)*</t>
  </si>
  <si>
    <t>Black Start Capability (if not being installed)*</t>
  </si>
  <si>
    <t>INCENTIVE CALCULATION &amp; COST BENEFIT ANALYSIS</t>
  </si>
  <si>
    <t>Acceptance of 12 months post-installation data</t>
  </si>
  <si>
    <t>Installation</t>
  </si>
  <si>
    <t>Purchase</t>
  </si>
  <si>
    <t>Fuel Cells with Heat Recovery</t>
  </si>
  <si>
    <t>&gt;3 MW</t>
  </si>
  <si>
    <t>Microturbine</t>
  </si>
  <si>
    <t>&gt; 1 MW - 3 MW</t>
  </si>
  <si>
    <t>Gas Combustion Turbine</t>
  </si>
  <si>
    <t>1 MW</t>
  </si>
  <si>
    <t>$3 million</t>
  </si>
  <si>
    <t>&gt;500 kW -</t>
  </si>
  <si>
    <t>Gas Internal Combustion Engine</t>
  </si>
  <si>
    <t>$2 million</t>
  </si>
  <si>
    <r>
      <t>&lt;</t>
    </r>
    <r>
      <rPr>
        <sz val="12"/>
        <color theme="1"/>
        <rFont val="Calibri"/>
        <family val="2"/>
        <scheme val="minor"/>
      </rPr>
      <t>500 kW</t>
    </r>
  </si>
  <si>
    <t>Incentive ($/kW)</t>
  </si>
  <si>
    <t xml:space="preserve">Size (Installed Rated Capacity) </t>
  </si>
  <si>
    <t>d) Any system/equipment that uses diesel fuel, or other types of oil and coal for continuous operation;</t>
  </si>
  <si>
    <t>c) Back-Up Generators - systems intended solely for emergency or back-up generation purposes;</t>
  </si>
  <si>
    <t>b) Used, refurbished, temporary, pilot, demonstration, or portable equipment/systems;</t>
  </si>
  <si>
    <t>a) Any system that does not utilize waste heat;</t>
  </si>
  <si>
    <t>f) Facility’s operation as an Emergency Management Center.</t>
  </si>
  <si>
    <t>e) Project clarity;</t>
  </si>
  <si>
    <t>d) Alignment with programmatic goals;</t>
  </si>
  <si>
    <t>c) Annual system utilization;</t>
  </si>
  <si>
    <t>b) Projected system startup date;</t>
  </si>
  <si>
    <t>a) Environmental performance;</t>
  </si>
  <si>
    <t xml:space="preserve">d) All other program rules apply. </t>
  </si>
  <si>
    <t xml:space="preserve">c) The customer/applicant will be allowed to sign over the incentive to the third party owner. A valid project cost shall be demonstrated as part of the application in order to establish an appropriate incentive level. </t>
  </si>
  <si>
    <t>b)  Additionally, in order to ensure the equipment remains on site and is in operation for the term of the agreement, a binding agreement is required between the parties. A copy of this agreement shall be provided to the Program Manager prior to commitment of incentives. The agreement should state that the equipment could be transferred to new owners should the property be sold or otherwise have a buyout provision so the equipment remains on site and stays operational so the projected energy savings can accrue. The intent is to provide incentives for generating equipment, which is installed and functioning for the duration of its useful life. Under the Program, only permanently installed equipment is eligible for incentives and this must be physically demonstrable to the Program Manager, upon inspection, prior to receiving an incentive. This can be demonstrated by electrical, thermal and fuel connections in accordance with industry practices for permanently installed equipment and be secured to a permanent surface (e.g. foundation). Any indication of portability, including but not limited to temporary structures, quick disconnects, unsecured equipment, wheels, carrying handles, dolly, trailer or platform will deem the system ineligible.</t>
  </si>
  <si>
    <t>a) Projects are subject to ten (10) year warranty requirements as stated above.</t>
  </si>
  <si>
    <t>8) Incentives are paid per project per site. CHP projects will be evaluated on a per site basis and incentives awarded accordingly. Installations of multiple systems planned for the same site within a twelve (12) month period must be combined into a single project.</t>
  </si>
  <si>
    <t>6) Waste heat utilization systems or other mechanical recovery systems are required.  Even though waste heat systems are produced with many configurations, they all perform the same task of capturing waste heat energy in the radiator or exhaust systems of a generator and delivering it to a heat load or cooling load.  The captured energy is used in heating processes, such as water heating, pasteurizing, product preheating, etc.  New electric generation equipment which captures waste heat or energy from existing systems is also allowed.</t>
  </si>
  <si>
    <t>5) The CHP or Fuel Cell system must achieve an annual system efficiency of at least 65% (Lower Heating Value – LHV), based on total energy input and total utilized energy output.  Mechanical energy may be included in the efficiency evaluation.</t>
  </si>
  <si>
    <t>4) Equipment must be new, commercially available, and permanently installed. Expansion of an existing system with new equipment is also eligible, however, only the incremental expansion is eligible for incentives.</t>
  </si>
  <si>
    <t>3) Natural gas CHP, biopower CHP, mixed-fuel CHP (e.g. part biogas, part natural gas), and natural gas or hydrogen Fuel Cell equipment installed on the customer side of the utility meter are eligible. Applicant should be prepared to provide information in addition to that requested within this application, including but not limited to: availability of biogas, custom calculations showing adjusted energy content of fuel, manufacturer information specific to biogas, support for any added project cost due to biogas consumption, additional grants or incentives that the system may be eligible for, and emissions information.</t>
  </si>
  <si>
    <t>1) Applicant must be a New Jersey-based commercial and industrial (C&amp;I) customer paying into the Societal Benefits Fund.</t>
  </si>
  <si>
    <t xml:space="preserve">10) Applicants will be encouraged to submit operational data to demonstrate system performance for each year the system is in operation. This data will aid the New Jersey Board of Public Utilities in various efforts related to supporting CHP development within the state. No additional incentives will be available for this effort. </t>
  </si>
  <si>
    <t>5) Applicant must purchase a qualifying system and have it installed according to program requirements within eighteen (18) months of the date listed on the Approval Letter. Projects are expected to be designed and proposed as feasible, viable projects that can be permitted in all relevant jurisdictions. The Program, however, recognizes that some project changes may be required in order to be consistent with the results of any environmental assessment, DEP, or other local state or federal permitting requirement, or events that are unforeseen by the proposals. The Program Manager must be notified in advance of any proposed change in a project while the application is pending or active for that project. The Program Manager reserves the right to disqualify a project if changes impact Applicant eligibility. Requests for extensions may be granted by the Program Manager for up to twelve (12) months so long as applicant can demonstrate proof of significant project advancement.</t>
  </si>
  <si>
    <t xml:space="preserve">3) Submit the following to the Program Manager: </t>
  </si>
  <si>
    <t>10) All wiring splices must be contained in UL listed junction boxes.</t>
  </si>
  <si>
    <t>10) Applications received will be reviewed only by the Program Manager, Program Administrator Coordinator, New Jersey Board of Public Utilities, and by selected external reviewers. All proposals submitted will be subject to requests for disclosure, including but not limited to, a request pursuant to the Open Public Records Act ("OPRA"), N.J.S.A. 47:1A-1 et seq. If the applicant believes that information contained in its proposal merits confidential treatment pursuant to OPRA, any such purportedly confidential information submitted  shall be specifically identified and marked by the Applicant and submitted to the Board’s Custodian in compliance with the Board's regulations at N.J.A.C. 14:1-12 et seq.</t>
  </si>
  <si>
    <t>6) By virtue of participating in this Program, Applicants agree to waive any and all claims or damages against the Program Manager or Program Administrator, except the receipt of the program incentive. Applicants agree that the Program Manager’s and Program Administrator’s liability, in connection with this Program, is limited to paying the program incentive specified. Under no circumstances shall the Program Manager, its representatives, subcontractors, or the Program Administrator, be liable for any lost profits, special, punitive, consequential or incidental damages or for any other damages or claims connected with or resulting from participation in this Program. Further, any liability attributed to the Program Manager under this Program shall be individual, and not joint and/or several.</t>
  </si>
  <si>
    <t>4) The Program Manager and Program Administrator do not endorse, support or recommend any particular manufacturer, product or system design in promoting this Program.</t>
  </si>
  <si>
    <t>3) The Program Manager and Program Administrator do not warrant the performance of installed equipment, and/or services rendered as part of this program, either expressly or implicitly. No warranties or representations of any kind, whether statutory, expressed, or implied, including, without limitations, warranties of merchantability or fitness for a particular purpose regarding equipment or services provided by a manufacturer or vendor. Contact your vendor/services provided for details regarding performance and warranties.</t>
  </si>
  <si>
    <t>2) The New Jersey Board of Public Utilities reserves the right to modify or withdraw this program. Program procedures and incentive levels are subject to change or cancellation without notice. Approved projects will be honored under the terms stated in the Approval Letter.</t>
  </si>
  <si>
    <t xml:space="preserve">Additional information may be requested by the Program Manager during application review. </t>
  </si>
  <si>
    <t>Pre-CHP Tariff</t>
  </si>
  <si>
    <t>Post-CHP Tariff</t>
  </si>
  <si>
    <t>Please enter all available information for existing heating and cooling equipment to be removed, modified, or tied into the CHP system as a result of the repurposed thermal output from Table 9.</t>
  </si>
  <si>
    <t>Outline the steps that will be taken to measure system performance post-installation. After the system is installed, 12 months of operational data must be provided within 24 months after the system becomes operational which demonstrates that proposed and/or minimum efficiency was achieved and that the system is generating electricity within 20% of the values stated in 'Proposed System Performance'. This shall be done by implementing appropriate metering as part of the system installation. Data collected should include, but is not limited to, fuel input (MMBtu), electrical output (kWh, MMBtu), recoverable and utilized thermal output (MMBtu).</t>
  </si>
  <si>
    <t>Table 16: CHP System Component Costs</t>
  </si>
  <si>
    <t>* One needs to be completed - Black start pricing is required whether being installed as part of the system or not</t>
  </si>
  <si>
    <t>Yearly CHP System Supplied Electricity (MWh/year):</t>
  </si>
  <si>
    <t xml:space="preserve">Input vendor supplied emissions coefficients below. Emission reduction formulas assume useful thermal output displaces natural gas. If thermal output is displacing other fuel sources, such as oil and/or propane, please contact the Program Manager for assistance at CHP@NJCleanEnergy.com  </t>
  </si>
  <si>
    <r>
      <t xml:space="preserve">1) Complete all </t>
    </r>
    <r>
      <rPr>
        <b/>
        <sz val="11"/>
        <color rgb="FF00B050"/>
        <rFont val="Calibri"/>
        <family val="2"/>
        <scheme val="minor"/>
      </rPr>
      <t>GREEN</t>
    </r>
    <r>
      <rPr>
        <sz val="11"/>
        <color theme="1"/>
        <rFont val="Calibri"/>
        <family val="2"/>
        <scheme val="minor"/>
      </rPr>
      <t xml:space="preserve"> tabs of this CHP workbook. Information in the Application Tab will be submitted online. All </t>
    </r>
    <r>
      <rPr>
        <b/>
        <sz val="11"/>
        <color theme="1"/>
        <rFont val="Calibri"/>
        <family val="2"/>
        <scheme val="minor"/>
      </rPr>
      <t>WHITE</t>
    </r>
    <r>
      <rPr>
        <sz val="11"/>
        <color theme="1"/>
        <rFont val="Calibri"/>
        <family val="2"/>
        <scheme val="minor"/>
      </rPr>
      <t xml:space="preserve"> cells require user input; all cells highlighted in</t>
    </r>
    <r>
      <rPr>
        <b/>
        <sz val="11"/>
        <color theme="1"/>
        <rFont val="Calibri"/>
        <family val="2"/>
        <scheme val="minor"/>
      </rPr>
      <t xml:space="preserve"> GREY</t>
    </r>
    <r>
      <rPr>
        <sz val="11"/>
        <color theme="1"/>
        <rFont val="Calibri"/>
        <family val="2"/>
        <scheme val="minor"/>
      </rPr>
      <t xml:space="preserve"> will auto-populate. </t>
    </r>
    <r>
      <rPr>
        <u/>
        <sz val="11"/>
        <color theme="1"/>
        <rFont val="Calibri"/>
        <family val="2"/>
        <scheme val="minor"/>
      </rPr>
      <t xml:space="preserve">Please make sure to read any instructions within each tab for additional guidance. </t>
    </r>
  </si>
  <si>
    <t>January</t>
  </si>
  <si>
    <t>February</t>
  </si>
  <si>
    <t>March</t>
  </si>
  <si>
    <t>April</t>
  </si>
  <si>
    <t>June</t>
  </si>
  <si>
    <t>July</t>
  </si>
  <si>
    <t>August</t>
  </si>
  <si>
    <t>September</t>
  </si>
  <si>
    <t>October</t>
  </si>
  <si>
    <t>November</t>
  </si>
  <si>
    <t>December</t>
  </si>
  <si>
    <r>
      <t>For CHP, is any waste heat used for cooling?</t>
    </r>
    <r>
      <rPr>
        <b/>
        <vertAlign val="superscript"/>
        <sz val="10"/>
        <rFont val="Calibri"/>
        <family val="2"/>
        <scheme val="minor"/>
      </rPr>
      <t>1</t>
    </r>
  </si>
  <si>
    <t>The objective of the Combined Heat and Power / Waste Heat to Power program is to provide financial support in the form of incentives to support CHP and fuel cell projects serving governmental, commercial, institutional, and industrial electricity and/or natural gas customers in New Jersey. Program objectives are aligned with those of the State’s Energy Master Plan (“EMP”), which includes:
• Increasing energy efficiency to reduce energy cost and consumption for consumers, businesses and government;
• Reducing reliance on imported energy;
• Improving the reliability of electricity and fuel supply, and the delivery of energy services;
• Reducing the impacts of energy production and use on the environment;
• Developing 1,500 MW of CHP generation by 2021.</t>
  </si>
  <si>
    <t>Waste Heat to Power</t>
  </si>
  <si>
    <t>&gt; 1MW</t>
  </si>
  <si>
    <t>&lt; 1MW</t>
  </si>
  <si>
    <t>If Other, please describe</t>
  </si>
  <si>
    <t>12) Proposed changes to the requirements will be considered, but they must be documented by the Applicant or Installation Contractor and approved by the New Jersey Board of Public Utilities' Office of Clean Energy. These requirements are not all-encompassing and are intended only to address certain minimum safety and efficiency standards.</t>
  </si>
  <si>
    <t xml:space="preserve">Appendix H: Any other pertinent information in support of the information provided in this application. </t>
  </si>
  <si>
    <t>Avoided Energy Costs</t>
  </si>
  <si>
    <t>CO:</t>
  </si>
  <si>
    <t>Appendix G: W-9 for Incentive Recipient</t>
  </si>
  <si>
    <t>(2) Heat used from the CHP system for the purpose of heating and cooling</t>
  </si>
  <si>
    <r>
      <t xml:space="preserve">(3) Equipment life should be no less than 10 years, and no greater than 20 years. New Jersey Energy Savings Protocols recommend 10 year measure life for fuel cells, 15 years for CHP systems </t>
    </r>
    <r>
      <rPr>
        <sz val="10"/>
        <color theme="1"/>
        <rFont val="Calibri"/>
        <family val="2"/>
      </rPr>
      <t>≤ 1 MW, and 20 years for CHP &gt; 1 MW.</t>
    </r>
  </si>
  <si>
    <t>(4) Rated output as published by the manufacturer</t>
  </si>
  <si>
    <t>(1) An example of this would be an absorption chiller used for process/space cooling</t>
  </si>
  <si>
    <t xml:space="preserve">(6) Electric energy savings should be reported only in cases where the recapture of thermal energy from the CHP system is used to displace electricity previously consumed for heating or cooling, such as an installation of an absorption chiller in place of an existing electric chiller. </t>
  </si>
  <si>
    <t xml:space="preserve">(1) Subject to program approval. </t>
  </si>
  <si>
    <t xml:space="preserve">(2) Warranty and/or service contract must cover all CHP equipment including ancillary equipment such as absorption chillers, controls, etc. </t>
  </si>
  <si>
    <t>Rated Thermal Output</t>
  </si>
  <si>
    <r>
      <t>Part Load Operation (as % of full load)</t>
    </r>
    <r>
      <rPr>
        <b/>
        <vertAlign val="superscript"/>
        <sz val="10"/>
        <color theme="1"/>
        <rFont val="Calibri"/>
        <family val="2"/>
        <scheme val="minor"/>
      </rPr>
      <t>5</t>
    </r>
  </si>
  <si>
    <t>(5) Total annual operating hours should not exceed 8,760.  Operating hours, or part load operation percentage, should allow for scheduled system maintenance.</t>
  </si>
  <si>
    <r>
      <t>NO</t>
    </r>
    <r>
      <rPr>
        <vertAlign val="subscript"/>
        <sz val="11"/>
        <color theme="1"/>
        <rFont val="Calibri"/>
        <family val="2"/>
        <scheme val="minor"/>
      </rPr>
      <t>X:</t>
    </r>
  </si>
  <si>
    <r>
      <t>SO</t>
    </r>
    <r>
      <rPr>
        <vertAlign val="subscript"/>
        <sz val="11"/>
        <color theme="1"/>
        <rFont val="Calibri"/>
        <family val="2"/>
        <scheme val="minor"/>
      </rPr>
      <t>2</t>
    </r>
    <r>
      <rPr>
        <sz val="11"/>
        <color theme="1"/>
        <rFont val="Calibri"/>
        <family val="2"/>
        <scheme val="minor"/>
      </rPr>
      <t>:</t>
    </r>
  </si>
  <si>
    <t>VOC:</t>
  </si>
  <si>
    <t>TSP:</t>
  </si>
  <si>
    <t>PM-10:</t>
  </si>
  <si>
    <t>0.0006 lb/MMBtu</t>
  </si>
  <si>
    <t>Year</t>
  </si>
  <si>
    <t>0.1604 lb/MWh</t>
  </si>
  <si>
    <t>0.0020 lb/MWh</t>
  </si>
  <si>
    <t>0.5358 lb/MWh</t>
  </si>
  <si>
    <t>0.0341 lb/MWh</t>
  </si>
  <si>
    <t>0.1297 lb/MWh</t>
  </si>
  <si>
    <t>0.0470 lb/MMBtu</t>
  </si>
  <si>
    <t>0.1570 lb/MMBtu</t>
  </si>
  <si>
    <t>0.0100 lb/MMBtu</t>
  </si>
  <si>
    <t>0.0380 lb/MMBtu</t>
  </si>
  <si>
    <r>
      <t>Table 20: Vendor Supplied System Emission Coefficients</t>
    </r>
    <r>
      <rPr>
        <b/>
        <vertAlign val="superscript"/>
        <sz val="14"/>
        <color theme="0"/>
        <rFont val="Arial"/>
        <family val="2"/>
      </rPr>
      <t>1</t>
    </r>
  </si>
  <si>
    <r>
      <t>Table 21: Annual CHP Emissions Reductions</t>
    </r>
    <r>
      <rPr>
        <b/>
        <vertAlign val="superscript"/>
        <sz val="14"/>
        <color theme="0"/>
        <rFont val="Arial"/>
        <family val="2"/>
      </rPr>
      <t>2</t>
    </r>
  </si>
  <si>
    <t>(2) Calculations reflect generation emission differential between proposed technology and the PJM grid.</t>
  </si>
  <si>
    <t>(1) Please note, grams/bhp-hr X 3.07 = lb/MWh</t>
  </si>
  <si>
    <t>5) The Program Manager will not be responsible for any tax liability that may be imposed on any Applicant as a result of the payment of program incentives. All Applicants, or their assigned payee, must supply their Federal Tax Identification number or social security number on the application form in addition to providing a copy of their W-9 form as part of the application package in order to receive a program incentive.</t>
  </si>
  <si>
    <r>
      <t xml:space="preserve">COMBINED HEAT &amp; POWER WORKBOOK
</t>
    </r>
    <r>
      <rPr>
        <b/>
        <sz val="14"/>
        <color theme="4" tint="-0.249977111117893"/>
        <rFont val="Arial"/>
        <family val="2"/>
      </rPr>
      <t xml:space="preserve">July 1, 2017 - June 30, 2018 </t>
    </r>
  </si>
  <si>
    <r>
      <t xml:space="preserve"> COMBINED HEAT &amp; POWER WORKBOOK
</t>
    </r>
    <r>
      <rPr>
        <b/>
        <sz val="14"/>
        <color theme="4" tint="-0.249977111117893"/>
        <rFont val="Arial"/>
        <family val="2"/>
      </rPr>
      <t>July 1, 2017 - June 30, 2018</t>
    </r>
  </si>
  <si>
    <r>
      <t xml:space="preserve">COMBINED HEAT &amp; POWER WORKBOOK
July 1, 2017 - June 30, 2018                                                                  </t>
    </r>
    <r>
      <rPr>
        <b/>
        <sz val="11"/>
        <color theme="4" tint="-0.249977111117893"/>
        <rFont val="Arial"/>
        <family val="2"/>
      </rPr>
      <t/>
    </r>
  </si>
  <si>
    <r>
      <t xml:space="preserve"> COMBINED HEAT &amp; POWER WORKBOOK
</t>
    </r>
    <r>
      <rPr>
        <b/>
        <sz val="14"/>
        <color theme="4" tint="-0.249977111117893"/>
        <rFont val="Arial"/>
        <family val="2"/>
      </rPr>
      <t xml:space="preserve">July 1, 2017 - June 30, 2018 </t>
    </r>
  </si>
  <si>
    <t>Company: _________________________________________________</t>
  </si>
  <si>
    <t>Company: ________________________________________________</t>
  </si>
  <si>
    <t>Name, Title: ________________________________________________</t>
  </si>
  <si>
    <t>Name, Title: _______________________________________________</t>
  </si>
  <si>
    <t>Signature: __________________________________________________</t>
  </si>
  <si>
    <t>Company: __________________________________________________</t>
  </si>
  <si>
    <t>Incentive Recipient</t>
  </si>
  <si>
    <t>Street Address: ____________________________________________</t>
  </si>
  <si>
    <t>State &amp; ZIP Code: ___________________________________________</t>
  </si>
  <si>
    <t>Municipality: ______________________________________________</t>
  </si>
  <si>
    <r>
      <t>Powered by non-renewable or renewable fuel source</t>
    </r>
    <r>
      <rPr>
        <vertAlign val="superscript"/>
        <sz val="12"/>
        <color rgb="FFFFFFFF"/>
        <rFont val="Calibri"/>
        <family val="2"/>
        <scheme val="minor"/>
      </rPr>
      <t>4</t>
    </r>
  </si>
  <si>
    <r>
      <t>30-40%</t>
    </r>
    <r>
      <rPr>
        <vertAlign val="superscript"/>
        <sz val="12"/>
        <color theme="1"/>
        <rFont val="Calibri"/>
        <family val="2"/>
        <scheme val="minor"/>
      </rPr>
      <t>2</t>
    </r>
  </si>
  <si>
    <r>
      <t>Incentives</t>
    </r>
    <r>
      <rPr>
        <b/>
        <vertAlign val="superscript"/>
        <sz val="14"/>
        <color theme="0"/>
        <rFont val="Arial"/>
        <family val="2"/>
      </rPr>
      <t>1</t>
    </r>
  </si>
  <si>
    <r>
      <t>% of Total Cost Cap per project</t>
    </r>
    <r>
      <rPr>
        <vertAlign val="superscript"/>
        <sz val="12"/>
        <color rgb="FFFFFFFF"/>
        <rFont val="Calibri"/>
        <family val="2"/>
        <scheme val="minor"/>
      </rPr>
      <t>3</t>
    </r>
  </si>
  <si>
    <r>
      <t>$ Cap per project</t>
    </r>
    <r>
      <rPr>
        <vertAlign val="superscript"/>
        <sz val="12"/>
        <color rgb="FFFFFFFF"/>
        <rFont val="Calibri"/>
        <family val="2"/>
        <scheme val="minor"/>
      </rPr>
      <t>3</t>
    </r>
  </si>
  <si>
    <r>
      <rPr>
        <sz val="11"/>
        <rFont val="Calibri"/>
        <family val="2"/>
        <scheme val="minor"/>
      </rPr>
      <t>Program is budgeted</t>
    </r>
    <r>
      <rPr>
        <sz val="11"/>
        <color theme="1"/>
        <rFont val="Calibri"/>
        <family val="2"/>
        <scheme val="minor"/>
      </rPr>
      <t xml:space="preserve"> through June 30, 2018. Applications are reviewed and funds committed on a first come, first serve basis provided all program requirements are met.  </t>
    </r>
  </si>
  <si>
    <t>(2) The maximum incentive will be limited to 30% of total project. This cap will be increased to 40% where a cooling application is used or included with the CHP system (e.g. absorption chiller).</t>
  </si>
  <si>
    <t>(3) Projects will be eligible for incentives shown above, not to exceed the lesser of % per project cap or $ per project cap.</t>
  </si>
  <si>
    <t>(1) Incentives are tiered, which means the incentive levels vary based upon the installed rated capacity, as listed in the chart above. For example, a 4 MW CHP system would receive $2.00/watt for the first 500 kW, $1.00/watt for the second 500 kW, $0.55/watt for the next 2 MW and $0.35/watt for the last 1 MW (up to the caps listed).</t>
  </si>
  <si>
    <t>(4) Systems fueled by a Class 1 Renewable Fuel Source, as defined by N.J.A.C. 14:8-2.5, are eligible for a 30% incentive bonus.  Any bonus incentive attained will be included with the final payment, and prorated if the fuel source is mixed.</t>
  </si>
  <si>
    <t>11) Each CHP and WHP project must pass a project-level cost-effectiveness analysis demonstrating the simple project payback period, including any federal tax benefits and the NJCEP incentive.  CHP systems installed in Critical Facilities must not exceed a payback period of 20 years, CHP systems fueled by a Class 1 renewable source must not exceed a payback period of 25 years, and all other CHP systems must not exceed a payback period of 10 years.</t>
  </si>
  <si>
    <t>12) Third party ownership (or leased equipment), such as those procured under Power Purchase Agreements, are permitted with the following provisions:</t>
  </si>
  <si>
    <t xml:space="preserve">13) The following criteria may also apply during review of CHP project applications: </t>
  </si>
  <si>
    <t>14) The following types of generating systems/equipment are not eligible for the program:</t>
  </si>
  <si>
    <t>6) Incentives will be processed by the Program Manager and paid as follows: Thirty percent (30%) of the incentive upon proof of equipment purchase; Fifty percent (50%) upon project completion and verification of installation by Program Manager; Remaining twenty percent (20%) upon acceptance and confirmation the project is achieving the required performance thresholds based on twelve (12) months of consecutive operating data within twenty-four (24) months of operation.  With projects eligible for the Class 1 renewable fuel bonus incentive, payment will be processed along with the final performance incentive.</t>
  </si>
  <si>
    <t>2) System must be sized to meet all or a portion of the customer’s on-site load, not to exceed 100% of most recent historical annual consumption or peak demand. For all CHP projects, any surplus power that may become available during the course of a given year may be sold to PJM.  Any CHP system fueled by a Class 1 renewable source is exempted from this program requirement, provided the system is sized to match the Class 1 renewable fuel produced or available on-site.</t>
  </si>
  <si>
    <t>7) In order to qualify for incentives, systems must operate a minimum of 5,000 full-load equivalent hours per year (i.e. run at least 5,000 hours per year at full rated KW output). The Office of Clean Energy (OCE) may grant exceptions to this minimum operating hours requirement for critical facilities (as defined by the Office of Emergency Management and FEMA), provided the proposed system operates a minimum of 3,500 full-load equivalent hours per year.  Systems applying for the Critical Facility exemption are required to have Blackstart capability.</t>
  </si>
  <si>
    <t>Annual Gas Usage Increase</t>
  </si>
  <si>
    <r>
      <t xml:space="preserve">4) Once the Application package has been reviewed and approved, the Program Manager will forward the Applicant an Approval Letter with the committed incentive amount. To be eligible to receive a program incentive, </t>
    </r>
    <r>
      <rPr>
        <u/>
        <sz val="11"/>
        <color theme="1"/>
        <rFont val="Calibri"/>
        <family val="2"/>
        <scheme val="minor"/>
      </rPr>
      <t>the Applicant must receive an Approval Letter from the Program Manager prior to equipment installation</t>
    </r>
    <r>
      <rPr>
        <sz val="11"/>
        <color theme="1"/>
        <rFont val="Calibri"/>
        <family val="2"/>
        <scheme val="minor"/>
      </rPr>
      <t xml:space="preserve">. A pre-inspection will be conducted prior to issuance of the approval letter. </t>
    </r>
  </si>
  <si>
    <r>
      <t>Simple Payback Period (years) w/ incentive and Federal Tax Credit</t>
    </r>
    <r>
      <rPr>
        <vertAlign val="superscript"/>
        <sz val="10"/>
        <color theme="1"/>
        <rFont val="Calibri"/>
        <family val="2"/>
        <scheme val="minor"/>
      </rPr>
      <t>1</t>
    </r>
  </si>
  <si>
    <t>(1) All projects must not exceed a 10-year simple payback.  Only exceptions allowed are for Critical Facilities (20 years) or systems fueled by a Class 1 renewable fuel source (25 years).</t>
  </si>
  <si>
    <t>Electric Demand Savings</t>
  </si>
  <si>
    <t>kW</t>
  </si>
  <si>
    <t>June-August Space Cooling</t>
  </si>
  <si>
    <t>June-August Operating Hours</t>
  </si>
  <si>
    <t>Electric Demand Savings kW</t>
  </si>
  <si>
    <t>Copy of warranty and/or service contract which must be for at least a ten (10) year period and must cover all CHP equipment, as well as ancillary equipment such as absorption chiller, controls, etc. The warranty must cover the major components of the system eligible for the incentive, to protect against breakdown or degradation in electrical output of more than ten percent from the originally rated electrical output. The warranty shall cover the full cost of repair or replacement of defective components or systems, including coverage for labor costs to remove and reinstall defective components or systems. Unsigned copy may be provided with application. Signed/executed copy must be provided at installation (request for Incentive #2).</t>
  </si>
  <si>
    <t>Eligible Technologies</t>
  </si>
  <si>
    <t>Before submitting your application, please make sure all appropriate parties have signed in the space below and completed the following items:</t>
  </si>
  <si>
    <t>NJ License #: ________________________________________________</t>
  </si>
  <si>
    <t>o All appendices as outlined in the 'Appendices' tab (labeled as noted);</t>
  </si>
  <si>
    <t>Repurposing</t>
  </si>
  <si>
    <t>Removed</t>
  </si>
  <si>
    <t>Modified</t>
  </si>
  <si>
    <t>Tied to CHP</t>
  </si>
  <si>
    <t>7) In order to receive the first installment of the incentive, the Applicant (or Contractor) must submit the following to the Program Manager: a) proof of equipment purchase (invoice); b) current tax clearance certificate; and c) executed (signed) copy of Customer-Developer Contract.</t>
  </si>
  <si>
    <r>
      <t xml:space="preserve">9) In order to receive the final installment of the incentive, Applicant must provide to the Program Manager: a) 12 months of operational data demonstrating proposed and/or minimum efficiency was achieved </t>
    </r>
    <r>
      <rPr>
        <u/>
        <sz val="11"/>
        <color theme="1"/>
        <rFont val="Calibri"/>
        <family val="2"/>
        <scheme val="minor"/>
      </rPr>
      <t>and</t>
    </r>
    <r>
      <rPr>
        <sz val="11"/>
        <color theme="1"/>
        <rFont val="Calibri"/>
        <family val="2"/>
        <scheme val="minor"/>
      </rPr>
      <t xml:space="preserve"> annual generated kWhs are within 20% of that stated in the approved Application. This shall be done by implementing appropriate metering as part of the system installation. Data collected should include, but is not limited to, fuel input (MMBtu), electrical output (kWh, MMBtu), recoverable and utilized thermal output (MMBtu). A detailed metering plan shall be included within Table 15; b) an updated tax clearance certificate. If the review of the twelve (12) months of operational data demonstrates the equipment is not achieving the required level of efficiency and/or generation, the applicant may submit a request to the Program Manager for an extension.  Requests for extensions may be granted by the Program Manager for up to twelve (12) months (two, six (6) month extensions).   These extensions are in addition to any extension granted during project construction, as discussed above. Failure to meet required performance thresholds may result in forfeit of final incentive.</t>
    </r>
  </si>
  <si>
    <t>1) To receive a program incentive, Applicant must agree to site inspections pre and post construction by the Program Manager, or its representatives.</t>
  </si>
  <si>
    <t>6) The system shall be equipped with the following capabilities, indicators and/or controls:</t>
  </si>
  <si>
    <t>5) All drawings shall be stamped and sealed by a New Jersey licensed Professional Engineer.</t>
  </si>
  <si>
    <t>4) The installation must comply with provisions of the latest edition of these standards, as appropriate: NFPA 853 – Stationary Fuel Cell, and all other applicable local, state, and federal codes or practices codes governing the installation of Combined Heat and Power equipment; NFPA 70 National Electrical Code (NEC), Power Plants, IEEE 519 – Recommended Practices and Requirements for Harmonic Control in Electrical Power Systems; ANSI Z21.83-1998 Fuel Cell Power Plants, and input and output protection functions should be in compliance with ANSI C37.2 Device Function Number specifications.</t>
  </si>
  <si>
    <t>13) All required permits must be properly obtained and posted.</t>
  </si>
  <si>
    <t>14) All required inspections must be performed (i.e., Electrical/NEC, Local Building Codes Enforcement Office, etc.).</t>
  </si>
  <si>
    <t>15) In order to ensure compliance with provisions of the NEC, an inspection by a state-licensed electrical inspector is mandatory.</t>
  </si>
  <si>
    <t>(Please label the Apendices as noted below)</t>
  </si>
  <si>
    <t>Manufacturer specification sheets for CHP/Fuel Cell equipment, as well as ancillary equipment such as absorption chiller.  Specification sheets for CHP/Fuel Cell equipment must specify all information required to support  Proposed System Performance Table 7 and Air Emissions Table 21 entries.</t>
  </si>
  <si>
    <t>Signature Page signed below by customer, contractor, and Professional Engineer licensed in the state of New Jersey</t>
  </si>
  <si>
    <r>
      <t xml:space="preserve">ACKNOWLEDGEMENT – The undersigned warrants, certifies and represents that as part of the design study requirement; 1) the information provided in this entire application is true and correct to the best of my knowledge; 2) the Contractor/ Installer will explain and provide manuals related to the system operation and maintenance to the customer; and 3) the installation will meet all of </t>
    </r>
    <r>
      <rPr>
        <i/>
        <sz val="11"/>
        <color theme="1"/>
        <rFont val="Calibri"/>
        <family val="2"/>
        <scheme val="minor"/>
      </rPr>
      <t>New Jersey’s Clean Energy Program</t>
    </r>
    <r>
      <rPr>
        <sz val="11"/>
        <color theme="1"/>
        <rFont val="Calibri"/>
        <family val="2"/>
        <scheme val="minor"/>
      </rPr>
      <t xml:space="preserve"> requirements. I have read, understood and am in compliance with all rules and regulations concerning this incentive program. I certify that all information provided is correct to the best of my knowledge, and I give the Program Manager permission to share my records with the New Jersey Board of Public Utilities, and contractors it selects to manage, coordinate or evaluate the Combined Heat and Power program, including the release of electric and natural gas utility billing information, as well as make available to the public non-sensitive information. I allow reasonable access to my property for the purpose of pre-inspection prior to pre-approval and post-inspection of the the completed installation and performance of the technologies that are eligible for incentives under the guidelines of </t>
    </r>
    <r>
      <rPr>
        <i/>
        <sz val="11"/>
        <color theme="1"/>
        <rFont val="Calibri"/>
        <family val="2"/>
        <scheme val="minor"/>
      </rPr>
      <t>New Jersey’s Clean Energy Program</t>
    </r>
    <r>
      <rPr>
        <sz val="11"/>
        <color theme="1"/>
        <rFont val="Calibri"/>
        <family val="2"/>
        <scheme val="minor"/>
      </rPr>
      <t>. This arrangement supersedes all other communications and representations.</t>
    </r>
  </si>
  <si>
    <t>Please include any additional pertinent staff, contractors, subcontractors and other sponsors not explicitly listed below.</t>
  </si>
  <si>
    <t>Enter "TBD" for any team member not selected at the time of pre-approval and "N/A" for any Project Team Role not anticipated to be filled. All active Roles to be completed in the As-built submission.</t>
  </si>
  <si>
    <t>(1) Please provide a description of firm or individual's experience with similar projects (links may be included, but only for additional information); attach pages if necessary.</t>
  </si>
  <si>
    <t>Will the generation system be used at a Critical Facility?</t>
  </si>
  <si>
    <t>(5) Total annual operating hours should not exceed 8,760.  Operating hours should allow for scheduled system maintenance.</t>
  </si>
  <si>
    <r>
      <t xml:space="preserve">Projects being financed, leased, or under a Power Purchase Agreement must submit supplemental cash flow analysis. </t>
    </r>
    <r>
      <rPr>
        <sz val="11"/>
        <rFont val="Calibri"/>
        <family val="2"/>
        <scheme val="minor"/>
      </rPr>
      <t xml:space="preserve">All other project have the option to submit a supplemental cash flow analysis, although Program Manager may request one during the review process.  </t>
    </r>
  </si>
  <si>
    <t>Yes</t>
  </si>
  <si>
    <t>7) All applicable equipment must be UL listed, including but not limited to UL 1741 - Standard for Inverters, Converters, Controllers and Interconnection System Equipment for Use With Distributed Energy Resources.</t>
  </si>
  <si>
    <t>Calculations supporting the thermal output data entered into Table 9 of the 'Proposed System Performance' tab. For example, if planning to use an absorption chiller to offset cooling load, provide cooling load calculations.</t>
  </si>
  <si>
    <t>Signed Form W-9 (Request for Taxpayer Identification Number (TIN) and Certification).</t>
  </si>
  <si>
    <t>Twelve (12) months of utility bills for all accounts and dates listed in the 'Utility Information' tab. Provide actual utility bills for the meter, or meters, being impacted by the project and to support all application inputs.  Both investor-owned utility bills and third-party generation supplier bills are required.  When historical utility data is unavailable or will not accurately represent the site's load profile post CHP installation (e.g. facility expansion or contraction) modeled profiles can be submitted using industry-recognized building modeling software or generally accepted engineering practices which generate an 8760-hour profile for electric, gas, and thermal loads on site.</t>
  </si>
  <si>
    <r>
      <t xml:space="preserve">The energy balance must be applied to a schematic of the system showing all major components, including the uses for the recovered heat. Annual totals for each energy input/output must be shown along with maximum, minimum, and average instantaneous values. Flow volumes, e.g., GPM, PPH, CFM including temperatures of each waste heat transfer fluid/exhaust gases, etc., and associated heat sink must also be indicated.  An Energy Balance example can be found here: 
</t>
    </r>
    <r>
      <rPr>
        <i/>
        <sz val="11"/>
        <color rgb="FF0070C0"/>
        <rFont val="Calibri"/>
        <family val="2"/>
        <scheme val="minor"/>
      </rPr>
      <t xml:space="preserve">https://njcepchp.programprocessing.com/download/NJCEP_CHP_Energy_Balance_Diagram_Example.pdf </t>
    </r>
  </si>
  <si>
    <r>
      <t>For example, projects being financed, leased, or under a Power Purchase Agreement must submit supplemental cash flow analysis. All other project have the option to submit a supplemental cash flow analysis, although Program Manager may request one during the review process.  A Cash Flow Analysis example can be found here:</t>
    </r>
    <r>
      <rPr>
        <sz val="11"/>
        <color rgb="FF0070C0"/>
        <rFont val="Calibri"/>
        <family val="2"/>
        <scheme val="minor"/>
      </rPr>
      <t xml:space="preserve"> 
</t>
    </r>
    <r>
      <rPr>
        <i/>
        <sz val="11"/>
        <color rgb="FF0070C0"/>
        <rFont val="Calibri"/>
        <family val="2"/>
        <scheme val="minor"/>
      </rPr>
      <t>http://bloustein.rutgers.edu/wp-content/uploads/2014/10/proforma.xlsx</t>
    </r>
  </si>
  <si>
    <t>8) In order to receive the second installment of the incentive, the Applicant (or Contractor) must submit the following to the Program Manager: a) an updated (As-built) Application Workbook with post-installation data; b) proof of additional purchases (invoice); c) executed (signed) proof of ten-year warranty and/or service contract; d) a copy of the Electrical Code Inspection Certificate; e) executed (signed) Interconnection Application approved by the utility company including all appendices; f) and current tax clearance certificate. A post-inspection will be conducted at this time.</t>
  </si>
  <si>
    <t>9) Projects eligible for the Class 1 renewable fuel 30% incentive bonus are required to submit actual fuel-mix consumption documentation along with the required performance data as listed above.  The bonus will be prorated based on actual fuel consumption.  For example, if the fuel mix is 60% Class 1 renewable and 40% natural gas the bonus will be 18% (60% of 30%).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</si>
</sst>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quot;$&quot;#,##0"/>
    <numFmt numFmtId="168" formatCode="&quot;$&quot;#,##0.00"/>
    <numFmt numFmtId="169" formatCode="#,##0.0"/>
    <numFmt numFmtId="170" formatCode="0.0%"/>
  </numFmts>
  <fonts count="63" x14ac:knownFonts="1">
    <font>
      <sz val="11"/>
      <color theme="1"/>
      <name val="Calibri"/>
      <family val="2"/>
      <scheme val="minor"/>
    </font>
    <font>
      <b/>
      <sz val="11"/>
      <color theme="1"/>
      <name val="Calibri"/>
      <family val="2"/>
      <scheme val="minor"/>
    </font>
    <font>
      <b/>
      <sz val="16"/>
      <color theme="4"/>
      <name val="Calibri"/>
      <family val="2"/>
      <scheme val="minor"/>
    </font>
    <font>
      <b/>
      <sz val="10"/>
      <color theme="1"/>
      <name val="Calibri"/>
      <family val="2"/>
      <scheme val="minor"/>
    </font>
    <font>
      <sz val="10"/>
      <color theme="1"/>
      <name val="Calibri"/>
      <family val="2"/>
      <scheme val="minor"/>
    </font>
    <font>
      <b/>
      <sz val="14"/>
      <color theme="4"/>
      <name val="Calibri"/>
      <family val="2"/>
      <scheme val="minor"/>
    </font>
    <font>
      <b/>
      <sz val="10"/>
      <color rgb="FFFF0000"/>
      <name val="Calibri"/>
      <family val="2"/>
      <scheme val="minor"/>
    </font>
    <font>
      <sz val="11"/>
      <color theme="1"/>
      <name val="Calibri"/>
      <family val="2"/>
      <scheme val="minor"/>
    </font>
    <font>
      <sz val="10"/>
      <name val="Arial"/>
      <family val="2"/>
    </font>
    <font>
      <sz val="10"/>
      <color indexed="8"/>
      <name val="Calibri"/>
      <family val="2"/>
      <scheme val="minor"/>
    </font>
    <font>
      <sz val="10"/>
      <color theme="1"/>
      <name val="Calibri"/>
      <family val="2"/>
    </font>
    <font>
      <sz val="10"/>
      <name val="Calibri"/>
      <family val="2"/>
      <scheme val="minor"/>
    </font>
    <font>
      <b/>
      <sz val="14"/>
      <color theme="0"/>
      <name val="Arial"/>
      <family val="2"/>
    </font>
    <font>
      <b/>
      <sz val="14"/>
      <color theme="4" tint="-0.249977111117893"/>
      <name val="Arial"/>
      <family val="2"/>
    </font>
    <font>
      <b/>
      <sz val="10"/>
      <color theme="0"/>
      <name val="Arial"/>
      <family val="2"/>
    </font>
    <font>
      <b/>
      <sz val="10"/>
      <name val="Calibri"/>
      <family val="2"/>
      <scheme val="minor"/>
    </font>
    <font>
      <sz val="12"/>
      <name val="Calibri"/>
      <family val="2"/>
      <scheme val="minor"/>
    </font>
    <font>
      <b/>
      <u/>
      <sz val="12"/>
      <name val="Calibri"/>
      <family val="2"/>
      <scheme val="minor"/>
    </font>
    <font>
      <b/>
      <sz val="10"/>
      <color theme="4"/>
      <name val="Calibri"/>
      <family val="2"/>
      <scheme val="minor"/>
    </font>
    <font>
      <b/>
      <vertAlign val="superscript"/>
      <sz val="10"/>
      <color theme="1"/>
      <name val="Calibri"/>
      <family val="2"/>
      <scheme val="minor"/>
    </font>
    <font>
      <b/>
      <vertAlign val="superscript"/>
      <sz val="10"/>
      <name val="Calibri"/>
      <family val="2"/>
      <scheme val="minor"/>
    </font>
    <font>
      <sz val="9"/>
      <name val="Calibri"/>
      <family val="2"/>
      <scheme val="minor"/>
    </font>
    <font>
      <b/>
      <vertAlign val="superscript"/>
      <sz val="14"/>
      <color theme="0"/>
      <name val="Arial"/>
      <family val="2"/>
    </font>
    <font>
      <b/>
      <sz val="13"/>
      <color theme="0"/>
      <name val="Arial"/>
      <family val="2"/>
    </font>
    <font>
      <b/>
      <vertAlign val="subscript"/>
      <sz val="10"/>
      <color theme="1"/>
      <name val="Calibri"/>
      <family val="2"/>
      <scheme val="minor"/>
    </font>
    <font>
      <sz val="12"/>
      <color theme="1"/>
      <name val="Calibri"/>
      <family val="2"/>
      <scheme val="minor"/>
    </font>
    <font>
      <b/>
      <sz val="12"/>
      <color theme="4" tint="-0.249977111117893"/>
      <name val="Calibri"/>
      <family val="2"/>
      <scheme val="minor"/>
    </font>
    <font>
      <b/>
      <sz val="10"/>
      <color rgb="FFC00000"/>
      <name val="Calibri"/>
      <family val="2"/>
      <scheme val="minor"/>
    </font>
    <font>
      <b/>
      <sz val="11"/>
      <color theme="4" tint="-0.249977111117893"/>
      <name val="Arial"/>
      <family val="2"/>
    </font>
    <font>
      <u/>
      <sz val="11"/>
      <color theme="1"/>
      <name val="Calibri"/>
      <family val="2"/>
      <scheme val="minor"/>
    </font>
    <font>
      <b/>
      <sz val="20"/>
      <color theme="4" tint="-0.249977111117893"/>
      <name val="Arial"/>
      <family val="2"/>
    </font>
    <font>
      <b/>
      <sz val="10"/>
      <color theme="1"/>
      <name val="Times New Roman"/>
      <family val="1"/>
    </font>
    <font>
      <i/>
      <sz val="11"/>
      <color theme="1"/>
      <name val="Calibri"/>
      <family val="2"/>
      <scheme val="minor"/>
    </font>
    <font>
      <b/>
      <sz val="11"/>
      <name val="Calibri"/>
      <family val="2"/>
    </font>
    <font>
      <b/>
      <i/>
      <sz val="11"/>
      <color theme="1"/>
      <name val="Calibri"/>
      <family val="2"/>
      <scheme val="minor"/>
    </font>
    <font>
      <sz val="11"/>
      <name val="Calibri"/>
      <family val="2"/>
      <scheme val="minor"/>
    </font>
    <font>
      <b/>
      <sz val="18"/>
      <color theme="4" tint="-0.249977111117893"/>
      <name val="Arial"/>
      <family val="2"/>
    </font>
    <font>
      <sz val="12"/>
      <color theme="1"/>
      <name val="Times New Roman"/>
      <family val="1"/>
    </font>
    <font>
      <sz val="14"/>
      <color theme="1"/>
      <name val="Times New Roman"/>
      <family val="1"/>
    </font>
    <font>
      <sz val="12"/>
      <color indexed="8"/>
      <name val="Times New Roman"/>
      <family val="1"/>
    </font>
    <font>
      <b/>
      <sz val="12"/>
      <color theme="1"/>
      <name val="Times New Roman"/>
      <family val="1"/>
    </font>
    <font>
      <b/>
      <u/>
      <sz val="11"/>
      <color theme="1"/>
      <name val="Calibri"/>
      <family val="2"/>
      <scheme val="minor"/>
    </font>
    <font>
      <vertAlign val="subscript"/>
      <sz val="11"/>
      <color theme="1"/>
      <name val="Calibri"/>
      <family val="2"/>
      <scheme val="minor"/>
    </font>
    <font>
      <b/>
      <sz val="12"/>
      <color theme="1"/>
      <name val="Calibri"/>
      <family val="2"/>
      <scheme val="minor"/>
    </font>
    <font>
      <b/>
      <u/>
      <sz val="12"/>
      <color theme="1"/>
      <name val="Calibri"/>
      <family val="2"/>
      <scheme val="minor"/>
    </font>
    <font>
      <b/>
      <sz val="11"/>
      <color theme="0"/>
      <name val="Arial"/>
      <family val="2"/>
    </font>
    <font>
      <b/>
      <sz val="11"/>
      <name val="Arial"/>
      <family val="2"/>
    </font>
    <font>
      <i/>
      <sz val="11"/>
      <color rgb="FFFF0000"/>
      <name val="Calibri"/>
      <family val="2"/>
      <scheme val="minor"/>
    </font>
    <font>
      <u/>
      <sz val="11"/>
      <color rgb="FF0000FF"/>
      <name val="Calibri"/>
      <family val="2"/>
      <scheme val="minor"/>
    </font>
    <font>
      <sz val="9"/>
      <color theme="1"/>
      <name val="Calibri"/>
      <family val="2"/>
      <scheme val="minor"/>
    </font>
    <font>
      <sz val="12"/>
      <color rgb="FFFFFFFF"/>
      <name val="Calibri"/>
      <family val="2"/>
      <scheme val="minor"/>
    </font>
    <font>
      <u/>
      <sz val="12"/>
      <color theme="1"/>
      <name val="Calibri"/>
      <family val="2"/>
      <scheme val="minor"/>
    </font>
    <font>
      <b/>
      <sz val="11"/>
      <color rgb="FF00B050"/>
      <name val="Calibri"/>
      <family val="2"/>
      <scheme val="minor"/>
    </font>
    <font>
      <b/>
      <sz val="11"/>
      <name val="Calibri"/>
      <family val="2"/>
      <scheme val="minor"/>
    </font>
    <font>
      <b/>
      <sz val="11"/>
      <color rgb="FFFF0000"/>
      <name val="Calibri"/>
      <family val="2"/>
      <scheme val="minor"/>
    </font>
    <font>
      <vertAlign val="superscript"/>
      <sz val="12"/>
      <color rgb="FFFFFFFF"/>
      <name val="Calibri"/>
      <family val="2"/>
      <scheme val="minor"/>
    </font>
    <font>
      <vertAlign val="superscript"/>
      <sz val="12"/>
      <color theme="1"/>
      <name val="Calibri"/>
      <family val="2"/>
      <scheme val="minor"/>
    </font>
    <font>
      <b/>
      <sz val="14"/>
      <color theme="1"/>
      <name val="Calibri"/>
      <family val="2"/>
      <scheme val="minor"/>
    </font>
    <font>
      <b/>
      <sz val="10"/>
      <color theme="1" tint="0.34998626667073579"/>
      <name val="Calibri"/>
      <family val="2"/>
      <scheme val="minor"/>
    </font>
    <font>
      <vertAlign val="superscript"/>
      <sz val="10"/>
      <color theme="1"/>
      <name val="Calibri"/>
      <family val="2"/>
      <scheme val="minor"/>
    </font>
    <font>
      <b/>
      <i/>
      <sz val="14"/>
      <color rgb="FFFFFF00"/>
      <name val="Arial"/>
      <family val="2"/>
    </font>
    <font>
      <i/>
      <sz val="11"/>
      <color rgb="FF0070C0"/>
      <name val="Calibri"/>
      <family val="2"/>
      <scheme val="minor"/>
    </font>
    <font>
      <sz val="11"/>
      <color rgb="FF0070C0"/>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6"/>
        <bgColor indexed="64"/>
      </patternFill>
    </fill>
    <fill>
      <patternFill patternType="solid">
        <fgColor rgb="FFC6D9F1"/>
        <bgColor indexed="64"/>
      </patternFill>
    </fill>
    <fill>
      <patternFill patternType="solid">
        <fgColor rgb="FFD0D8E8"/>
        <bgColor indexed="64"/>
      </patternFill>
    </fill>
    <fill>
      <patternFill patternType="solid">
        <fgColor rgb="FFE9EDF4"/>
        <bgColor indexed="64"/>
      </patternFill>
    </fill>
    <fill>
      <patternFill patternType="solid">
        <fgColor rgb="FF4F81BD"/>
        <bgColor indexed="64"/>
      </patternFill>
    </fill>
    <fill>
      <patternFill patternType="solid">
        <fgColor theme="4" tint="0.59999389629810485"/>
        <bgColor indexed="64"/>
      </patternFill>
    </fill>
    <fill>
      <patternFill patternType="solid">
        <fgColor rgb="FFF5FD91"/>
        <bgColor indexed="64"/>
      </patternFill>
    </fill>
    <fill>
      <patternFill patternType="solid">
        <fgColor theme="0" tint="-0.249977111117893"/>
        <bgColor indexed="64"/>
      </patternFill>
    </fill>
  </fills>
  <borders count="9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FFFFFF"/>
      </left>
      <right/>
      <top/>
      <bottom/>
      <diagonal/>
    </border>
    <border>
      <left style="medium">
        <color rgb="FFFFFFFF"/>
      </left>
      <right style="medium">
        <color rgb="FFFFFFFF"/>
      </right>
      <top/>
      <bottom/>
      <diagonal/>
    </border>
    <border>
      <left/>
      <right style="medium">
        <color rgb="FFFFFFFF"/>
      </right>
      <top/>
      <bottom/>
      <diagonal/>
    </border>
    <border>
      <left style="medium">
        <color rgb="FFFFFFFF"/>
      </left>
      <right style="medium">
        <color rgb="FFFFFFFF"/>
      </right>
      <top style="medium">
        <color rgb="FFFFFFFF"/>
      </top>
      <bottom/>
      <diagonal/>
    </border>
    <border>
      <left style="medium">
        <color rgb="FFFFFFFF"/>
      </left>
      <right/>
      <top/>
      <bottom style="medium">
        <color rgb="FFFFFFFF"/>
      </bottom>
      <diagonal/>
    </border>
    <border>
      <left style="medium">
        <color rgb="FFFFFFFF"/>
      </left>
      <right/>
      <top style="medium">
        <color rgb="FFFFFFFF"/>
      </top>
      <bottom/>
      <diagonal/>
    </border>
    <border>
      <left/>
      <right/>
      <top/>
      <bottom style="thick">
        <color rgb="FFFFFFFF"/>
      </bottom>
      <diagonal/>
    </border>
    <border>
      <left style="medium">
        <color indexed="64"/>
      </left>
      <right/>
      <top style="thin">
        <color indexed="64"/>
      </top>
      <bottom/>
      <diagonal/>
    </border>
    <border>
      <left style="thick">
        <color rgb="FFFFFFFF"/>
      </left>
      <right/>
      <top style="thick">
        <color rgb="FFFFFFFF"/>
      </top>
      <bottom/>
      <diagonal/>
    </border>
    <border>
      <left/>
      <right style="thick">
        <color rgb="FFFFFFFF"/>
      </right>
      <top style="thick">
        <color rgb="FFFFFFFF"/>
      </top>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right style="thick">
        <color rgb="FFFFFFFF"/>
      </right>
      <top/>
      <bottom style="thick">
        <color rgb="FFFFFFFF"/>
      </bottom>
      <diagonal/>
    </border>
    <border>
      <left/>
      <right style="medium">
        <color rgb="FFFFFFFF"/>
      </right>
      <top style="medium">
        <color rgb="FFFFFFFF"/>
      </top>
      <bottom/>
      <diagonal/>
    </border>
    <border>
      <left/>
      <right style="medium">
        <color rgb="FFFFFFFF"/>
      </right>
      <top/>
      <bottom style="medium">
        <color rgb="FFFFFFFF"/>
      </bottom>
      <diagonal/>
    </border>
    <border>
      <left/>
      <right/>
      <top style="medium">
        <color rgb="FFFFFFFF"/>
      </top>
      <bottom/>
      <diagonal/>
    </border>
    <border>
      <left/>
      <right/>
      <top/>
      <bottom style="medium">
        <color rgb="FFFFFFFF"/>
      </bottom>
      <diagonal/>
    </border>
    <border>
      <left style="thick">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indexed="64"/>
      </left>
      <right style="medium">
        <color indexed="64"/>
      </right>
      <top/>
      <bottom style="thin">
        <color indexed="64"/>
      </bottom>
      <diagonal/>
    </border>
  </borders>
  <cellStyleXfs count="5">
    <xf numFmtId="0" fontId="0" fillId="0" borderId="0"/>
    <xf numFmtId="44" fontId="7" fillId="0" borderId="0" applyFont="0" applyFill="0" applyBorder="0" applyAlignment="0" applyProtection="0"/>
    <xf numFmtId="0" fontId="8" fillId="0" borderId="0"/>
    <xf numFmtId="43" fontId="7" fillId="0" borderId="0" applyFont="0" applyFill="0" applyBorder="0" applyAlignment="0" applyProtection="0"/>
    <xf numFmtId="9" fontId="7" fillId="0" borderId="0" applyFont="0" applyFill="0" applyBorder="0" applyAlignment="0" applyProtection="0"/>
  </cellStyleXfs>
  <cellXfs count="767">
    <xf numFmtId="0" fontId="0" fillId="0" borderId="0" xfId="0"/>
    <xf numFmtId="0" fontId="0" fillId="0" borderId="0" xfId="0" applyAlignment="1"/>
    <xf numFmtId="0" fontId="0" fillId="0" borderId="0" xfId="0" applyBorder="1" applyAlignment="1"/>
    <xf numFmtId="0" fontId="1" fillId="0" borderId="0" xfId="0" applyFont="1" applyFill="1" applyBorder="1" applyAlignment="1"/>
    <xf numFmtId="0" fontId="0" fillId="0" borderId="0" xfId="0" applyFill="1" applyBorder="1"/>
    <xf numFmtId="0" fontId="2" fillId="0" borderId="0" xfId="0" applyFont="1" applyFill="1" applyBorder="1" applyAlignment="1"/>
    <xf numFmtId="0" fontId="0" fillId="0" borderId="0" xfId="0" applyBorder="1"/>
    <xf numFmtId="0" fontId="4" fillId="0" borderId="0" xfId="0" applyFont="1" applyFill="1" applyBorder="1" applyAlignment="1">
      <alignment vertical="center"/>
    </xf>
    <xf numFmtId="0" fontId="3" fillId="0" borderId="0" xfId="0" applyFont="1" applyFill="1" applyBorder="1" applyAlignment="1"/>
    <xf numFmtId="0" fontId="4" fillId="0" borderId="0" xfId="0" applyFont="1" applyFill="1" applyBorder="1" applyAlignment="1"/>
    <xf numFmtId="0" fontId="4" fillId="0" borderId="0" xfId="0" applyFont="1" applyBorder="1"/>
    <xf numFmtId="0" fontId="4" fillId="0" borderId="0" xfId="0" applyFont="1"/>
    <xf numFmtId="164" fontId="4" fillId="0" borderId="0" xfId="1" applyNumberFormat="1" applyFont="1" applyBorder="1" applyAlignment="1"/>
    <xf numFmtId="0" fontId="4" fillId="0" borderId="0" xfId="0" applyFont="1" applyFill="1" applyBorder="1" applyAlignment="1">
      <alignment horizontal="left" wrapText="1"/>
    </xf>
    <xf numFmtId="0" fontId="4" fillId="0" borderId="0" xfId="0" applyFont="1" applyFill="1" applyBorder="1"/>
    <xf numFmtId="0" fontId="4" fillId="0" borderId="0" xfId="0" applyFont="1" applyFill="1" applyBorder="1" applyAlignment="1">
      <alignment vertical="top" wrapText="1"/>
    </xf>
    <xf numFmtId="49" fontId="4" fillId="0" borderId="0" xfId="0" applyNumberFormat="1" applyFont="1" applyFill="1" applyBorder="1" applyAlignment="1">
      <alignment vertical="top" wrapText="1"/>
    </xf>
    <xf numFmtId="0" fontId="5" fillId="0" borderId="0" xfId="0" applyFont="1" applyFill="1" applyBorder="1" applyAlignment="1"/>
    <xf numFmtId="0" fontId="3" fillId="3" borderId="7" xfId="0" applyFont="1" applyFill="1" applyBorder="1"/>
    <xf numFmtId="0" fontId="4" fillId="3" borderId="7" xfId="0" applyFont="1" applyFill="1" applyBorder="1"/>
    <xf numFmtId="0" fontId="0" fillId="3" borderId="7" xfId="0" applyFill="1" applyBorder="1"/>
    <xf numFmtId="0" fontId="10" fillId="3" borderId="7" xfId="0" applyFont="1" applyFill="1" applyBorder="1"/>
    <xf numFmtId="8" fontId="4" fillId="3" borderId="7" xfId="0" applyNumberFormat="1" applyFont="1" applyFill="1" applyBorder="1"/>
    <xf numFmtId="9" fontId="4" fillId="3" borderId="7" xfId="0" applyNumberFormat="1" applyFont="1" applyFill="1" applyBorder="1"/>
    <xf numFmtId="164" fontId="4" fillId="3" borderId="7" xfId="1" applyNumberFormat="1" applyFont="1" applyFill="1" applyBorder="1"/>
    <xf numFmtId="44" fontId="4" fillId="3" borderId="7" xfId="1" applyFont="1" applyFill="1" applyBorder="1"/>
    <xf numFmtId="9" fontId="4" fillId="3" borderId="7" xfId="4" applyFont="1" applyFill="1" applyBorder="1"/>
    <xf numFmtId="0" fontId="4" fillId="0" borderId="0" xfId="0" applyFont="1" applyAlignment="1">
      <alignment wrapText="1"/>
    </xf>
    <xf numFmtId="0" fontId="4" fillId="0" borderId="0" xfId="0" applyFont="1" applyBorder="1" applyAlignment="1">
      <alignment horizontal="left" vertical="center"/>
    </xf>
    <xf numFmtId="0" fontId="4" fillId="0" borderId="0" xfId="0" applyFont="1" applyFill="1" applyBorder="1" applyAlignment="1">
      <alignment horizontal="left" wrapText="1"/>
    </xf>
    <xf numFmtId="0" fontId="4" fillId="0" borderId="0" xfId="0" applyFont="1" applyBorder="1" applyAlignment="1">
      <alignment horizontal="left" wrapText="1"/>
    </xf>
    <xf numFmtId="0" fontId="13" fillId="5" borderId="21" xfId="0" applyFont="1" applyFill="1" applyBorder="1" applyAlignment="1">
      <alignment horizontal="center" vertical="center"/>
    </xf>
    <xf numFmtId="0" fontId="13" fillId="5" borderId="0" xfId="0" applyFont="1" applyFill="1" applyBorder="1" applyAlignment="1">
      <alignment horizontal="center" vertical="center"/>
    </xf>
    <xf numFmtId="0" fontId="16" fillId="5" borderId="21" xfId="0" applyFont="1" applyFill="1" applyBorder="1" applyAlignment="1">
      <alignment horizontal="left" vertical="top"/>
    </xf>
    <xf numFmtId="0" fontId="17" fillId="5" borderId="0" xfId="0" applyFont="1" applyFill="1" applyBorder="1" applyAlignment="1">
      <alignment horizontal="left"/>
    </xf>
    <xf numFmtId="0" fontId="12" fillId="0" borderId="0" xfId="0" applyFont="1" applyFill="1" applyBorder="1" applyAlignment="1">
      <alignment horizontal="left"/>
    </xf>
    <xf numFmtId="0" fontId="12" fillId="0" borderId="28" xfId="0" applyFont="1" applyFill="1" applyBorder="1" applyAlignment="1">
      <alignment horizontal="left"/>
    </xf>
    <xf numFmtId="0" fontId="12" fillId="0" borderId="33" xfId="0" applyFont="1" applyFill="1" applyBorder="1" applyAlignment="1">
      <alignment horizontal="left"/>
    </xf>
    <xf numFmtId="0" fontId="3" fillId="0" borderId="0" xfId="0" applyFont="1" applyFill="1" applyBorder="1" applyAlignment="1">
      <alignment horizontal="left"/>
    </xf>
    <xf numFmtId="0" fontId="4" fillId="0" borderId="0" xfId="0" applyFont="1" applyFill="1" applyBorder="1" applyAlignment="1">
      <alignment wrapText="1"/>
    </xf>
    <xf numFmtId="0" fontId="0" fillId="0" borderId="0" xfId="0" applyAlignment="1">
      <alignment wrapText="1"/>
    </xf>
    <xf numFmtId="0" fontId="0" fillId="0" borderId="0" xfId="0" applyFill="1" applyBorder="1" applyAlignment="1">
      <alignment wrapText="1"/>
    </xf>
    <xf numFmtId="0" fontId="4" fillId="0" borderId="0" xfId="0" applyFont="1" applyBorder="1" applyAlignment="1">
      <alignment wrapText="1"/>
    </xf>
    <xf numFmtId="0" fontId="0" fillId="0" borderId="0" xfId="0" applyFill="1" applyBorder="1" applyAlignment="1">
      <alignment horizontal="left" wrapText="1"/>
    </xf>
    <xf numFmtId="0" fontId="0" fillId="0" borderId="0" xfId="0" applyBorder="1" applyAlignment="1">
      <alignment horizontal="left" wrapText="1"/>
    </xf>
    <xf numFmtId="0" fontId="0" fillId="0" borderId="0" xfId="0" applyBorder="1" applyAlignment="1">
      <alignment wrapText="1"/>
    </xf>
    <xf numFmtId="0" fontId="3" fillId="0" borderId="0" xfId="0" applyFont="1" applyFill="1" applyBorder="1" applyAlignment="1">
      <alignment wrapText="1"/>
    </xf>
    <xf numFmtId="0" fontId="4" fillId="0" borderId="33" xfId="0" applyFont="1" applyFill="1" applyBorder="1" applyAlignment="1">
      <alignment wrapText="1"/>
    </xf>
    <xf numFmtId="0" fontId="12" fillId="0" borderId="28" xfId="0" applyFont="1" applyFill="1" applyBorder="1" applyAlignment="1">
      <alignment wrapText="1"/>
    </xf>
    <xf numFmtId="0" fontId="12" fillId="0" borderId="0" xfId="0" applyFont="1" applyFill="1" applyBorder="1" applyAlignment="1">
      <alignment wrapText="1"/>
    </xf>
    <xf numFmtId="0" fontId="12" fillId="0" borderId="33" xfId="0" applyFont="1" applyFill="1" applyBorder="1" applyAlignment="1">
      <alignment wrapText="1"/>
    </xf>
    <xf numFmtId="0" fontId="15" fillId="2" borderId="7" xfId="0" applyFont="1" applyFill="1" applyBorder="1" applyAlignment="1">
      <alignment horizontal="center" vertical="center" wrapText="1"/>
    </xf>
    <xf numFmtId="0" fontId="15" fillId="2" borderId="37" xfId="0" applyFont="1" applyFill="1" applyBorder="1" applyAlignment="1">
      <alignment horizontal="left" vertical="center" wrapText="1"/>
    </xf>
    <xf numFmtId="0" fontId="15" fillId="2" borderId="44" xfId="0" applyFont="1" applyFill="1" applyBorder="1" applyAlignment="1">
      <alignment horizontal="left" vertical="center" wrapText="1"/>
    </xf>
    <xf numFmtId="0" fontId="15" fillId="2" borderId="45" xfId="0" applyFont="1" applyFill="1" applyBorder="1" applyAlignment="1">
      <alignment horizontal="left" vertical="center" wrapText="1"/>
    </xf>
    <xf numFmtId="0" fontId="15" fillId="2" borderId="24" xfId="0" applyFont="1" applyFill="1" applyBorder="1" applyAlignment="1">
      <alignment horizontal="center" vertical="center" wrapText="1"/>
    </xf>
    <xf numFmtId="49" fontId="15" fillId="2" borderId="37" xfId="0" applyNumberFormat="1" applyFont="1" applyFill="1" applyBorder="1" applyAlignment="1">
      <alignment horizontal="left" vertical="center" wrapText="1"/>
    </xf>
    <xf numFmtId="49" fontId="15" fillId="2" borderId="20" xfId="0" applyNumberFormat="1" applyFont="1" applyFill="1" applyBorder="1" applyAlignment="1">
      <alignment horizontal="left" vertical="center" wrapText="1"/>
    </xf>
    <xf numFmtId="0" fontId="15" fillId="2" borderId="39" xfId="0" applyFont="1" applyFill="1" applyBorder="1" applyAlignment="1">
      <alignment horizontal="left" vertical="center" wrapText="1"/>
    </xf>
    <xf numFmtId="0" fontId="18" fillId="0" borderId="0" xfId="0" applyFont="1" applyFill="1" applyBorder="1" applyAlignment="1"/>
    <xf numFmtId="0" fontId="18" fillId="0" borderId="0" xfId="0" applyFont="1" applyFill="1" applyBorder="1" applyAlignment="1">
      <alignment horizontal="center"/>
    </xf>
    <xf numFmtId="0" fontId="4" fillId="2" borderId="7" xfId="0" applyFont="1" applyFill="1" applyBorder="1" applyAlignment="1">
      <alignment horizontal="left" vertical="center"/>
    </xf>
    <xf numFmtId="0" fontId="13" fillId="5" borderId="0" xfId="0" applyFont="1" applyFill="1" applyBorder="1" applyAlignment="1">
      <alignment vertical="center"/>
    </xf>
    <xf numFmtId="0" fontId="4" fillId="2" borderId="42" xfId="0" applyFont="1" applyFill="1" applyBorder="1" applyAlignment="1">
      <alignment vertical="center"/>
    </xf>
    <xf numFmtId="0" fontId="4" fillId="2" borderId="24" xfId="0" applyFont="1" applyFill="1" applyBorder="1" applyAlignment="1">
      <alignment horizontal="center"/>
    </xf>
    <xf numFmtId="0" fontId="3" fillId="2" borderId="26" xfId="0" applyFont="1" applyFill="1" applyBorder="1" applyAlignment="1">
      <alignment horizontal="center"/>
    </xf>
    <xf numFmtId="0" fontId="3" fillId="2" borderId="29" xfId="0" applyFont="1" applyFill="1" applyBorder="1" applyAlignment="1">
      <alignment horizontal="center"/>
    </xf>
    <xf numFmtId="0" fontId="3" fillId="2" borderId="24" xfId="0" applyFont="1" applyFill="1" applyBorder="1" applyAlignment="1">
      <alignment horizontal="center"/>
    </xf>
    <xf numFmtId="0" fontId="3" fillId="2" borderId="41" xfId="0" applyFont="1" applyFill="1" applyBorder="1" applyAlignment="1">
      <alignment horizontal="center"/>
    </xf>
    <xf numFmtId="0" fontId="3" fillId="2" borderId="24" xfId="0" applyFont="1" applyFill="1" applyBorder="1" applyAlignment="1">
      <alignment horizontal="left"/>
    </xf>
    <xf numFmtId="0" fontId="3" fillId="2" borderId="7" xfId="0" applyFont="1" applyFill="1" applyBorder="1" applyAlignment="1">
      <alignment horizontal="left"/>
    </xf>
    <xf numFmtId="0" fontId="23" fillId="0" borderId="0" xfId="0" applyFont="1" applyFill="1" applyBorder="1" applyAlignment="1"/>
    <xf numFmtId="164" fontId="4" fillId="0" borderId="0" xfId="1" applyNumberFormat="1" applyFont="1" applyFill="1" applyBorder="1" applyAlignment="1"/>
    <xf numFmtId="164" fontId="4" fillId="0" borderId="0" xfId="1" applyNumberFormat="1" applyFont="1" applyFill="1" applyBorder="1" applyAlignment="1">
      <alignment vertical="center"/>
    </xf>
    <xf numFmtId="0" fontId="3" fillId="0" borderId="0" xfId="0" applyFont="1" applyFill="1" applyBorder="1" applyAlignment="1">
      <alignment vertical="center" wrapText="1"/>
    </xf>
    <xf numFmtId="0" fontId="23" fillId="6" borderId="38" xfId="0" applyFont="1" applyFill="1" applyBorder="1" applyAlignment="1"/>
    <xf numFmtId="0" fontId="23" fillId="6" borderId="39" xfId="0" applyFont="1" applyFill="1" applyBorder="1" applyAlignment="1"/>
    <xf numFmtId="0" fontId="3" fillId="2" borderId="7" xfId="0" applyFont="1" applyFill="1" applyBorder="1" applyAlignment="1">
      <alignment horizontal="center"/>
    </xf>
    <xf numFmtId="0" fontId="3" fillId="2" borderId="40" xfId="0" applyFont="1" applyFill="1" applyBorder="1" applyAlignment="1">
      <alignment horizontal="center"/>
    </xf>
    <xf numFmtId="0" fontId="12" fillId="6" borderId="37" xfId="0" applyFont="1" applyFill="1" applyBorder="1" applyAlignment="1"/>
    <xf numFmtId="0" fontId="12" fillId="6" borderId="17" xfId="0" applyFont="1" applyFill="1" applyBorder="1" applyAlignment="1"/>
    <xf numFmtId="0" fontId="12" fillId="6" borderId="18" xfId="0" applyFont="1" applyFill="1" applyBorder="1" applyAlignment="1"/>
    <xf numFmtId="0" fontId="12" fillId="0" borderId="0" xfId="0" applyFont="1" applyFill="1" applyBorder="1" applyAlignment="1"/>
    <xf numFmtId="0" fontId="12" fillId="6" borderId="19" xfId="0" applyFont="1" applyFill="1" applyBorder="1" applyAlignment="1"/>
    <xf numFmtId="0" fontId="3" fillId="2" borderId="24" xfId="0" applyFont="1" applyFill="1" applyBorder="1"/>
    <xf numFmtId="0" fontId="3" fillId="2" borderId="41" xfId="0" applyFont="1" applyFill="1" applyBorder="1"/>
    <xf numFmtId="2" fontId="4" fillId="0" borderId="0" xfId="0" applyNumberFormat="1" applyFont="1" applyFill="1" applyBorder="1" applyAlignment="1"/>
    <xf numFmtId="0" fontId="0" fillId="0" borderId="0" xfId="0" applyFill="1"/>
    <xf numFmtId="0" fontId="5" fillId="0" borderId="0" xfId="0" applyFont="1" applyFill="1" applyBorder="1" applyAlignment="1">
      <alignment horizontal="center"/>
    </xf>
    <xf numFmtId="0" fontId="4" fillId="0" borderId="0" xfId="0" applyFont="1" applyBorder="1" applyAlignment="1">
      <alignment vertical="top" wrapText="1"/>
    </xf>
    <xf numFmtId="0" fontId="4" fillId="0" borderId="0" xfId="0" applyFont="1" applyBorder="1" applyAlignment="1">
      <alignment horizontal="left" vertical="center" wrapText="1"/>
    </xf>
    <xf numFmtId="0" fontId="3" fillId="7" borderId="7" xfId="0" applyFont="1" applyFill="1" applyBorder="1"/>
    <xf numFmtId="0" fontId="3" fillId="7" borderId="7" xfId="0" applyFont="1" applyFill="1" applyBorder="1" applyAlignment="1">
      <alignment horizontal="left"/>
    </xf>
    <xf numFmtId="0" fontId="9" fillId="0" borderId="0" xfId="0" applyFont="1" applyFill="1" applyBorder="1" applyAlignment="1" applyProtection="1">
      <alignment horizontal="left" vertical="center"/>
    </xf>
    <xf numFmtId="0" fontId="3" fillId="7" borderId="24" xfId="0" applyFont="1" applyFill="1" applyBorder="1"/>
    <xf numFmtId="0" fontId="3" fillId="7" borderId="40" xfId="0" applyFont="1" applyFill="1" applyBorder="1" applyAlignment="1">
      <alignment horizontal="left"/>
    </xf>
    <xf numFmtId="0" fontId="25" fillId="0" borderId="0" xfId="0" applyFont="1" applyAlignment="1">
      <alignment vertical="top"/>
    </xf>
    <xf numFmtId="49" fontId="4" fillId="0" borderId="0" xfId="0" applyNumberFormat="1" applyFont="1" applyBorder="1" applyAlignment="1">
      <alignment horizontal="left" vertical="top" wrapText="1"/>
    </xf>
    <xf numFmtId="0" fontId="17" fillId="0" borderId="0" xfId="0" applyFont="1" applyFill="1" applyBorder="1" applyAlignment="1">
      <alignment horizontal="left"/>
    </xf>
    <xf numFmtId="49" fontId="4" fillId="0" borderId="0" xfId="0" applyNumberFormat="1" applyFont="1" applyBorder="1" applyAlignment="1">
      <alignment vertical="top"/>
    </xf>
    <xf numFmtId="0" fontId="0" fillId="0" borderId="0" xfId="0" applyAlignment="1">
      <alignment vertical="top" wrapText="1"/>
    </xf>
    <xf numFmtId="0" fontId="0" fillId="0" borderId="0" xfId="0" applyFont="1" applyAlignment="1">
      <alignment wrapText="1"/>
    </xf>
    <xf numFmtId="0" fontId="26" fillId="5" borderId="0" xfId="0" applyFont="1" applyFill="1" applyBorder="1" applyAlignment="1">
      <alignment horizontal="center" vertical="center"/>
    </xf>
    <xf numFmtId="0" fontId="15" fillId="2" borderId="40" xfId="0" applyFont="1" applyFill="1" applyBorder="1" applyAlignment="1">
      <alignment horizontal="center" vertical="center" wrapText="1"/>
    </xf>
    <xf numFmtId="0" fontId="12" fillId="0" borderId="34" xfId="0" applyFont="1" applyFill="1" applyBorder="1" applyAlignment="1">
      <alignment horizontal="left"/>
    </xf>
    <xf numFmtId="0" fontId="12" fillId="0" borderId="16" xfId="0" applyFont="1" applyFill="1" applyBorder="1" applyAlignment="1">
      <alignment horizontal="left"/>
    </xf>
    <xf numFmtId="0" fontId="12" fillId="0" borderId="16" xfId="0" applyFont="1" applyFill="1" applyBorder="1" applyAlignment="1">
      <alignment wrapText="1"/>
    </xf>
    <xf numFmtId="0" fontId="3" fillId="2" borderId="40" xfId="0" applyFont="1" applyFill="1" applyBorder="1" applyAlignment="1">
      <alignment horizontal="left"/>
    </xf>
    <xf numFmtId="165" fontId="4" fillId="3" borderId="7" xfId="3" applyNumberFormat="1" applyFont="1" applyFill="1" applyBorder="1" applyAlignment="1">
      <alignment horizontal="center" vertical="center"/>
    </xf>
    <xf numFmtId="0" fontId="11" fillId="0" borderId="0" xfId="0" applyFont="1" applyFill="1" applyBorder="1" applyAlignment="1"/>
    <xf numFmtId="8" fontId="4" fillId="8" borderId="7" xfId="0" applyNumberFormat="1" applyFont="1" applyFill="1" applyBorder="1"/>
    <xf numFmtId="0" fontId="3" fillId="8" borderId="7" xfId="0" applyFont="1" applyFill="1" applyBorder="1"/>
    <xf numFmtId="0" fontId="4" fillId="8" borderId="7" xfId="0" applyFont="1" applyFill="1" applyBorder="1"/>
    <xf numFmtId="0" fontId="3" fillId="3" borderId="7" xfId="0" applyFont="1" applyFill="1" applyBorder="1" applyAlignment="1">
      <alignment horizontal="center"/>
    </xf>
    <xf numFmtId="0" fontId="0" fillId="3" borderId="11" xfId="0" applyFill="1" applyBorder="1"/>
    <xf numFmtId="0" fontId="3" fillId="0" borderId="37" xfId="0" applyFont="1" applyFill="1" applyBorder="1"/>
    <xf numFmtId="0" fontId="4" fillId="3" borderId="38" xfId="0" applyFont="1" applyFill="1" applyBorder="1"/>
    <xf numFmtId="0" fontId="4" fillId="3" borderId="39" xfId="0" applyFont="1" applyFill="1" applyBorder="1"/>
    <xf numFmtId="0" fontId="4" fillId="3" borderId="24" xfId="0" applyFont="1" applyFill="1" applyBorder="1"/>
    <xf numFmtId="0" fontId="4" fillId="3" borderId="40" xfId="0" applyFont="1" applyFill="1" applyBorder="1"/>
    <xf numFmtId="0" fontId="3" fillId="3" borderId="24" xfId="0" applyFont="1" applyFill="1" applyBorder="1"/>
    <xf numFmtId="0" fontId="3" fillId="3" borderId="41" xfId="0" applyFont="1" applyFill="1" applyBorder="1"/>
    <xf numFmtId="0" fontId="4" fillId="3" borderId="42" xfId="0" applyFont="1" applyFill="1" applyBorder="1"/>
    <xf numFmtId="0" fontId="4" fillId="3" borderId="43" xfId="0" applyFont="1" applyFill="1" applyBorder="1"/>
    <xf numFmtId="0" fontId="4" fillId="3" borderId="14" xfId="0" applyFont="1" applyFill="1" applyBorder="1"/>
    <xf numFmtId="0" fontId="0" fillId="3" borderId="8" xfId="0" applyFill="1" applyBorder="1"/>
    <xf numFmtId="0" fontId="3" fillId="8" borderId="38" xfId="0" applyFont="1" applyFill="1" applyBorder="1"/>
    <xf numFmtId="9" fontId="4" fillId="8" borderId="38" xfId="0" applyNumberFormat="1" applyFont="1" applyFill="1" applyBorder="1"/>
    <xf numFmtId="0" fontId="3" fillId="3" borderId="38" xfId="0" applyFont="1" applyFill="1" applyBorder="1"/>
    <xf numFmtId="0" fontId="0" fillId="3" borderId="38" xfId="0" applyFill="1" applyBorder="1"/>
    <xf numFmtId="0" fontId="0" fillId="3" borderId="39" xfId="0" applyFill="1" applyBorder="1"/>
    <xf numFmtId="0" fontId="3" fillId="3" borderId="40" xfId="0" applyFont="1" applyFill="1" applyBorder="1" applyAlignment="1">
      <alignment horizontal="center"/>
    </xf>
    <xf numFmtId="0" fontId="0" fillId="3" borderId="40" xfId="0" applyFill="1" applyBorder="1"/>
    <xf numFmtId="0" fontId="3" fillId="8" borderId="24" xfId="0" applyFont="1" applyFill="1" applyBorder="1"/>
    <xf numFmtId="0" fontId="0" fillId="3" borderId="42" xfId="0" applyFill="1" applyBorder="1"/>
    <xf numFmtId="0" fontId="0" fillId="3" borderId="43" xfId="0" applyFill="1" applyBorder="1"/>
    <xf numFmtId="0" fontId="0" fillId="3" borderId="6" xfId="0" applyFill="1" applyBorder="1"/>
    <xf numFmtId="0" fontId="0" fillId="3" borderId="5" xfId="0" applyFill="1" applyBorder="1"/>
    <xf numFmtId="0" fontId="0" fillId="3" borderId="14" xfId="0" applyFill="1" applyBorder="1"/>
    <xf numFmtId="0" fontId="3" fillId="0" borderId="0" xfId="0" applyFont="1" applyFill="1" applyBorder="1"/>
    <xf numFmtId="166" fontId="4" fillId="0" borderId="0" xfId="0" applyNumberFormat="1" applyFont="1" applyFill="1" applyBorder="1" applyAlignment="1">
      <alignment vertical="center"/>
    </xf>
    <xf numFmtId="0" fontId="4" fillId="4" borderId="24" xfId="0" applyFont="1" applyFill="1" applyBorder="1"/>
    <xf numFmtId="0" fontId="4" fillId="4" borderId="41" xfId="0" applyFont="1" applyFill="1" applyBorder="1"/>
    <xf numFmtId="0" fontId="27" fillId="0" borderId="0" xfId="0" applyFont="1" applyFill="1" applyBorder="1" applyAlignment="1"/>
    <xf numFmtId="0" fontId="4" fillId="0" borderId="0" xfId="0" applyFont="1" applyBorder="1" applyAlignment="1">
      <alignment vertical="center"/>
    </xf>
    <xf numFmtId="0" fontId="3" fillId="2" borderId="11" xfId="0" applyFont="1" applyFill="1" applyBorder="1" applyAlignment="1">
      <alignment wrapText="1"/>
    </xf>
    <xf numFmtId="0" fontId="0" fillId="0" borderId="33" xfId="0" applyBorder="1"/>
    <xf numFmtId="0" fontId="0" fillId="0" borderId="35" xfId="0" applyBorder="1"/>
    <xf numFmtId="0" fontId="0" fillId="0" borderId="0" xfId="0" applyAlignment="1">
      <alignment vertical="center"/>
    </xf>
    <xf numFmtId="0" fontId="0" fillId="0" borderId="28" xfId="0" applyBorder="1"/>
    <xf numFmtId="0" fontId="0" fillId="0" borderId="28" xfId="0" applyBorder="1" applyAlignment="1">
      <alignment vertical="center"/>
    </xf>
    <xf numFmtId="0" fontId="0" fillId="0" borderId="0" xfId="0" applyBorder="1" applyAlignment="1">
      <alignment vertical="center"/>
    </xf>
    <xf numFmtId="0" fontId="0" fillId="0" borderId="33" xfId="0" applyBorder="1" applyAlignment="1">
      <alignment vertical="center"/>
    </xf>
    <xf numFmtId="0" fontId="0" fillId="0" borderId="0" xfId="0" applyFont="1" applyBorder="1" applyAlignment="1">
      <alignment vertical="center"/>
    </xf>
    <xf numFmtId="0" fontId="0" fillId="0" borderId="34" xfId="0" applyBorder="1"/>
    <xf numFmtId="0" fontId="0" fillId="0" borderId="21" xfId="0" applyBorder="1"/>
    <xf numFmtId="0" fontId="29" fillId="0" borderId="28" xfId="0" applyFont="1" applyBorder="1" applyAlignment="1">
      <alignment vertical="center"/>
    </xf>
    <xf numFmtId="0" fontId="0" fillId="0" borderId="34" xfId="0" applyBorder="1" applyAlignment="1">
      <alignment vertical="center"/>
    </xf>
    <xf numFmtId="0" fontId="0" fillId="0" borderId="21" xfId="0" applyBorder="1" applyAlignment="1">
      <alignment vertical="center"/>
    </xf>
    <xf numFmtId="0" fontId="0" fillId="0" borderId="35" xfId="0" applyBorder="1" applyAlignment="1">
      <alignment vertical="center"/>
    </xf>
    <xf numFmtId="0" fontId="1" fillId="0" borderId="0" xfId="0" applyFont="1" applyBorder="1" applyAlignment="1">
      <alignment vertical="center"/>
    </xf>
    <xf numFmtId="0" fontId="1" fillId="0" borderId="28" xfId="0" applyFont="1" applyBorder="1"/>
    <xf numFmtId="0" fontId="34" fillId="0" borderId="28" xfId="0" applyFont="1" applyBorder="1"/>
    <xf numFmtId="0" fontId="36" fillId="5" borderId="0" xfId="0" applyFont="1" applyFill="1" applyBorder="1" applyAlignment="1">
      <alignment vertical="center"/>
    </xf>
    <xf numFmtId="0" fontId="1" fillId="0" borderId="28" xfId="0" applyFont="1" applyBorder="1" applyProtection="1"/>
    <xf numFmtId="0" fontId="0" fillId="0" borderId="0" xfId="0" applyBorder="1" applyProtection="1"/>
    <xf numFmtId="0" fontId="0" fillId="0" borderId="33" xfId="0" applyBorder="1" applyProtection="1"/>
    <xf numFmtId="0" fontId="0" fillId="0" borderId="28" xfId="0" applyBorder="1" applyProtection="1"/>
    <xf numFmtId="0" fontId="0" fillId="0" borderId="0" xfId="0" applyBorder="1" applyAlignment="1" applyProtection="1"/>
    <xf numFmtId="0" fontId="0" fillId="0" borderId="33" xfId="0" applyBorder="1" applyAlignment="1" applyProtection="1"/>
    <xf numFmtId="0" fontId="0" fillId="0" borderId="28" xfId="0" applyBorder="1" applyAlignment="1" applyProtection="1">
      <alignment vertical="top"/>
    </xf>
    <xf numFmtId="0" fontId="0" fillId="0" borderId="1" xfId="0" applyBorder="1" applyProtection="1"/>
    <xf numFmtId="0" fontId="0" fillId="0" borderId="22" xfId="0" applyBorder="1" applyProtection="1"/>
    <xf numFmtId="0" fontId="1" fillId="0" borderId="0" xfId="0" applyFont="1" applyBorder="1" applyProtection="1"/>
    <xf numFmtId="0" fontId="34" fillId="0" borderId="28" xfId="0" applyFont="1" applyBorder="1" applyProtection="1"/>
    <xf numFmtId="0" fontId="0" fillId="0" borderId="34" xfId="0" applyBorder="1" applyProtection="1"/>
    <xf numFmtId="0" fontId="0" fillId="0" borderId="21" xfId="0" applyBorder="1" applyProtection="1"/>
    <xf numFmtId="0" fontId="0" fillId="0" borderId="35" xfId="0" applyBorder="1" applyProtection="1"/>
    <xf numFmtId="14" fontId="0" fillId="0" borderId="0" xfId="0" applyNumberFormat="1"/>
    <xf numFmtId="49" fontId="37" fillId="0" borderId="24" xfId="0" applyNumberFormat="1" applyFont="1" applyBorder="1" applyAlignment="1" applyProtection="1">
      <alignment horizontal="center" vertical="center" wrapText="1"/>
      <protection locked="0"/>
    </xf>
    <xf numFmtId="3" fontId="37" fillId="0" borderId="7" xfId="0" applyNumberFormat="1" applyFont="1" applyBorder="1" applyAlignment="1" applyProtection="1">
      <alignment horizontal="center" vertical="center" wrapText="1"/>
      <protection locked="0"/>
    </xf>
    <xf numFmtId="3" fontId="37" fillId="0" borderId="10" xfId="0" applyNumberFormat="1" applyFont="1" applyBorder="1" applyAlignment="1" applyProtection="1">
      <alignment horizontal="center" vertical="center" wrapText="1"/>
      <protection locked="0"/>
    </xf>
    <xf numFmtId="167" fontId="37" fillId="0" borderId="40" xfId="0" applyNumberFormat="1" applyFont="1" applyBorder="1" applyAlignment="1" applyProtection="1">
      <alignment horizontal="center" vertical="center" wrapText="1"/>
      <protection locked="0"/>
    </xf>
    <xf numFmtId="3" fontId="37" fillId="4" borderId="42" xfId="0" applyNumberFormat="1" applyFont="1" applyFill="1" applyBorder="1" applyAlignment="1">
      <alignment horizontal="center" vertical="center" wrapText="1"/>
    </xf>
    <xf numFmtId="3" fontId="37" fillId="4" borderId="36" xfId="0" applyNumberFormat="1" applyFont="1" applyFill="1" applyBorder="1" applyAlignment="1">
      <alignment horizontal="center" vertical="center" wrapText="1"/>
    </xf>
    <xf numFmtId="167" fontId="37" fillId="4" borderId="43" xfId="0" applyNumberFormat="1" applyFont="1" applyFill="1" applyBorder="1" applyAlignment="1">
      <alignment horizontal="center" vertical="center" wrapText="1"/>
    </xf>
    <xf numFmtId="49" fontId="37" fillId="0" borderId="11" xfId="0" applyNumberFormat="1" applyFont="1" applyBorder="1" applyAlignment="1" applyProtection="1">
      <alignment horizontal="center" vertical="center" wrapText="1"/>
      <protection locked="0"/>
    </xf>
    <xf numFmtId="3" fontId="37" fillId="4" borderId="10" xfId="0" applyNumberFormat="1" applyFont="1" applyFill="1" applyBorder="1" applyAlignment="1">
      <alignment horizontal="center" vertical="center"/>
    </xf>
    <xf numFmtId="3" fontId="37" fillId="4" borderId="40" xfId="0" applyNumberFormat="1" applyFont="1" applyFill="1" applyBorder="1" applyAlignment="1">
      <alignment horizontal="center" vertical="center"/>
    </xf>
    <xf numFmtId="3" fontId="37" fillId="0" borderId="7" xfId="0" applyNumberFormat="1" applyFont="1" applyFill="1" applyBorder="1" applyAlignment="1" applyProtection="1">
      <alignment horizontal="center" vertical="center"/>
      <protection locked="0"/>
    </xf>
    <xf numFmtId="3" fontId="37" fillId="4" borderId="36" xfId="0" applyNumberFormat="1" applyFont="1" applyFill="1" applyBorder="1" applyAlignment="1">
      <alignment horizontal="center" vertical="center"/>
    </xf>
    <xf numFmtId="3" fontId="37" fillId="4" borderId="43" xfId="0" applyNumberFormat="1" applyFont="1" applyFill="1" applyBorder="1" applyAlignment="1">
      <alignment horizontal="center" vertical="center"/>
    </xf>
    <xf numFmtId="168" fontId="37" fillId="0" borderId="7" xfId="0" applyNumberFormat="1" applyFont="1" applyBorder="1" applyAlignment="1" applyProtection="1">
      <alignment horizontal="center" vertical="center"/>
      <protection locked="0"/>
    </xf>
    <xf numFmtId="168" fontId="37" fillId="0" borderId="40" xfId="0" applyNumberFormat="1" applyFont="1" applyBorder="1" applyAlignment="1" applyProtection="1">
      <alignment horizontal="center" vertical="center"/>
      <protection locked="0"/>
    </xf>
    <xf numFmtId="49" fontId="37" fillId="0" borderId="24" xfId="0" applyNumberFormat="1" applyFont="1" applyBorder="1" applyAlignment="1" applyProtection="1">
      <alignment horizontal="left" vertical="center"/>
      <protection locked="0"/>
    </xf>
    <xf numFmtId="14" fontId="37" fillId="0" borderId="7" xfId="0" applyNumberFormat="1" applyFont="1" applyBorder="1" applyAlignment="1" applyProtection="1">
      <alignment horizontal="center" vertical="center"/>
      <protection locked="0"/>
    </xf>
    <xf numFmtId="14" fontId="37" fillId="0" borderId="40" xfId="0" applyNumberFormat="1" applyFont="1" applyBorder="1" applyAlignment="1" applyProtection="1">
      <alignment horizontal="center" vertical="center"/>
      <protection locked="0"/>
    </xf>
    <xf numFmtId="49" fontId="37" fillId="0" borderId="41" xfId="0" applyNumberFormat="1" applyFont="1" applyBorder="1" applyAlignment="1" applyProtection="1">
      <alignment horizontal="left" vertical="center"/>
      <protection locked="0"/>
    </xf>
    <xf numFmtId="14" fontId="37" fillId="0" borderId="42" xfId="0" applyNumberFormat="1" applyFont="1" applyBorder="1" applyAlignment="1" applyProtection="1">
      <alignment horizontal="center" vertical="center"/>
      <protection locked="0"/>
    </xf>
    <xf numFmtId="14" fontId="37" fillId="0" borderId="43" xfId="0" applyNumberFormat="1" applyFont="1" applyBorder="1" applyAlignment="1" applyProtection="1">
      <alignment horizontal="center" vertical="center"/>
      <protection locked="0"/>
    </xf>
    <xf numFmtId="37" fontId="37" fillId="4" borderId="40" xfId="0" applyNumberFormat="1" applyFont="1" applyFill="1" applyBorder="1" applyAlignment="1">
      <alignment horizontal="center" vertical="center"/>
    </xf>
    <xf numFmtId="49" fontId="37" fillId="4" borderId="40" xfId="0" applyNumberFormat="1" applyFont="1" applyFill="1" applyBorder="1" applyAlignment="1">
      <alignment horizontal="center" vertical="center"/>
    </xf>
    <xf numFmtId="7" fontId="37" fillId="4" borderId="40" xfId="0" applyNumberFormat="1" applyFont="1" applyFill="1" applyBorder="1" applyAlignment="1">
      <alignment horizontal="center" vertical="center"/>
    </xf>
    <xf numFmtId="7" fontId="37" fillId="4" borderId="43" xfId="0" applyNumberFormat="1" applyFont="1" applyFill="1" applyBorder="1" applyAlignment="1">
      <alignment horizontal="center" vertical="center"/>
    </xf>
    <xf numFmtId="168" fontId="37" fillId="4" borderId="40" xfId="0" applyNumberFormat="1" applyFont="1" applyFill="1" applyBorder="1" applyAlignment="1">
      <alignment horizontal="center" vertical="center"/>
    </xf>
    <xf numFmtId="0" fontId="36" fillId="5" borderId="0" xfId="0" applyFont="1" applyFill="1" applyBorder="1" applyAlignment="1">
      <alignment horizontal="center" vertical="center"/>
    </xf>
    <xf numFmtId="3" fontId="37" fillId="0" borderId="7" xfId="0" applyNumberFormat="1" applyFont="1" applyBorder="1" applyAlignment="1" applyProtection="1">
      <alignment horizontal="center" vertical="center"/>
      <protection locked="0"/>
    </xf>
    <xf numFmtId="3" fontId="40" fillId="4" borderId="42" xfId="0" applyNumberFormat="1" applyFont="1" applyFill="1" applyBorder="1" applyAlignment="1">
      <alignment horizontal="center" vertical="center"/>
    </xf>
    <xf numFmtId="0" fontId="3" fillId="2" borderId="7" xfId="0" applyFont="1" applyFill="1" applyBorder="1" applyAlignment="1">
      <alignment horizontal="center" vertical="center" wrapText="1"/>
    </xf>
    <xf numFmtId="0" fontId="3" fillId="0" borderId="0" xfId="0" applyFont="1" applyBorder="1" applyAlignment="1">
      <alignment vertical="center"/>
    </xf>
    <xf numFmtId="0" fontId="35" fillId="0" borderId="0" xfId="0" applyFont="1" applyFill="1" applyBorder="1" applyAlignment="1">
      <alignment horizontal="left"/>
    </xf>
    <xf numFmtId="0" fontId="0" fillId="0" borderId="0" xfId="0" applyAlignment="1">
      <alignment vertical="top"/>
    </xf>
    <xf numFmtId="0" fontId="3" fillId="2" borderId="40" xfId="0" applyFont="1" applyFill="1" applyBorder="1" applyAlignment="1">
      <alignment horizontal="center" vertical="center" wrapText="1"/>
    </xf>
    <xf numFmtId="49" fontId="15" fillId="2" borderId="7" xfId="0" applyNumberFormat="1" applyFont="1" applyFill="1" applyBorder="1" applyAlignment="1">
      <alignment horizontal="left" vertical="center"/>
    </xf>
    <xf numFmtId="49" fontId="37" fillId="0" borderId="9" xfId="0" applyNumberFormat="1" applyFont="1" applyBorder="1" applyAlignment="1" applyProtection="1">
      <alignment horizontal="left" vertical="center"/>
      <protection locked="0"/>
    </xf>
    <xf numFmtId="49" fontId="37" fillId="0" borderId="57" xfId="0" applyNumberFormat="1" applyFont="1" applyBorder="1" applyAlignment="1" applyProtection="1">
      <alignment horizontal="left" vertical="center"/>
      <protection locked="0"/>
    </xf>
    <xf numFmtId="167" fontId="37" fillId="0" borderId="10" xfId="0" applyNumberFormat="1" applyFont="1" applyBorder="1" applyAlignment="1" applyProtection="1">
      <alignment horizontal="center" vertical="center" wrapText="1"/>
      <protection locked="0"/>
    </xf>
    <xf numFmtId="167" fontId="37" fillId="4" borderId="36" xfId="0" applyNumberFormat="1" applyFont="1" applyFill="1" applyBorder="1" applyAlignment="1">
      <alignment horizontal="center" vertical="center" wrapText="1"/>
    </xf>
    <xf numFmtId="49" fontId="39" fillId="0" borderId="24" xfId="0" applyNumberFormat="1" applyFont="1" applyFill="1" applyBorder="1" applyAlignment="1" applyProtection="1">
      <alignment horizontal="left" vertical="center"/>
      <protection locked="0"/>
    </xf>
    <xf numFmtId="49" fontId="37" fillId="0" borderId="7" xfId="0" applyNumberFormat="1" applyFont="1" applyBorder="1" applyAlignment="1" applyProtection="1">
      <alignment horizontal="left" vertical="center" wrapText="1"/>
      <protection locked="0"/>
    </xf>
    <xf numFmtId="49" fontId="37" fillId="0" borderId="10" xfId="0" applyNumberFormat="1" applyFont="1" applyBorder="1" applyAlignment="1" applyProtection="1">
      <alignment horizontal="left" vertical="center" wrapText="1"/>
      <protection locked="0"/>
    </xf>
    <xf numFmtId="49" fontId="37" fillId="0" borderId="40" xfId="0" applyNumberFormat="1" applyFont="1" applyBorder="1" applyAlignment="1" applyProtection="1">
      <alignment horizontal="left" vertical="center" wrapText="1"/>
      <protection locked="0"/>
    </xf>
    <xf numFmtId="49" fontId="37" fillId="0" borderId="24" xfId="0" applyNumberFormat="1" applyFont="1" applyFill="1" applyBorder="1" applyProtection="1">
      <protection locked="0"/>
    </xf>
    <xf numFmtId="49" fontId="37" fillId="0" borderId="7" xfId="0" applyNumberFormat="1" applyFont="1" applyBorder="1" applyAlignment="1" applyProtection="1">
      <alignment wrapText="1"/>
      <protection locked="0"/>
    </xf>
    <xf numFmtId="49" fontId="37" fillId="0" borderId="10" xfId="0" applyNumberFormat="1" applyFont="1" applyBorder="1" applyAlignment="1" applyProtection="1">
      <alignment wrapText="1"/>
      <protection locked="0"/>
    </xf>
    <xf numFmtId="49" fontId="37" fillId="0" borderId="40" xfId="0" applyNumberFormat="1" applyFont="1" applyBorder="1" applyAlignment="1" applyProtection="1">
      <alignment horizontal="left" wrapText="1"/>
      <protection locked="0"/>
    </xf>
    <xf numFmtId="49" fontId="37" fillId="0" borderId="7" xfId="0" applyNumberFormat="1" applyFont="1" applyBorder="1" applyAlignment="1" applyProtection="1">
      <alignment horizontal="left" wrapText="1"/>
      <protection locked="0"/>
    </xf>
    <xf numFmtId="49" fontId="37" fillId="0" borderId="41" xfId="0" applyNumberFormat="1" applyFont="1" applyFill="1" applyBorder="1" applyProtection="1">
      <protection locked="0"/>
    </xf>
    <xf numFmtId="49" fontId="37" fillId="0" borderId="42" xfId="0" applyNumberFormat="1" applyFont="1" applyBorder="1" applyAlignment="1" applyProtection="1">
      <alignment wrapText="1"/>
      <protection locked="0"/>
    </xf>
    <xf numFmtId="49" fontId="37" fillId="0" borderId="42" xfId="0" applyNumberFormat="1" applyFont="1" applyBorder="1" applyAlignment="1" applyProtection="1">
      <alignment horizontal="left" wrapText="1"/>
      <protection locked="0"/>
    </xf>
    <xf numFmtId="49" fontId="37" fillId="0" borderId="43" xfId="0" applyNumberFormat="1" applyFont="1" applyBorder="1" applyAlignment="1" applyProtection="1">
      <alignment horizontal="left" wrapText="1"/>
      <protection locked="0"/>
    </xf>
    <xf numFmtId="169" fontId="37" fillId="0" borderId="25" xfId="0" applyNumberFormat="1" applyFont="1" applyBorder="1" applyAlignment="1" applyProtection="1">
      <alignment horizontal="center" vertical="center"/>
      <protection locked="0"/>
    </xf>
    <xf numFmtId="169" fontId="37" fillId="0" borderId="25" xfId="0" applyNumberFormat="1" applyFont="1" applyFill="1" applyBorder="1" applyAlignment="1" applyProtection="1">
      <alignment horizontal="center" vertical="center"/>
      <protection locked="0"/>
    </xf>
    <xf numFmtId="3" fontId="37" fillId="4" borderId="7" xfId="0" applyNumberFormat="1" applyFont="1" applyFill="1" applyBorder="1" applyAlignment="1">
      <alignment horizontal="center" vertical="center"/>
    </xf>
    <xf numFmtId="0" fontId="3" fillId="2" borderId="10" xfId="0" applyFont="1" applyFill="1" applyBorder="1" applyAlignment="1">
      <alignment horizontal="center" vertical="center" wrapText="1"/>
    </xf>
    <xf numFmtId="49" fontId="37" fillId="0" borderId="7" xfId="0" applyNumberFormat="1" applyFont="1" applyBorder="1" applyAlignment="1" applyProtection="1">
      <alignment horizontal="left" vertical="center"/>
      <protection locked="0"/>
    </xf>
    <xf numFmtId="49" fontId="37" fillId="0" borderId="40" xfId="0" applyNumberFormat="1" applyFont="1" applyBorder="1" applyAlignment="1" applyProtection="1">
      <alignment horizontal="left" vertical="center"/>
      <protection locked="0"/>
    </xf>
    <xf numFmtId="49" fontId="37" fillId="0" borderId="42" xfId="0" applyNumberFormat="1" applyFont="1" applyBorder="1" applyAlignment="1" applyProtection="1">
      <alignment horizontal="left" vertical="center"/>
      <protection locked="0"/>
    </xf>
    <xf numFmtId="49" fontId="37" fillId="0" borderId="43" xfId="0" applyNumberFormat="1" applyFont="1" applyBorder="1" applyAlignment="1" applyProtection="1">
      <alignment horizontal="left" vertical="center"/>
      <protection locked="0"/>
    </xf>
    <xf numFmtId="170" fontId="37" fillId="4" borderId="7" xfId="0" applyNumberFormat="1" applyFont="1" applyFill="1" applyBorder="1" applyAlignment="1">
      <alignment horizontal="center" vertical="center"/>
    </xf>
    <xf numFmtId="170" fontId="37" fillId="4" borderId="40" xfId="0" applyNumberFormat="1" applyFont="1" applyFill="1" applyBorder="1" applyAlignment="1">
      <alignment horizontal="center" vertical="center"/>
    </xf>
    <xf numFmtId="170" fontId="37" fillId="4" borderId="42" xfId="0" applyNumberFormat="1" applyFont="1" applyFill="1" applyBorder="1" applyAlignment="1">
      <alignment horizontal="center" vertical="center"/>
    </xf>
    <xf numFmtId="170" fontId="37" fillId="4" borderId="43" xfId="0" applyNumberFormat="1" applyFont="1" applyFill="1" applyBorder="1" applyAlignment="1">
      <alignment horizontal="center" vertical="center"/>
    </xf>
    <xf numFmtId="170" fontId="37" fillId="0" borderId="7" xfId="0" applyNumberFormat="1" applyFont="1" applyFill="1" applyBorder="1" applyAlignment="1" applyProtection="1">
      <alignment horizontal="center" vertical="center"/>
      <protection locked="0"/>
    </xf>
    <xf numFmtId="7" fontId="4" fillId="3" borderId="7" xfId="1" applyNumberFormat="1" applyFont="1" applyFill="1" applyBorder="1"/>
    <xf numFmtId="164" fontId="37" fillId="4" borderId="40" xfId="0" applyNumberFormat="1" applyFont="1" applyFill="1" applyBorder="1" applyAlignment="1">
      <alignment horizontal="center" vertical="center"/>
    </xf>
    <xf numFmtId="2" fontId="37" fillId="4" borderId="40" xfId="0" applyNumberFormat="1" applyFont="1" applyFill="1" applyBorder="1" applyAlignment="1" applyProtection="1">
      <alignment horizontal="center" vertical="center"/>
    </xf>
    <xf numFmtId="9" fontId="37" fillId="4" borderId="40" xfId="0" applyNumberFormat="1" applyFont="1" applyFill="1" applyBorder="1" applyAlignment="1" applyProtection="1">
      <alignment horizontal="center" vertical="center"/>
    </xf>
    <xf numFmtId="8" fontId="37" fillId="4" borderId="40" xfId="0" applyNumberFormat="1" applyFont="1" applyFill="1" applyBorder="1" applyAlignment="1" applyProtection="1">
      <alignment horizontal="center" vertical="center"/>
    </xf>
    <xf numFmtId="8" fontId="37" fillId="4" borderId="43" xfId="0" applyNumberFormat="1" applyFont="1" applyFill="1" applyBorder="1" applyAlignment="1" applyProtection="1">
      <alignment horizontal="center" vertical="center"/>
    </xf>
    <xf numFmtId="170" fontId="37" fillId="4" borderId="31" xfId="0" applyNumberFormat="1" applyFont="1" applyFill="1" applyBorder="1" applyAlignment="1">
      <alignment horizontal="center" vertical="center"/>
    </xf>
    <xf numFmtId="49" fontId="15" fillId="2" borderId="7" xfId="0" applyNumberFormat="1" applyFont="1" applyFill="1" applyBorder="1" applyAlignment="1">
      <alignment horizontal="left" vertical="center"/>
    </xf>
    <xf numFmtId="49" fontId="15" fillId="2" borderId="24" xfId="0" applyNumberFormat="1" applyFont="1" applyFill="1" applyBorder="1" applyAlignment="1">
      <alignment horizontal="left" vertical="center"/>
    </xf>
    <xf numFmtId="49" fontId="15" fillId="2" borderId="37" xfId="0" applyNumberFormat="1" applyFont="1" applyFill="1" applyBorder="1" applyAlignment="1">
      <alignment horizontal="left" vertical="center"/>
    </xf>
    <xf numFmtId="49" fontId="15" fillId="2" borderId="38" xfId="0" applyNumberFormat="1" applyFont="1" applyFill="1" applyBorder="1" applyAlignment="1">
      <alignment horizontal="left" vertical="center"/>
    </xf>
    <xf numFmtId="3" fontId="37" fillId="0" borderId="7" xfId="0" applyNumberFormat="1" applyFont="1" applyBorder="1" applyAlignment="1" applyProtection="1">
      <alignment horizontal="center" vertical="center"/>
      <protection locked="0"/>
    </xf>
    <xf numFmtId="3" fontId="40" fillId="4" borderId="42" xfId="0" applyNumberFormat="1" applyFont="1" applyFill="1" applyBorder="1" applyAlignment="1">
      <alignment horizontal="center" vertical="center"/>
    </xf>
    <xf numFmtId="0" fontId="4" fillId="0" borderId="0" xfId="0" applyFont="1" applyFill="1" applyBorder="1" applyAlignment="1">
      <alignment horizontal="left" vertical="center"/>
    </xf>
    <xf numFmtId="3" fontId="37" fillId="4" borderId="7" xfId="0" applyNumberFormat="1" applyFont="1" applyFill="1" applyBorder="1" applyAlignment="1">
      <alignment horizontal="center" vertical="center"/>
    </xf>
    <xf numFmtId="0" fontId="4" fillId="9" borderId="24" xfId="0" applyFont="1" applyFill="1" applyBorder="1" applyAlignment="1">
      <alignment horizontal="center"/>
    </xf>
    <xf numFmtId="0" fontId="3" fillId="9" borderId="8"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9" xfId="0" applyFont="1" applyFill="1" applyBorder="1" applyAlignment="1">
      <alignment horizontal="center" vertical="center" wrapText="1"/>
    </xf>
    <xf numFmtId="0" fontId="3" fillId="9" borderId="26" xfId="0" applyFont="1" applyFill="1" applyBorder="1" applyAlignment="1">
      <alignment horizontal="center"/>
    </xf>
    <xf numFmtId="0" fontId="3" fillId="9" borderId="29" xfId="0" applyFont="1" applyFill="1" applyBorder="1" applyAlignment="1">
      <alignment horizontal="center"/>
    </xf>
    <xf numFmtId="0" fontId="3" fillId="9" borderId="7"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24" xfId="0" applyFont="1" applyFill="1" applyBorder="1" applyAlignment="1">
      <alignment horizontal="center"/>
    </xf>
    <xf numFmtId="0" fontId="3" fillId="9" borderId="41" xfId="0" applyFont="1" applyFill="1" applyBorder="1" applyAlignment="1">
      <alignment horizontal="center"/>
    </xf>
    <xf numFmtId="0" fontId="44" fillId="0" borderId="0" xfId="0" applyFont="1" applyBorder="1" applyAlignment="1"/>
    <xf numFmtId="0" fontId="43" fillId="0" borderId="0" xfId="0" applyFont="1" applyBorder="1" applyAlignment="1"/>
    <xf numFmtId="0" fontId="4" fillId="9" borderId="7" xfId="0" applyFont="1" applyFill="1" applyBorder="1" applyAlignment="1">
      <alignment horizontal="left" vertical="center"/>
    </xf>
    <xf numFmtId="0" fontId="4" fillId="9" borderId="42" xfId="0" applyFont="1" applyFill="1" applyBorder="1" applyAlignment="1">
      <alignment vertical="center"/>
    </xf>
    <xf numFmtId="0" fontId="0" fillId="0" borderId="0" xfId="0" applyFont="1" applyBorder="1" applyAlignment="1">
      <alignment vertical="top" wrapText="1"/>
    </xf>
    <xf numFmtId="0" fontId="35" fillId="0" borderId="0" xfId="0" applyFont="1" applyFill="1" applyBorder="1" applyAlignment="1">
      <alignment horizontal="left" vertical="top" wrapText="1"/>
    </xf>
    <xf numFmtId="0" fontId="16" fillId="5" borderId="0" xfId="0" applyFont="1" applyFill="1" applyBorder="1" applyAlignment="1">
      <alignment horizontal="left" vertical="top"/>
    </xf>
    <xf numFmtId="3" fontId="37" fillId="4" borderId="7" xfId="0" applyNumberFormat="1" applyFont="1" applyFill="1" applyBorder="1" applyAlignment="1">
      <alignment horizontal="center" vertical="center"/>
    </xf>
    <xf numFmtId="0" fontId="3" fillId="2" borderId="58" xfId="0" applyFont="1" applyFill="1" applyBorder="1"/>
    <xf numFmtId="168" fontId="37" fillId="4" borderId="49" xfId="0" applyNumberFormat="1" applyFont="1" applyFill="1" applyBorder="1" applyAlignment="1">
      <alignment horizontal="center" vertical="center"/>
    </xf>
    <xf numFmtId="168" fontId="37" fillId="4" borderId="31" xfId="0" applyNumberFormat="1" applyFont="1" applyFill="1" applyBorder="1" applyAlignment="1">
      <alignment horizontal="center" vertical="center"/>
    </xf>
    <xf numFmtId="49" fontId="37" fillId="0" borderId="0" xfId="0" applyNumberFormat="1" applyFont="1" applyFill="1" applyBorder="1" applyAlignment="1">
      <alignment horizontal="center" vertical="center"/>
    </xf>
    <xf numFmtId="0" fontId="3" fillId="2" borderId="13" xfId="0" applyFont="1" applyFill="1" applyBorder="1" applyAlignment="1">
      <alignment horizontal="center" vertical="center" wrapText="1"/>
    </xf>
    <xf numFmtId="170" fontId="0" fillId="0" borderId="0" xfId="0" applyNumberFormat="1"/>
    <xf numFmtId="170" fontId="37" fillId="4" borderId="10" xfId="0" applyNumberFormat="1" applyFont="1" applyFill="1" applyBorder="1" applyAlignment="1">
      <alignment horizontal="center" vertical="center"/>
    </xf>
    <xf numFmtId="0" fontId="4" fillId="2" borderId="32" xfId="0" applyFont="1" applyFill="1" applyBorder="1" applyAlignment="1">
      <alignment horizontal="center"/>
    </xf>
    <xf numFmtId="0" fontId="3" fillId="2" borderId="14" xfId="0" applyFont="1" applyFill="1" applyBorder="1" applyAlignment="1">
      <alignment horizontal="center" vertical="center" wrapText="1"/>
    </xf>
    <xf numFmtId="0" fontId="3" fillId="2" borderId="59" xfId="0" applyFont="1" applyFill="1" applyBorder="1" applyAlignment="1">
      <alignment horizontal="center" vertical="center" wrapText="1"/>
    </xf>
    <xf numFmtId="170" fontId="0" fillId="0" borderId="60" xfId="0" applyNumberFormat="1" applyBorder="1" applyProtection="1">
      <protection locked="0"/>
    </xf>
    <xf numFmtId="170" fontId="0" fillId="0" borderId="61" xfId="0" applyNumberFormat="1" applyBorder="1" applyProtection="1">
      <protection locked="0"/>
    </xf>
    <xf numFmtId="0" fontId="3" fillId="8" borderId="41" xfId="0" applyFont="1" applyFill="1" applyBorder="1"/>
    <xf numFmtId="0" fontId="4" fillId="8" borderId="42" xfId="0" applyFont="1" applyFill="1" applyBorder="1"/>
    <xf numFmtId="0" fontId="15" fillId="0" borderId="0" xfId="0" applyFont="1" applyFill="1" applyBorder="1" applyAlignment="1">
      <alignment horizontal="center" vertical="center" wrapText="1"/>
    </xf>
    <xf numFmtId="49" fontId="37"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lignment vertical="center" wrapText="1"/>
    </xf>
    <xf numFmtId="49" fontId="37" fillId="0" borderId="0" xfId="0" applyNumberFormat="1" applyFont="1" applyFill="1" applyBorder="1" applyAlignment="1" applyProtection="1">
      <alignment vertical="center" wrapText="1"/>
      <protection locked="0"/>
    </xf>
    <xf numFmtId="0" fontId="0" fillId="3" borderId="37" xfId="0" applyFill="1" applyBorder="1"/>
    <xf numFmtId="0" fontId="0" fillId="3" borderId="24" xfId="0" applyFill="1" applyBorder="1"/>
    <xf numFmtId="0" fontId="0" fillId="3" borderId="41" xfId="0" applyFill="1" applyBorder="1"/>
    <xf numFmtId="0" fontId="0" fillId="3" borderId="58" xfId="0" applyFill="1" applyBorder="1"/>
    <xf numFmtId="0" fontId="0" fillId="3" borderId="49" xfId="0" applyFill="1" applyBorder="1"/>
    <xf numFmtId="0" fontId="0" fillId="3" borderId="32" xfId="0" applyFill="1" applyBorder="1"/>
    <xf numFmtId="0" fontId="0" fillId="3" borderId="9" xfId="0" applyFill="1" applyBorder="1"/>
    <xf numFmtId="8" fontId="4" fillId="3" borderId="9" xfId="0" applyNumberFormat="1" applyFont="1" applyFill="1" applyBorder="1"/>
    <xf numFmtId="0" fontId="0" fillId="3" borderId="20" xfId="0" applyFill="1" applyBorder="1"/>
    <xf numFmtId="8" fontId="4" fillId="3" borderId="38" xfId="0" applyNumberFormat="1" applyFont="1" applyFill="1" applyBorder="1"/>
    <xf numFmtId="0" fontId="0" fillId="3" borderId="48" xfId="0" applyFill="1" applyBorder="1"/>
    <xf numFmtId="8" fontId="4" fillId="3" borderId="42" xfId="0" applyNumberFormat="1" applyFont="1" applyFill="1" applyBorder="1"/>
    <xf numFmtId="168" fontId="37" fillId="0" borderId="0" xfId="1" applyNumberFormat="1" applyFont="1" applyBorder="1" applyAlignment="1" applyProtection="1">
      <alignment horizontal="right" vertical="center"/>
      <protection locked="0"/>
    </xf>
    <xf numFmtId="0" fontId="19" fillId="0" borderId="0" xfId="0" applyFont="1" applyFill="1" applyBorder="1" applyAlignment="1"/>
    <xf numFmtId="0" fontId="49" fillId="5" borderId="0" xfId="0" applyFont="1" applyFill="1" applyBorder="1"/>
    <xf numFmtId="0" fontId="3" fillId="5" borderId="0" xfId="0" applyFont="1" applyFill="1" applyBorder="1" applyAlignment="1">
      <alignment horizontal="left"/>
    </xf>
    <xf numFmtId="168" fontId="37" fillId="5" borderId="0" xfId="1" applyNumberFormat="1" applyFont="1" applyFill="1" applyBorder="1" applyAlignment="1" applyProtection="1">
      <alignment horizontal="right" vertical="center"/>
      <protection locked="0"/>
    </xf>
    <xf numFmtId="0" fontId="0" fillId="0" borderId="28" xfId="0" applyBorder="1" applyAlignment="1">
      <alignment horizontal="left" vertical="center" wrapText="1"/>
    </xf>
    <xf numFmtId="0" fontId="0" fillId="0" borderId="0"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wrapText="1"/>
    </xf>
    <xf numFmtId="0" fontId="0" fillId="0" borderId="33" xfId="0" applyBorder="1" applyAlignment="1">
      <alignment horizontal="left" wrapText="1"/>
    </xf>
    <xf numFmtId="6" fontId="25" fillId="12" borderId="66" xfId="0" applyNumberFormat="1" applyFont="1" applyFill="1" applyBorder="1" applyAlignment="1">
      <alignment horizontal="center" vertical="center" wrapText="1"/>
    </xf>
    <xf numFmtId="0" fontId="25" fillId="12" borderId="66" xfId="0" applyFont="1" applyFill="1" applyBorder="1" applyAlignment="1">
      <alignment horizontal="center" vertical="center" wrapText="1"/>
    </xf>
    <xf numFmtId="0" fontId="50" fillId="14" borderId="68" xfId="0" applyFont="1" applyFill="1" applyBorder="1" applyAlignment="1">
      <alignment horizontal="center" vertical="center" wrapText="1"/>
    </xf>
    <xf numFmtId="49" fontId="37" fillId="0" borderId="7" xfId="0" applyNumberFormat="1" applyFont="1" applyBorder="1" applyAlignment="1" applyProtection="1">
      <alignment horizontal="left" vertical="center"/>
      <protection locked="0"/>
    </xf>
    <xf numFmtId="49" fontId="37" fillId="0" borderId="40" xfId="0" applyNumberFormat="1" applyFont="1" applyBorder="1" applyAlignment="1" applyProtection="1">
      <alignment horizontal="left" vertical="center"/>
      <protection locked="0"/>
    </xf>
    <xf numFmtId="3" fontId="37" fillId="0" borderId="7" xfId="0" applyNumberFormat="1" applyFont="1" applyBorder="1" applyAlignment="1" applyProtection="1">
      <alignment horizontal="center" vertical="center"/>
      <protection locked="0"/>
    </xf>
    <xf numFmtId="0" fontId="0" fillId="0" borderId="0" xfId="0" applyFont="1" applyFill="1" applyBorder="1" applyAlignment="1">
      <alignment horizontal="left"/>
    </xf>
    <xf numFmtId="3" fontId="37" fillId="4" borderId="7" xfId="0" applyNumberFormat="1" applyFont="1" applyFill="1" applyBorder="1" applyAlignment="1" applyProtection="1">
      <alignment horizontal="center" vertical="center" wrapText="1"/>
      <protection locked="0"/>
    </xf>
    <xf numFmtId="49" fontId="37" fillId="0" borderId="54" xfId="0" applyNumberFormat="1" applyFont="1" applyBorder="1" applyAlignment="1" applyProtection="1">
      <alignment vertical="center" wrapText="1"/>
      <protection locked="0"/>
    </xf>
    <xf numFmtId="4" fontId="0" fillId="3" borderId="39" xfId="1" applyNumberFormat="1" applyFont="1" applyFill="1" applyBorder="1"/>
    <xf numFmtId="4" fontId="0" fillId="3" borderId="40" xfId="1" applyNumberFormat="1" applyFont="1" applyFill="1" applyBorder="1"/>
    <xf numFmtId="4" fontId="0" fillId="3" borderId="7" xfId="0" applyNumberFormat="1" applyFill="1" applyBorder="1"/>
    <xf numFmtId="4" fontId="0" fillId="3" borderId="40" xfId="0" applyNumberFormat="1" applyFill="1" applyBorder="1"/>
    <xf numFmtId="4" fontId="0" fillId="3" borderId="43" xfId="0" applyNumberFormat="1" applyFill="1" applyBorder="1"/>
    <xf numFmtId="0" fontId="3" fillId="2" borderId="26" xfId="0" applyFont="1" applyFill="1" applyBorder="1" applyAlignment="1"/>
    <xf numFmtId="0" fontId="25" fillId="12" borderId="0" xfId="0" applyFont="1" applyFill="1" applyBorder="1" applyAlignment="1">
      <alignment horizontal="center" vertical="center" wrapText="1"/>
    </xf>
    <xf numFmtId="0" fontId="50" fillId="0" borderId="0" xfId="0" applyFont="1" applyFill="1" applyAlignment="1">
      <alignment horizontal="left" vertical="center" wrapText="1"/>
    </xf>
    <xf numFmtId="0" fontId="25" fillId="0" borderId="0" xfId="0" applyFont="1" applyFill="1" applyBorder="1" applyAlignment="1">
      <alignment horizontal="center" vertical="center" wrapText="1"/>
    </xf>
    <xf numFmtId="6" fontId="25" fillId="0" borderId="0" xfId="0" applyNumberFormat="1" applyFont="1" applyFill="1" applyBorder="1" applyAlignment="1">
      <alignment horizontal="center" vertical="center" wrapText="1"/>
    </xf>
    <xf numFmtId="9" fontId="25" fillId="0" borderId="0" xfId="0" applyNumberFormat="1" applyFont="1" applyFill="1" applyBorder="1" applyAlignment="1">
      <alignment horizontal="center" vertical="center" wrapText="1"/>
    </xf>
    <xf numFmtId="0" fontId="50" fillId="14" borderId="72" xfId="0" applyFont="1" applyFill="1" applyBorder="1" applyAlignment="1">
      <alignment horizontal="left" vertical="center" wrapText="1"/>
    </xf>
    <xf numFmtId="0" fontId="50" fillId="14" borderId="73" xfId="0" applyFont="1" applyFill="1" applyBorder="1" applyAlignment="1">
      <alignment horizontal="left" vertical="center" wrapText="1"/>
    </xf>
    <xf numFmtId="6" fontId="25" fillId="12" borderId="79" xfId="0" applyNumberFormat="1" applyFont="1" applyFill="1" applyBorder="1" applyAlignment="1">
      <alignment horizontal="center" vertical="center" wrapText="1"/>
    </xf>
    <xf numFmtId="6" fontId="25" fillId="13" borderId="82" xfId="0" applyNumberFormat="1" applyFont="1" applyFill="1" applyBorder="1" applyAlignment="1">
      <alignment horizontal="center" vertical="center" wrapText="1"/>
    </xf>
    <xf numFmtId="0" fontId="21" fillId="0" borderId="0" xfId="0" applyFont="1" applyFill="1" applyBorder="1" applyAlignment="1">
      <alignment vertical="top" wrapText="1"/>
    </xf>
    <xf numFmtId="0" fontId="4" fillId="0" borderId="0" xfId="0" applyFont="1" applyBorder="1" applyAlignment="1">
      <alignment horizontal="left"/>
    </xf>
    <xf numFmtId="0" fontId="4" fillId="8" borderId="38" xfId="0" applyFont="1" applyFill="1" applyBorder="1"/>
    <xf numFmtId="0" fontId="0" fillId="0" borderId="0" xfId="0" applyFont="1"/>
    <xf numFmtId="0" fontId="53" fillId="0" borderId="28" xfId="0" applyFont="1" applyFill="1" applyBorder="1"/>
    <xf numFmtId="0" fontId="35" fillId="0" borderId="0" xfId="0" applyFont="1" applyFill="1" applyBorder="1"/>
    <xf numFmtId="0" fontId="0" fillId="0" borderId="0" xfId="0" applyBorder="1" applyAlignment="1">
      <alignment vertical="top" wrapText="1"/>
    </xf>
    <xf numFmtId="0" fontId="0" fillId="0" borderId="33" xfId="0" applyBorder="1" applyAlignment="1">
      <alignment vertical="top" wrapText="1"/>
    </xf>
    <xf numFmtId="0" fontId="0" fillId="0" borderId="0" xfId="0" applyFont="1" applyBorder="1" applyAlignment="1">
      <alignment horizontal="left" wrapText="1"/>
    </xf>
    <xf numFmtId="0" fontId="0" fillId="0" borderId="33" xfId="0" applyFont="1" applyBorder="1" applyAlignment="1">
      <alignment horizontal="left" wrapText="1"/>
    </xf>
    <xf numFmtId="0" fontId="0" fillId="0" borderId="0" xfId="0" applyAlignment="1">
      <alignment horizontal="left" indent="1"/>
    </xf>
    <xf numFmtId="0" fontId="41" fillId="0" borderId="0" xfId="0" applyFont="1" applyAlignment="1">
      <alignment horizontal="left" indent="3"/>
    </xf>
    <xf numFmtId="0" fontId="0" fillId="0" borderId="0" xfId="0" applyAlignment="1">
      <alignment horizontal="left" indent="3"/>
    </xf>
    <xf numFmtId="0" fontId="4" fillId="0" borderId="0" xfId="0" applyFont="1" applyFill="1" applyBorder="1" applyAlignment="1">
      <alignment wrapText="1"/>
    </xf>
    <xf numFmtId="49" fontId="37" fillId="0" borderId="7" xfId="0" applyNumberFormat="1" applyFont="1" applyBorder="1" applyAlignment="1" applyProtection="1">
      <alignment horizontal="center" vertical="center" wrapText="1"/>
      <protection locked="0"/>
    </xf>
    <xf numFmtId="49" fontId="37" fillId="0" borderId="38" xfId="0" applyNumberFormat="1" applyFont="1" applyBorder="1" applyAlignment="1" applyProtection="1">
      <alignment vertical="center" wrapText="1"/>
      <protection locked="0"/>
    </xf>
    <xf numFmtId="49" fontId="37" fillId="0" borderId="47" xfId="0" applyNumberFormat="1" applyFont="1" applyBorder="1" applyAlignment="1" applyProtection="1">
      <alignment vertical="center" wrapText="1"/>
      <protection locked="0"/>
    </xf>
    <xf numFmtId="49" fontId="37" fillId="0" borderId="39" xfId="0" applyNumberFormat="1" applyFont="1" applyBorder="1" applyAlignment="1" applyProtection="1">
      <alignment vertical="center" wrapText="1"/>
      <protection locked="0"/>
    </xf>
    <xf numFmtId="0" fontId="0" fillId="0" borderId="0" xfId="0" applyAlignment="1">
      <alignment horizontal="center" wrapText="1"/>
    </xf>
    <xf numFmtId="0" fontId="0" fillId="0" borderId="33" xfId="0" applyFill="1" applyBorder="1"/>
    <xf numFmtId="0" fontId="0" fillId="0" borderId="33" xfId="0" applyBorder="1" applyAlignment="1">
      <alignment wrapText="1"/>
    </xf>
    <xf numFmtId="0" fontId="0" fillId="0" borderId="35" xfId="0" applyFill="1" applyBorder="1" applyAlignment="1">
      <alignment wrapText="1"/>
    </xf>
    <xf numFmtId="0" fontId="12" fillId="0" borderId="21" xfId="0" applyFont="1" applyFill="1" applyBorder="1" applyAlignment="1">
      <alignment wrapText="1"/>
    </xf>
    <xf numFmtId="0" fontId="0" fillId="0" borderId="21" xfId="0" applyFill="1" applyBorder="1" applyAlignment="1">
      <alignment wrapText="1"/>
    </xf>
    <xf numFmtId="49" fontId="15" fillId="2" borderId="24" xfId="0" applyNumberFormat="1" applyFont="1" applyFill="1" applyBorder="1" applyAlignment="1">
      <alignment horizontal="center" vertical="center" wrapText="1"/>
    </xf>
    <xf numFmtId="49" fontId="15" fillId="2" borderId="7" xfId="0" applyNumberFormat="1" applyFont="1" applyFill="1" applyBorder="1" applyAlignment="1">
      <alignment horizontal="center" vertical="center" wrapText="1"/>
    </xf>
    <xf numFmtId="49" fontId="15" fillId="2" borderId="40" xfId="0" applyNumberFormat="1" applyFont="1" applyFill="1" applyBorder="1" applyAlignment="1">
      <alignment horizontal="center" vertical="center" wrapText="1"/>
    </xf>
    <xf numFmtId="49" fontId="15" fillId="2" borderId="10" xfId="0" applyNumberFormat="1" applyFont="1" applyFill="1" applyBorder="1" applyAlignment="1">
      <alignment horizontal="center" vertical="center" wrapText="1"/>
    </xf>
    <xf numFmtId="0" fontId="0" fillId="0" borderId="28" xfId="0" applyBorder="1" applyAlignment="1">
      <alignment horizontal="left" vertical="center" wrapText="1"/>
    </xf>
    <xf numFmtId="0" fontId="0" fillId="0" borderId="0" xfId="0" applyBorder="1" applyAlignment="1">
      <alignment horizontal="left" vertical="center" wrapText="1"/>
    </xf>
    <xf numFmtId="0" fontId="0" fillId="0" borderId="33" xfId="0" applyBorder="1" applyAlignment="1">
      <alignment horizontal="left" vertical="center" wrapText="1"/>
    </xf>
    <xf numFmtId="0" fontId="54" fillId="0" borderId="0" xfId="0" applyFont="1" applyFill="1" applyBorder="1" applyAlignment="1">
      <alignment horizontal="left" vertical="top" wrapText="1"/>
    </xf>
    <xf numFmtId="0" fontId="0" fillId="0" borderId="0" xfId="0" applyAlignment="1">
      <alignment horizontal="left" vertical="center"/>
    </xf>
    <xf numFmtId="0" fontId="57" fillId="0" borderId="28" xfId="0" applyFont="1" applyBorder="1" applyProtection="1"/>
    <xf numFmtId="0" fontId="57" fillId="0" borderId="0" xfId="0" applyFont="1" applyBorder="1" applyProtection="1"/>
    <xf numFmtId="0" fontId="58" fillId="0" borderId="24" xfId="0" applyFont="1" applyFill="1" applyBorder="1" applyProtection="1">
      <protection locked="0"/>
    </xf>
    <xf numFmtId="0" fontId="0" fillId="0" borderId="0" xfId="0" applyAlignment="1">
      <alignment horizontal="center"/>
    </xf>
    <xf numFmtId="0" fontId="0" fillId="0" borderId="0" xfId="0" applyAlignment="1">
      <alignment horizontal="right"/>
    </xf>
    <xf numFmtId="3" fontId="0" fillId="0" borderId="0" xfId="0" applyNumberFormat="1"/>
    <xf numFmtId="0" fontId="12" fillId="6" borderId="0" xfId="0" applyFont="1" applyFill="1" applyBorder="1" applyAlignment="1">
      <alignment horizontal="left"/>
    </xf>
    <xf numFmtId="0" fontId="12" fillId="6" borderId="33" xfId="0" applyFont="1" applyFill="1" applyBorder="1" applyAlignment="1">
      <alignment horizontal="left"/>
    </xf>
    <xf numFmtId="0" fontId="15" fillId="2" borderId="38" xfId="0" applyFont="1" applyFill="1" applyBorder="1" applyAlignment="1">
      <alignment horizontal="left" vertical="center" wrapText="1"/>
    </xf>
    <xf numFmtId="3" fontId="37" fillId="0" borderId="7" xfId="0" applyNumberFormat="1" applyFont="1" applyBorder="1" applyAlignment="1" applyProtection="1">
      <alignment horizontal="center" vertical="center"/>
      <protection locked="0"/>
    </xf>
    <xf numFmtId="3" fontId="37" fillId="0" borderId="42" xfId="0" applyNumberFormat="1" applyFont="1" applyBorder="1" applyAlignment="1" applyProtection="1">
      <alignment horizontal="center" vertical="center"/>
      <protection locked="0"/>
    </xf>
    <xf numFmtId="0" fontId="4" fillId="0" borderId="0" xfId="0" applyFont="1" applyBorder="1" applyAlignment="1">
      <alignment horizontal="left" vertical="center" wrapText="1"/>
    </xf>
    <xf numFmtId="0" fontId="60" fillId="6" borderId="28" xfId="0" applyFont="1" applyFill="1" applyBorder="1" applyAlignment="1">
      <alignment horizontal="left"/>
    </xf>
    <xf numFmtId="0" fontId="11" fillId="0" borderId="0" xfId="0" applyFont="1" applyFill="1" applyBorder="1" applyAlignment="1" applyProtection="1">
      <alignment horizontal="left" vertical="center"/>
    </xf>
    <xf numFmtId="0" fontId="45" fillId="6" borderId="37" xfId="0" applyFont="1" applyFill="1" applyBorder="1" applyAlignment="1">
      <alignment horizontal="left" vertical="center" wrapText="1"/>
    </xf>
    <xf numFmtId="0" fontId="46" fillId="0" borderId="39" xfId="0" applyFont="1" applyFill="1" applyBorder="1" applyAlignment="1" applyProtection="1">
      <alignment vertical="center" wrapText="1"/>
      <protection locked="0"/>
    </xf>
    <xf numFmtId="0" fontId="3" fillId="2" borderId="41" xfId="0" applyFont="1" applyFill="1" applyBorder="1" applyAlignment="1">
      <alignment horizontal="left" vertical="center"/>
    </xf>
    <xf numFmtId="0" fontId="35" fillId="4" borderId="43" xfId="0" applyFont="1" applyFill="1" applyBorder="1" applyAlignment="1">
      <alignment horizontal="left" vertical="top" wrapText="1"/>
    </xf>
    <xf numFmtId="164" fontId="37" fillId="4" borderId="43" xfId="0" applyNumberFormat="1" applyFont="1" applyFill="1" applyBorder="1" applyAlignment="1">
      <alignment horizontal="center" vertical="center"/>
    </xf>
    <xf numFmtId="2" fontId="37" fillId="4" borderId="43" xfId="0" applyNumberFormat="1" applyFont="1" applyFill="1" applyBorder="1" applyAlignment="1" applyProtection="1">
      <alignment horizontal="center" vertical="center"/>
    </xf>
    <xf numFmtId="0" fontId="43" fillId="11" borderId="38" xfId="0" applyFont="1" applyFill="1" applyBorder="1" applyAlignment="1">
      <alignment horizontal="center" vertical="center" wrapText="1"/>
    </xf>
    <xf numFmtId="0" fontId="43" fillId="11" borderId="39" xfId="0" applyFont="1" applyFill="1" applyBorder="1" applyAlignment="1">
      <alignment horizontal="center" vertical="center" wrapText="1"/>
    </xf>
    <xf numFmtId="0" fontId="50" fillId="14" borderId="72" xfId="0" applyFont="1" applyFill="1" applyBorder="1" applyAlignment="1">
      <alignment horizontal="left" vertical="center" wrapText="1"/>
    </xf>
    <xf numFmtId="0" fontId="50" fillId="14" borderId="73" xfId="0" applyFont="1" applyFill="1" applyBorder="1" applyAlignment="1">
      <alignment horizontal="left" vertical="center" wrapText="1"/>
    </xf>
    <xf numFmtId="0" fontId="12" fillId="6" borderId="34" xfId="0" applyFont="1" applyFill="1" applyBorder="1" applyAlignment="1">
      <alignment horizontal="center" vertical="center"/>
    </xf>
    <xf numFmtId="0" fontId="12" fillId="6" borderId="21" xfId="0" applyFont="1" applyFill="1" applyBorder="1" applyAlignment="1">
      <alignment horizontal="center" vertical="center"/>
    </xf>
    <xf numFmtId="0" fontId="12" fillId="6" borderId="35" xfId="0" applyFont="1" applyFill="1" applyBorder="1" applyAlignment="1">
      <alignment horizontal="center" vertical="center"/>
    </xf>
    <xf numFmtId="0" fontId="12" fillId="6" borderId="50" xfId="0" applyFont="1" applyFill="1" applyBorder="1" applyAlignment="1">
      <alignment horizontal="center" vertical="center"/>
    </xf>
    <xf numFmtId="0" fontId="12" fillId="6" borderId="51" xfId="0" applyFont="1" applyFill="1" applyBorder="1" applyAlignment="1">
      <alignment horizontal="center" vertical="center"/>
    </xf>
    <xf numFmtId="0" fontId="12" fillId="6" borderId="52" xfId="0" applyFont="1" applyFill="1" applyBorder="1" applyAlignment="1">
      <alignment horizontal="center" vertical="center"/>
    </xf>
    <xf numFmtId="0" fontId="0" fillId="0" borderId="28" xfId="0" applyBorder="1" applyAlignment="1">
      <alignment horizontal="left" vertical="center" wrapText="1"/>
    </xf>
    <xf numFmtId="0" fontId="0" fillId="0" borderId="0" xfId="0" applyBorder="1" applyAlignment="1">
      <alignment horizontal="left" vertical="center" wrapText="1"/>
    </xf>
    <xf numFmtId="0" fontId="0" fillId="0" borderId="33" xfId="0" applyBorder="1" applyAlignment="1">
      <alignment horizontal="left" vertical="center" wrapText="1"/>
    </xf>
    <xf numFmtId="0" fontId="43" fillId="11" borderId="37" xfId="0" applyFont="1" applyFill="1" applyBorder="1" applyAlignment="1">
      <alignment horizontal="center" vertical="center" wrapText="1"/>
    </xf>
    <xf numFmtId="9" fontId="43" fillId="0" borderId="41" xfId="0" applyNumberFormat="1" applyFont="1" applyBorder="1" applyAlignment="1">
      <alignment horizontal="center" vertical="center" wrapText="1"/>
    </xf>
    <xf numFmtId="9" fontId="43" fillId="0" borderId="42" xfId="0" applyNumberFormat="1" applyFont="1" applyBorder="1" applyAlignment="1">
      <alignment horizontal="center" vertical="center" wrapText="1"/>
    </xf>
    <xf numFmtId="0" fontId="25" fillId="13" borderId="70" xfId="0" applyFont="1" applyFill="1" applyBorder="1" applyAlignment="1">
      <alignment horizontal="center" vertical="center" wrapText="1"/>
    </xf>
    <xf numFmtId="0" fontId="25" fillId="13" borderId="71" xfId="0" applyFont="1" applyFill="1" applyBorder="1" applyAlignment="1">
      <alignment horizontal="center" vertical="center" wrapText="1"/>
    </xf>
    <xf numFmtId="0" fontId="25" fillId="13" borderId="74" xfId="0" applyFont="1" applyFill="1" applyBorder="1" applyAlignment="1">
      <alignment horizontal="center" vertical="center" wrapText="1"/>
    </xf>
    <xf numFmtId="0" fontId="25" fillId="13" borderId="75" xfId="0" applyFont="1" applyFill="1" applyBorder="1" applyAlignment="1">
      <alignment horizontal="center" vertical="center" wrapText="1"/>
    </xf>
    <xf numFmtId="0" fontId="50" fillId="14" borderId="0" xfId="0" applyFont="1" applyFill="1" applyBorder="1" applyAlignment="1">
      <alignment horizontal="center" vertical="center" wrapText="1"/>
    </xf>
    <xf numFmtId="0" fontId="50" fillId="14" borderId="74" xfId="0" applyFont="1" applyFill="1" applyBorder="1" applyAlignment="1">
      <alignment horizontal="left" vertical="center" wrapText="1"/>
    </xf>
    <xf numFmtId="0" fontId="50" fillId="14" borderId="75" xfId="0" applyFont="1" applyFill="1" applyBorder="1" applyAlignment="1">
      <alignment horizontal="left" vertical="center" wrapText="1"/>
    </xf>
    <xf numFmtId="9" fontId="43" fillId="0" borderId="43" xfId="0" applyNumberFormat="1" applyFont="1" applyBorder="1" applyAlignment="1">
      <alignment horizontal="center" vertical="center" wrapText="1"/>
    </xf>
    <xf numFmtId="0" fontId="0" fillId="0" borderId="0" xfId="0" applyFill="1" applyBorder="1" applyAlignment="1">
      <alignment horizontal="left" vertical="center" wrapText="1"/>
    </xf>
    <xf numFmtId="0" fontId="0" fillId="0" borderId="33" xfId="0" applyFill="1" applyBorder="1" applyAlignment="1">
      <alignment horizontal="left" vertical="center" wrapText="1"/>
    </xf>
    <xf numFmtId="6" fontId="25" fillId="13" borderId="76" xfId="0" applyNumberFormat="1" applyFont="1" applyFill="1" applyBorder="1" applyAlignment="1">
      <alignment horizontal="center" vertical="center" wrapText="1"/>
    </xf>
    <xf numFmtId="6" fontId="25" fillId="13" borderId="64" xfId="0" applyNumberFormat="1" applyFont="1" applyFill="1" applyBorder="1" applyAlignment="1">
      <alignment horizontal="center" vertical="center" wrapText="1"/>
    </xf>
    <xf numFmtId="0" fontId="50" fillId="14" borderId="68" xfId="0" applyFont="1" applyFill="1" applyBorder="1" applyAlignment="1">
      <alignment horizontal="center" vertical="center" wrapText="1"/>
    </xf>
    <xf numFmtId="0" fontId="50" fillId="14" borderId="70" xfId="0" applyFont="1" applyFill="1" applyBorder="1" applyAlignment="1">
      <alignment horizontal="left" vertical="center" wrapText="1"/>
    </xf>
    <xf numFmtId="0" fontId="50" fillId="14" borderId="71" xfId="0" applyFont="1" applyFill="1" applyBorder="1" applyAlignment="1">
      <alignment horizontal="left" vertical="center" wrapText="1"/>
    </xf>
    <xf numFmtId="0" fontId="51" fillId="12" borderId="78" xfId="0" applyFont="1" applyFill="1" applyBorder="1" applyAlignment="1">
      <alignment horizontal="center" vertical="center" wrapText="1"/>
    </xf>
    <xf numFmtId="0" fontId="51" fillId="12" borderId="76" xfId="0" applyFont="1" applyFill="1" applyBorder="1" applyAlignment="1">
      <alignment horizontal="center" vertical="center" wrapText="1"/>
    </xf>
    <xf numFmtId="0" fontId="0" fillId="0" borderId="28" xfId="0" applyBorder="1" applyAlignment="1">
      <alignment horizontal="left" vertical="center"/>
    </xf>
    <xf numFmtId="0" fontId="0" fillId="0" borderId="0" xfId="0" applyBorder="1" applyAlignment="1">
      <alignment horizontal="left" vertical="center"/>
    </xf>
    <xf numFmtId="6" fontId="25" fillId="13" borderId="77" xfId="0" applyNumberFormat="1" applyFont="1" applyFill="1" applyBorder="1" applyAlignment="1">
      <alignment horizontal="center" vertical="center" wrapText="1"/>
    </xf>
    <xf numFmtId="9" fontId="25" fillId="12" borderId="65" xfId="0" applyNumberFormat="1" applyFont="1" applyFill="1" applyBorder="1" applyAlignment="1">
      <alignment horizontal="center" vertical="center" wrapText="1"/>
    </xf>
    <xf numFmtId="9" fontId="25" fillId="12" borderId="63" xfId="0" applyNumberFormat="1" applyFont="1" applyFill="1" applyBorder="1" applyAlignment="1">
      <alignment horizontal="center" vertical="center" wrapText="1"/>
    </xf>
    <xf numFmtId="0" fontId="25" fillId="12" borderId="67" xfId="0" applyFont="1" applyFill="1" applyBorder="1" applyAlignment="1">
      <alignment horizontal="center" vertical="center" wrapText="1"/>
    </xf>
    <xf numFmtId="0" fontId="25" fillId="12" borderId="62" xfId="0" applyFont="1" applyFill="1" applyBorder="1" applyAlignment="1">
      <alignment horizontal="center" vertical="center" wrapText="1"/>
    </xf>
    <xf numFmtId="0" fontId="25" fillId="12" borderId="80" xfId="0" applyFont="1" applyFill="1" applyBorder="1" applyAlignment="1">
      <alignment horizontal="center" vertical="center" wrapText="1"/>
    </xf>
    <xf numFmtId="0" fontId="25" fillId="12" borderId="81" xfId="0" applyFont="1" applyFill="1" applyBorder="1" applyAlignment="1">
      <alignment horizontal="center" vertical="center" wrapText="1"/>
    </xf>
    <xf numFmtId="0" fontId="50" fillId="14" borderId="87" xfId="0" applyFont="1" applyFill="1" applyBorder="1" applyAlignment="1">
      <alignment horizontal="center" vertical="center" wrapText="1"/>
    </xf>
    <xf numFmtId="0" fontId="50" fillId="14" borderId="88" xfId="0" applyFont="1" applyFill="1" applyBorder="1" applyAlignment="1">
      <alignment horizontal="center" vertical="center" wrapText="1"/>
    </xf>
    <xf numFmtId="0" fontId="50" fillId="14" borderId="89" xfId="0" applyFont="1" applyFill="1" applyBorder="1" applyAlignment="1">
      <alignment horizontal="center" vertical="center" wrapText="1"/>
    </xf>
    <xf numFmtId="0" fontId="50" fillId="14" borderId="90" xfId="0" applyFont="1" applyFill="1" applyBorder="1" applyAlignment="1">
      <alignment horizontal="center" vertical="center" wrapText="1"/>
    </xf>
    <xf numFmtId="0" fontId="25" fillId="13" borderId="85" xfId="0" applyFont="1" applyFill="1" applyBorder="1" applyAlignment="1">
      <alignment horizontal="center" vertical="center" wrapText="1"/>
    </xf>
    <xf numFmtId="0" fontId="25" fillId="13" borderId="86" xfId="0" applyFont="1" applyFill="1" applyBorder="1" applyAlignment="1">
      <alignment horizontal="center" vertical="center" wrapText="1"/>
    </xf>
    <xf numFmtId="9" fontId="25" fillId="12" borderId="83" xfId="0" applyNumberFormat="1" applyFont="1" applyFill="1" applyBorder="1" applyAlignment="1">
      <alignment horizontal="center" vertical="center" wrapText="1"/>
    </xf>
    <xf numFmtId="9" fontId="25" fillId="12" borderId="84" xfId="0" applyNumberFormat="1" applyFont="1" applyFill="1" applyBorder="1" applyAlignment="1">
      <alignment horizontal="center" vertical="center" wrapText="1"/>
    </xf>
    <xf numFmtId="0" fontId="30" fillId="5" borderId="50" xfId="0" applyFont="1" applyFill="1" applyBorder="1" applyAlignment="1">
      <alignment horizontal="center" vertical="center" wrapText="1"/>
    </xf>
    <xf numFmtId="0" fontId="30" fillId="5" borderId="51" xfId="0" applyFont="1" applyFill="1" applyBorder="1" applyAlignment="1">
      <alignment horizontal="center" vertical="center" wrapText="1"/>
    </xf>
    <xf numFmtId="0" fontId="30" fillId="5" borderId="52" xfId="0" applyFont="1" applyFill="1" applyBorder="1" applyAlignment="1">
      <alignment horizontal="center" vertical="center" wrapText="1"/>
    </xf>
    <xf numFmtId="0" fontId="12" fillId="6" borderId="28" xfId="0" applyFont="1" applyFill="1" applyBorder="1" applyAlignment="1">
      <alignment horizontal="center"/>
    </xf>
    <xf numFmtId="0" fontId="12" fillId="6" borderId="0" xfId="0" applyFont="1" applyFill="1" applyBorder="1" applyAlignment="1">
      <alignment horizontal="center"/>
    </xf>
    <xf numFmtId="0" fontId="12" fillId="6" borderId="33" xfId="0" applyFont="1" applyFill="1" applyBorder="1" applyAlignment="1">
      <alignment horizontal="center"/>
    </xf>
    <xf numFmtId="0" fontId="0" fillId="0" borderId="28" xfId="0" applyFill="1" applyBorder="1" applyAlignment="1">
      <alignment horizontal="left" vertical="center" wrapText="1"/>
    </xf>
    <xf numFmtId="0" fontId="12" fillId="6" borderId="28"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33" xfId="0" applyFont="1" applyFill="1" applyBorder="1" applyAlignment="1">
      <alignment horizontal="center" vertical="center"/>
    </xf>
    <xf numFmtId="0" fontId="0" fillId="0" borderId="28" xfId="0" applyBorder="1" applyAlignment="1">
      <alignment horizontal="left" vertical="top" wrapText="1"/>
    </xf>
    <xf numFmtId="0" fontId="0" fillId="0" borderId="0" xfId="0" applyBorder="1" applyAlignment="1">
      <alignment horizontal="left" vertical="top" wrapText="1"/>
    </xf>
    <xf numFmtId="0" fontId="0" fillId="0" borderId="33" xfId="0" applyBorder="1" applyAlignment="1">
      <alignment horizontal="left" vertical="top" wrapText="1"/>
    </xf>
    <xf numFmtId="0" fontId="0" fillId="0" borderId="0" xfId="0" applyAlignment="1">
      <alignment horizontal="left" vertical="center" wrapText="1"/>
    </xf>
    <xf numFmtId="0" fontId="0" fillId="0" borderId="34" xfId="0" applyBorder="1" applyAlignment="1">
      <alignment horizontal="left" vertical="center" wrapText="1"/>
    </xf>
    <xf numFmtId="0" fontId="0" fillId="0" borderId="21" xfId="0" applyBorder="1" applyAlignment="1">
      <alignment horizontal="left" vertical="center" wrapText="1"/>
    </xf>
    <xf numFmtId="0" fontId="0" fillId="0" borderId="35" xfId="0" applyBorder="1" applyAlignment="1">
      <alignment horizontal="left" vertical="center" wrapText="1"/>
    </xf>
    <xf numFmtId="0" fontId="0" fillId="0" borderId="28" xfId="0" applyBorder="1" applyAlignment="1">
      <alignment horizontal="left" wrapText="1"/>
    </xf>
    <xf numFmtId="0" fontId="0" fillId="0" borderId="0" xfId="0" applyBorder="1" applyAlignment="1">
      <alignment horizontal="left" wrapText="1"/>
    </xf>
    <xf numFmtId="0" fontId="0" fillId="0" borderId="33" xfId="0" applyBorder="1" applyAlignment="1">
      <alignment horizontal="left" wrapText="1"/>
    </xf>
    <xf numFmtId="0" fontId="0" fillId="0" borderId="0" xfId="0" applyFont="1" applyBorder="1" applyAlignment="1">
      <alignment horizontal="left" wrapText="1"/>
    </xf>
    <xf numFmtId="0" fontId="0" fillId="0" borderId="33" xfId="0" applyFont="1" applyBorder="1" applyAlignment="1">
      <alignment horizontal="left" wrapText="1"/>
    </xf>
    <xf numFmtId="0" fontId="36" fillId="5" borderId="50" xfId="0" applyFont="1" applyFill="1" applyBorder="1" applyAlignment="1">
      <alignment horizontal="center" vertical="center"/>
    </xf>
    <xf numFmtId="0" fontId="36" fillId="5" borderId="51" xfId="0" applyFont="1" applyFill="1" applyBorder="1" applyAlignment="1">
      <alignment horizontal="center" vertical="center"/>
    </xf>
    <xf numFmtId="0" fontId="36" fillId="5" borderId="52" xfId="0" applyFont="1" applyFill="1" applyBorder="1" applyAlignment="1">
      <alignment horizontal="center" vertical="center"/>
    </xf>
    <xf numFmtId="0" fontId="12" fillId="6" borderId="28" xfId="0" applyFont="1" applyFill="1" applyBorder="1" applyAlignment="1">
      <alignment horizontal="left"/>
    </xf>
    <xf numFmtId="0" fontId="12" fillId="6" borderId="0" xfId="0" applyFont="1" applyFill="1" applyBorder="1" applyAlignment="1">
      <alignment horizontal="left"/>
    </xf>
    <xf numFmtId="0" fontId="12" fillId="6" borderId="33" xfId="0" applyFont="1" applyFill="1" applyBorder="1" applyAlignment="1">
      <alignment horizontal="left"/>
    </xf>
    <xf numFmtId="0" fontId="30" fillId="5" borderId="15" xfId="0" applyFont="1" applyFill="1" applyBorder="1" applyAlignment="1">
      <alignment horizontal="center" vertical="center" wrapText="1"/>
    </xf>
    <xf numFmtId="0" fontId="30" fillId="5" borderId="16" xfId="0" applyFont="1" applyFill="1" applyBorder="1" applyAlignment="1">
      <alignment horizontal="center" vertical="center" wrapText="1"/>
    </xf>
    <xf numFmtId="0" fontId="30" fillId="5" borderId="23" xfId="0" applyFont="1" applyFill="1" applyBorder="1" applyAlignment="1">
      <alignment horizontal="center" vertical="center" wrapText="1"/>
    </xf>
    <xf numFmtId="49" fontId="37" fillId="0" borderId="26"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vertical="center"/>
      <protection locked="0"/>
    </xf>
    <xf numFmtId="49" fontId="37" fillId="0" borderId="10" xfId="0" applyNumberFormat="1" applyFont="1" applyBorder="1" applyAlignment="1" applyProtection="1">
      <alignment horizontal="left" vertical="center"/>
      <protection locked="0"/>
    </xf>
    <xf numFmtId="49" fontId="37" fillId="0" borderId="2" xfId="0" applyNumberFormat="1" applyFont="1" applyBorder="1" applyAlignment="1" applyProtection="1">
      <alignment horizontal="left" vertical="center"/>
      <protection locked="0"/>
    </xf>
    <xf numFmtId="49" fontId="37" fillId="0" borderId="25" xfId="0" applyNumberFormat="1" applyFont="1" applyBorder="1" applyAlignment="1" applyProtection="1">
      <alignment horizontal="left" vertical="center"/>
      <protection locked="0"/>
    </xf>
    <xf numFmtId="49" fontId="15" fillId="2" borderId="26" xfId="0" applyNumberFormat="1" applyFont="1" applyFill="1" applyBorder="1" applyAlignment="1">
      <alignment horizontal="left" vertical="center"/>
    </xf>
    <xf numFmtId="49" fontId="15" fillId="2" borderId="2" xfId="0" applyNumberFormat="1" applyFont="1" applyFill="1" applyBorder="1" applyAlignment="1">
      <alignment horizontal="left" vertical="center"/>
    </xf>
    <xf numFmtId="49" fontId="15" fillId="2" borderId="11" xfId="0" applyNumberFormat="1" applyFont="1" applyFill="1" applyBorder="1" applyAlignment="1">
      <alignment horizontal="left" vertical="center"/>
    </xf>
    <xf numFmtId="49" fontId="37" fillId="0" borderId="47" xfId="0" applyNumberFormat="1" applyFont="1" applyBorder="1" applyAlignment="1" applyProtection="1">
      <alignment horizontal="left" vertical="center"/>
      <protection locked="0"/>
    </xf>
    <xf numFmtId="49" fontId="37" fillId="0" borderId="20" xfId="0" applyNumberFormat="1" applyFont="1" applyBorder="1" applyAlignment="1" applyProtection="1">
      <alignment horizontal="left" vertical="center"/>
      <protection locked="0"/>
    </xf>
    <xf numFmtId="49" fontId="15" fillId="2" borderId="10" xfId="0" applyNumberFormat="1" applyFont="1" applyFill="1" applyBorder="1" applyAlignment="1">
      <alignment horizontal="left" vertical="center"/>
    </xf>
    <xf numFmtId="49" fontId="15" fillId="2" borderId="25" xfId="0" applyNumberFormat="1" applyFont="1" applyFill="1" applyBorder="1" applyAlignment="1">
      <alignment horizontal="left" vertical="center"/>
    </xf>
    <xf numFmtId="49" fontId="37" fillId="0" borderId="18" xfId="0" applyNumberFormat="1" applyFont="1" applyBorder="1" applyAlignment="1" applyProtection="1">
      <alignment horizontal="left" vertical="center"/>
      <protection locked="0"/>
    </xf>
    <xf numFmtId="49" fontId="37" fillId="0" borderId="19" xfId="0" applyNumberFormat="1" applyFont="1" applyBorder="1" applyAlignment="1" applyProtection="1">
      <alignment horizontal="left" vertical="center"/>
      <protection locked="0"/>
    </xf>
    <xf numFmtId="49" fontId="37" fillId="0" borderId="1" xfId="0" applyNumberFormat="1" applyFont="1" applyBorder="1" applyAlignment="1" applyProtection="1">
      <alignment horizontal="left" vertical="center"/>
      <protection locked="0"/>
    </xf>
    <xf numFmtId="49" fontId="37" fillId="0" borderId="22" xfId="0" applyNumberFormat="1" applyFont="1" applyBorder="1" applyAlignment="1" applyProtection="1">
      <alignment horizontal="left" vertical="center"/>
      <protection locked="0"/>
    </xf>
    <xf numFmtId="49" fontId="37" fillId="0" borderId="27" xfId="0" applyNumberFormat="1" applyFont="1" applyBorder="1" applyAlignment="1" applyProtection="1">
      <alignment horizontal="left" vertical="center"/>
      <protection locked="0"/>
    </xf>
    <xf numFmtId="49" fontId="12" fillId="6" borderId="15" xfId="0" applyNumberFormat="1" applyFont="1" applyFill="1" applyBorder="1" applyAlignment="1">
      <alignment horizontal="left" vertical="center"/>
    </xf>
    <xf numFmtId="49" fontId="12" fillId="6" borderId="16" xfId="0" applyNumberFormat="1" applyFont="1" applyFill="1" applyBorder="1" applyAlignment="1">
      <alignment horizontal="left" vertical="center"/>
    </xf>
    <xf numFmtId="49" fontId="12" fillId="6" borderId="23" xfId="0" applyNumberFormat="1" applyFont="1" applyFill="1" applyBorder="1" applyAlignment="1">
      <alignment horizontal="left" vertical="center"/>
    </xf>
    <xf numFmtId="49" fontId="6" fillId="0" borderId="34"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35" xfId="0" applyNumberFormat="1" applyFont="1" applyBorder="1" applyAlignment="1">
      <alignment horizontal="left" vertical="center"/>
    </xf>
    <xf numFmtId="49" fontId="37" fillId="0" borderId="28" xfId="0" applyNumberFormat="1" applyFont="1" applyBorder="1" applyAlignment="1" applyProtection="1">
      <alignment horizontal="left" vertical="center"/>
      <protection locked="0"/>
    </xf>
    <xf numFmtId="49" fontId="37" fillId="0" borderId="0" xfId="0" applyNumberFormat="1" applyFont="1" applyBorder="1" applyAlignment="1" applyProtection="1">
      <alignment horizontal="left" vertical="center"/>
      <protection locked="0"/>
    </xf>
    <xf numFmtId="49" fontId="37" fillId="0" borderId="12" xfId="0" applyNumberFormat="1" applyFont="1" applyBorder="1" applyAlignment="1" applyProtection="1">
      <alignment horizontal="left" vertical="center"/>
      <protection locked="0"/>
    </xf>
    <xf numFmtId="49" fontId="37" fillId="0" borderId="13" xfId="0" applyNumberFormat="1" applyFont="1" applyBorder="1" applyAlignment="1" applyProtection="1">
      <alignment horizontal="left" vertical="center"/>
      <protection locked="0"/>
    </xf>
    <xf numFmtId="49" fontId="37" fillId="0" borderId="4" xfId="0" applyNumberFormat="1" applyFont="1" applyBorder="1" applyAlignment="1" applyProtection="1">
      <alignment horizontal="left" vertical="center"/>
      <protection locked="0"/>
    </xf>
    <xf numFmtId="49" fontId="15" fillId="2" borderId="7" xfId="0" applyNumberFormat="1" applyFont="1" applyFill="1" applyBorder="1" applyAlignment="1">
      <alignment horizontal="left" vertical="center"/>
    </xf>
    <xf numFmtId="49" fontId="15" fillId="2" borderId="40" xfId="0" applyNumberFormat="1" applyFont="1" applyFill="1" applyBorder="1" applyAlignment="1">
      <alignment horizontal="left" vertical="center"/>
    </xf>
    <xf numFmtId="49" fontId="37" fillId="0" borderId="7" xfId="0" applyNumberFormat="1" applyFont="1" applyBorder="1" applyAlignment="1" applyProtection="1">
      <alignment horizontal="left" vertical="center"/>
      <protection locked="0"/>
    </xf>
    <xf numFmtId="49" fontId="37" fillId="0" borderId="40" xfId="0" applyNumberFormat="1" applyFont="1" applyBorder="1" applyAlignment="1" applyProtection="1">
      <alignment horizontal="left" vertical="center"/>
      <protection locked="0"/>
    </xf>
    <xf numFmtId="49" fontId="37" fillId="0" borderId="24" xfId="0" applyNumberFormat="1" applyFont="1" applyBorder="1" applyAlignment="1" applyProtection="1">
      <alignment horizontal="left" vertical="center"/>
      <protection locked="0"/>
    </xf>
    <xf numFmtId="49" fontId="15" fillId="2" borderId="24" xfId="0" applyNumberFormat="1" applyFont="1" applyFill="1" applyBorder="1" applyAlignment="1">
      <alignment horizontal="left" vertical="center"/>
    </xf>
    <xf numFmtId="49" fontId="37" fillId="0" borderId="6" xfId="0" applyNumberFormat="1" applyFont="1" applyBorder="1" applyAlignment="1" applyProtection="1">
      <alignment horizontal="left" vertical="center"/>
      <protection locked="0"/>
    </xf>
    <xf numFmtId="49" fontId="12" fillId="6" borderId="28" xfId="0" applyNumberFormat="1" applyFont="1" applyFill="1" applyBorder="1" applyAlignment="1">
      <alignment horizontal="left" vertical="center"/>
    </xf>
    <xf numFmtId="49" fontId="12" fillId="6" borderId="0" xfId="0" applyNumberFormat="1" applyFont="1" applyFill="1" applyBorder="1" applyAlignment="1">
      <alignment horizontal="left" vertical="center"/>
    </xf>
    <xf numFmtId="49" fontId="12" fillId="6" borderId="33" xfId="0" applyNumberFormat="1" applyFont="1" applyFill="1" applyBorder="1" applyAlignment="1">
      <alignment horizontal="left" vertical="center"/>
    </xf>
    <xf numFmtId="49" fontId="15" fillId="2" borderId="27" xfId="0" applyNumberFormat="1" applyFont="1" applyFill="1" applyBorder="1" applyAlignment="1">
      <alignment horizontal="left" vertical="center"/>
    </xf>
    <xf numFmtId="49" fontId="15" fillId="2" borderId="6" xfId="0" applyNumberFormat="1" applyFont="1" applyFill="1" applyBorder="1" applyAlignment="1">
      <alignment horizontal="left" vertical="center"/>
    </xf>
    <xf numFmtId="49" fontId="15" fillId="2" borderId="4" xfId="0" applyNumberFormat="1" applyFont="1" applyFill="1" applyBorder="1" applyAlignment="1">
      <alignment horizontal="left" vertical="center"/>
    </xf>
    <xf numFmtId="49" fontId="37" fillId="0" borderId="34" xfId="0" applyNumberFormat="1" applyFont="1" applyBorder="1" applyAlignment="1" applyProtection="1">
      <alignment horizontal="left" vertical="center"/>
      <protection locked="0"/>
    </xf>
    <xf numFmtId="49" fontId="37" fillId="0" borderId="21" xfId="0" applyNumberFormat="1" applyFont="1" applyBorder="1" applyAlignment="1" applyProtection="1">
      <alignment horizontal="left" vertical="center"/>
      <protection locked="0"/>
    </xf>
    <xf numFmtId="49" fontId="37" fillId="0" borderId="55" xfId="0" applyNumberFormat="1" applyFont="1" applyBorder="1" applyAlignment="1" applyProtection="1">
      <alignment horizontal="left" vertical="center"/>
      <protection locked="0"/>
    </xf>
    <xf numFmtId="49" fontId="37" fillId="0" borderId="56" xfId="0" applyNumberFormat="1" applyFont="1" applyBorder="1" applyAlignment="1" applyProtection="1">
      <alignment horizontal="left" vertical="center"/>
      <protection locked="0"/>
    </xf>
    <xf numFmtId="49" fontId="37" fillId="0" borderId="35" xfId="0" applyNumberFormat="1" applyFont="1" applyBorder="1" applyAlignment="1" applyProtection="1">
      <alignment horizontal="left" vertical="center"/>
      <protection locked="0"/>
    </xf>
    <xf numFmtId="49" fontId="15" fillId="2" borderId="1" xfId="0" applyNumberFormat="1" applyFont="1" applyFill="1" applyBorder="1" applyAlignment="1">
      <alignment horizontal="left" vertical="center"/>
    </xf>
    <xf numFmtId="49" fontId="15" fillId="2" borderId="22" xfId="0" applyNumberFormat="1" applyFont="1" applyFill="1" applyBorder="1" applyAlignment="1">
      <alignment horizontal="left" vertical="center"/>
    </xf>
    <xf numFmtId="49" fontId="15" fillId="2" borderId="17" xfId="0" applyNumberFormat="1" applyFont="1" applyFill="1" applyBorder="1" applyAlignment="1">
      <alignment horizontal="left" vertical="center"/>
    </xf>
    <xf numFmtId="49" fontId="15" fillId="2" borderId="18" xfId="0" applyNumberFormat="1" applyFont="1" applyFill="1" applyBorder="1" applyAlignment="1">
      <alignment horizontal="left" vertical="center"/>
    </xf>
    <xf numFmtId="49" fontId="15" fillId="2" borderId="20" xfId="0" applyNumberFormat="1" applyFont="1" applyFill="1" applyBorder="1" applyAlignment="1">
      <alignment horizontal="left" vertical="center"/>
    </xf>
    <xf numFmtId="0" fontId="31" fillId="16" borderId="7" xfId="0" applyFont="1" applyFill="1" applyBorder="1" applyAlignment="1" applyProtection="1">
      <alignment horizontal="center" vertical="center"/>
      <protection locked="0"/>
    </xf>
    <xf numFmtId="0" fontId="31" fillId="16" borderId="40" xfId="0" applyFont="1" applyFill="1" applyBorder="1" applyAlignment="1" applyProtection="1">
      <alignment horizontal="center" vertical="center"/>
      <protection locked="0"/>
    </xf>
    <xf numFmtId="0" fontId="33" fillId="16" borderId="24" xfId="0" applyFont="1" applyFill="1" applyBorder="1" applyAlignment="1" applyProtection="1">
      <alignment vertical="center" wrapText="1"/>
    </xf>
    <xf numFmtId="0" fontId="33" fillId="16" borderId="7" xfId="0" applyFont="1" applyFill="1" applyBorder="1" applyAlignment="1" applyProtection="1">
      <alignment vertical="center" wrapText="1"/>
    </xf>
    <xf numFmtId="0" fontId="0" fillId="0" borderId="28"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33" xfId="0" applyBorder="1" applyAlignment="1" applyProtection="1">
      <alignment horizontal="left" vertical="center" wrapText="1"/>
    </xf>
    <xf numFmtId="0" fontId="33" fillId="16" borderId="26" xfId="0" applyFont="1" applyFill="1" applyBorder="1" applyAlignment="1" applyProtection="1">
      <alignment vertical="center" wrapText="1"/>
    </xf>
    <xf numFmtId="0" fontId="33" fillId="16" borderId="2" xfId="0" applyFont="1" applyFill="1" applyBorder="1" applyAlignment="1" applyProtection="1">
      <alignment vertical="center" wrapText="1"/>
    </xf>
    <xf numFmtId="0" fontId="33" fillId="16" borderId="11" xfId="0" applyFont="1" applyFill="1" applyBorder="1" applyAlignment="1" applyProtection="1">
      <alignment vertical="center" wrapText="1"/>
    </xf>
    <xf numFmtId="0" fontId="12" fillId="6" borderId="28" xfId="0" applyFont="1" applyFill="1" applyBorder="1" applyAlignment="1" applyProtection="1">
      <alignment horizontal="center"/>
    </xf>
    <xf numFmtId="0" fontId="12" fillId="6" borderId="0" xfId="0" applyFont="1" applyFill="1" applyBorder="1" applyAlignment="1" applyProtection="1">
      <alignment horizontal="center"/>
    </xf>
    <xf numFmtId="0" fontId="12" fillId="6" borderId="33" xfId="0" applyFont="1" applyFill="1" applyBorder="1" applyAlignment="1" applyProtection="1">
      <alignment horizontal="center"/>
    </xf>
    <xf numFmtId="0" fontId="1" fillId="16" borderId="44" xfId="0" applyFont="1" applyFill="1" applyBorder="1" applyAlignment="1" applyProtection="1">
      <alignment horizontal="right" vertical="center"/>
    </xf>
    <xf numFmtId="0" fontId="1" fillId="16" borderId="54" xfId="0" applyFont="1" applyFill="1" applyBorder="1" applyAlignment="1" applyProtection="1">
      <alignment horizontal="right" vertical="center"/>
    </xf>
    <xf numFmtId="49" fontId="38" fillId="0" borderId="15" xfId="0" applyNumberFormat="1" applyFont="1" applyBorder="1" applyAlignment="1" applyProtection="1">
      <alignment vertical="center"/>
      <protection locked="0"/>
    </xf>
    <xf numFmtId="49" fontId="38" fillId="0" borderId="16" xfId="0" applyNumberFormat="1" applyFont="1" applyBorder="1" applyAlignment="1" applyProtection="1">
      <alignment vertical="center"/>
      <protection locked="0"/>
    </xf>
    <xf numFmtId="49" fontId="38" fillId="0" borderId="23" xfId="0" applyNumberFormat="1" applyFont="1" applyBorder="1" applyAlignment="1" applyProtection="1">
      <alignment vertical="center"/>
      <protection locked="0"/>
    </xf>
    <xf numFmtId="0" fontId="36" fillId="5" borderId="0" xfId="0" applyFont="1" applyFill="1" applyBorder="1" applyAlignment="1">
      <alignment horizontal="center" vertical="center"/>
    </xf>
    <xf numFmtId="49" fontId="37" fillId="0" borderId="15" xfId="0" applyNumberFormat="1" applyFont="1" applyBorder="1" applyAlignment="1" applyProtection="1">
      <alignment horizontal="left" vertical="top" wrapText="1"/>
      <protection locked="0"/>
    </xf>
    <xf numFmtId="49" fontId="37" fillId="0" borderId="16" xfId="0" applyNumberFormat="1" applyFont="1" applyBorder="1" applyAlignment="1" applyProtection="1">
      <alignment horizontal="left" vertical="top" wrapText="1"/>
      <protection locked="0"/>
    </xf>
    <xf numFmtId="49" fontId="37" fillId="0" borderId="23" xfId="0" applyNumberFormat="1" applyFont="1" applyBorder="1" applyAlignment="1" applyProtection="1">
      <alignment horizontal="left" vertical="top" wrapText="1"/>
      <protection locked="0"/>
    </xf>
    <xf numFmtId="0" fontId="12" fillId="6" borderId="15" xfId="0" applyFont="1" applyFill="1" applyBorder="1" applyAlignment="1">
      <alignment horizontal="left"/>
    </xf>
    <xf numFmtId="0" fontId="12" fillId="6" borderId="16" xfId="0" applyFont="1" applyFill="1" applyBorder="1" applyAlignment="1">
      <alignment horizontal="left"/>
    </xf>
    <xf numFmtId="0" fontId="12" fillId="6" borderId="23" xfId="0" applyFont="1" applyFill="1" applyBorder="1" applyAlignment="1">
      <alignment horizontal="left"/>
    </xf>
    <xf numFmtId="49" fontId="15" fillId="2" borderId="29" xfId="0" applyNumberFormat="1" applyFont="1" applyFill="1" applyBorder="1" applyAlignment="1">
      <alignment horizontal="right" vertical="center" wrapText="1"/>
    </xf>
    <xf numFmtId="49" fontId="15" fillId="2" borderId="48" xfId="0" applyNumberFormat="1" applyFont="1" applyFill="1" applyBorder="1" applyAlignment="1">
      <alignment horizontal="right" vertical="center" wrapText="1"/>
    </xf>
    <xf numFmtId="49" fontId="37" fillId="0" borderId="47" xfId="0" applyNumberFormat="1" applyFont="1" applyBorder="1" applyAlignment="1" applyProtection="1">
      <alignment horizontal="center" vertical="center" wrapText="1"/>
      <protection locked="0"/>
    </xf>
    <xf numFmtId="49" fontId="37" fillId="0" borderId="18" xfId="0" applyNumberFormat="1" applyFont="1" applyBorder="1" applyAlignment="1" applyProtection="1">
      <alignment horizontal="center" vertical="center" wrapText="1"/>
      <protection locked="0"/>
    </xf>
    <xf numFmtId="49" fontId="37" fillId="0" borderId="19" xfId="0" applyNumberFormat="1" applyFont="1" applyBorder="1" applyAlignment="1" applyProtection="1">
      <alignment horizontal="center" vertical="center" wrapText="1"/>
      <protection locked="0"/>
    </xf>
    <xf numFmtId="0" fontId="15" fillId="2" borderId="29" xfId="0" applyFont="1" applyFill="1" applyBorder="1" applyAlignment="1">
      <alignment horizontal="right" vertical="center" wrapText="1"/>
    </xf>
    <xf numFmtId="0" fontId="15" fillId="2" borderId="48" xfId="0" applyFont="1" applyFill="1" applyBorder="1" applyAlignment="1">
      <alignment horizontal="right" vertical="center" wrapText="1"/>
    </xf>
    <xf numFmtId="0" fontId="12" fillId="6" borderId="28"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5" fillId="2" borderId="41" xfId="0" applyFont="1" applyFill="1" applyBorder="1" applyAlignment="1">
      <alignment horizontal="left" vertical="center" wrapText="1"/>
    </xf>
    <xf numFmtId="0" fontId="15" fillId="2" borderId="42" xfId="0" applyFont="1" applyFill="1" applyBorder="1" applyAlignment="1">
      <alignment horizontal="left" vertical="center" wrapText="1"/>
    </xf>
    <xf numFmtId="0" fontId="15" fillId="2" borderId="37" xfId="0" applyFont="1" applyFill="1" applyBorder="1" applyAlignment="1">
      <alignment horizontal="left" vertical="center" wrapText="1"/>
    </xf>
    <xf numFmtId="0" fontId="15" fillId="2" borderId="38" xfId="0" applyFont="1" applyFill="1" applyBorder="1" applyAlignment="1">
      <alignment horizontal="left" vertical="center" wrapText="1"/>
    </xf>
    <xf numFmtId="3" fontId="37" fillId="4" borderId="47" xfId="0" applyNumberFormat="1" applyFont="1" applyFill="1" applyBorder="1" applyAlignment="1">
      <alignment horizontal="left" vertical="center" wrapText="1"/>
    </xf>
    <xf numFmtId="3" fontId="37" fillId="4" borderId="19" xfId="0" applyNumberFormat="1" applyFont="1" applyFill="1" applyBorder="1" applyAlignment="1">
      <alignment horizontal="left" vertical="center" wrapText="1"/>
    </xf>
    <xf numFmtId="0" fontId="12" fillId="6" borderId="15" xfId="0" applyFont="1" applyFill="1" applyBorder="1" applyAlignment="1">
      <alignment horizontal="left" vertical="center"/>
    </xf>
    <xf numFmtId="0" fontId="12" fillId="6" borderId="16" xfId="0" applyFont="1" applyFill="1" applyBorder="1" applyAlignment="1">
      <alignment horizontal="left" vertical="center"/>
    </xf>
    <xf numFmtId="0" fontId="12" fillId="6" borderId="23" xfId="0" applyFont="1" applyFill="1" applyBorder="1" applyAlignment="1">
      <alignment horizontal="left" vertical="center"/>
    </xf>
    <xf numFmtId="49" fontId="37" fillId="0" borderId="45" xfId="0" applyNumberFormat="1" applyFont="1" applyBorder="1" applyAlignment="1" applyProtection="1">
      <alignment horizontal="left" vertical="center" wrapText="1"/>
      <protection locked="0"/>
    </xf>
    <xf numFmtId="49" fontId="37" fillId="0" borderId="46" xfId="0" applyNumberFormat="1" applyFont="1" applyBorder="1" applyAlignment="1" applyProtection="1">
      <alignment horizontal="left" vertical="center" wrapText="1"/>
      <protection locked="0"/>
    </xf>
    <xf numFmtId="0" fontId="3" fillId="0" borderId="0" xfId="0" applyFont="1" applyFill="1" applyBorder="1" applyAlignment="1">
      <alignment wrapText="1"/>
    </xf>
    <xf numFmtId="0" fontId="4" fillId="0" borderId="0" xfId="0" applyFont="1" applyFill="1" applyBorder="1" applyAlignment="1">
      <alignment wrapText="1"/>
    </xf>
    <xf numFmtId="3" fontId="37" fillId="4" borderId="4" xfId="0" applyNumberFormat="1" applyFont="1" applyFill="1" applyBorder="1" applyAlignment="1">
      <alignment horizontal="left" vertical="center" wrapText="1"/>
    </xf>
    <xf numFmtId="3" fontId="37" fillId="4" borderId="1" xfId="0" applyNumberFormat="1" applyFont="1" applyFill="1" applyBorder="1" applyAlignment="1">
      <alignment horizontal="left" vertical="center" wrapText="1"/>
    </xf>
    <xf numFmtId="168" fontId="37" fillId="4" borderId="47" xfId="0" applyNumberFormat="1" applyFont="1" applyFill="1" applyBorder="1" applyAlignment="1">
      <alignment horizontal="left" vertical="center" wrapText="1"/>
    </xf>
    <xf numFmtId="168" fontId="37" fillId="4" borderId="19" xfId="0" applyNumberFormat="1" applyFont="1" applyFill="1" applyBorder="1" applyAlignment="1">
      <alignment horizontal="left" vertical="center" wrapText="1"/>
    </xf>
    <xf numFmtId="0" fontId="15" fillId="2" borderId="32" xfId="0" applyFont="1" applyFill="1" applyBorder="1" applyAlignment="1">
      <alignment horizontal="left" vertical="center" wrapText="1"/>
    </xf>
    <xf numFmtId="0" fontId="15" fillId="2" borderId="9" xfId="0" applyFont="1" applyFill="1" applyBorder="1" applyAlignment="1">
      <alignment horizontal="left" vertical="center" wrapText="1"/>
    </xf>
    <xf numFmtId="168" fontId="37" fillId="0" borderId="36" xfId="0" applyNumberFormat="1" applyFont="1" applyFill="1" applyBorder="1" applyAlignment="1" applyProtection="1">
      <alignment horizontal="left" vertical="center" wrapText="1"/>
      <protection locked="0"/>
    </xf>
    <xf numFmtId="168" fontId="37" fillId="0" borderId="31" xfId="0" applyNumberFormat="1" applyFont="1" applyFill="1" applyBorder="1" applyAlignment="1" applyProtection="1">
      <alignment horizontal="left" vertical="center" wrapText="1"/>
      <protection locked="0"/>
    </xf>
    <xf numFmtId="168" fontId="37" fillId="4" borderId="36" xfId="0" applyNumberFormat="1" applyFont="1" applyFill="1" applyBorder="1" applyAlignment="1">
      <alignment horizontal="left" vertical="center" wrapText="1"/>
    </xf>
    <xf numFmtId="168" fontId="37" fillId="4" borderId="30" xfId="0" applyNumberFormat="1" applyFont="1" applyFill="1" applyBorder="1" applyAlignment="1">
      <alignment horizontal="left" vertical="center" wrapText="1"/>
    </xf>
    <xf numFmtId="0" fontId="4" fillId="0" borderId="0" xfId="0" applyFont="1" applyFill="1" applyBorder="1" applyAlignment="1">
      <alignment horizontal="left" wrapText="1"/>
    </xf>
    <xf numFmtId="49" fontId="15" fillId="2" borderId="41" xfId="0" applyNumberFormat="1" applyFont="1" applyFill="1" applyBorder="1" applyAlignment="1">
      <alignment horizontal="left" vertical="center" wrapText="1"/>
    </xf>
    <xf numFmtId="49" fontId="15" fillId="2" borderId="42" xfId="0" applyNumberFormat="1" applyFont="1" applyFill="1" applyBorder="1" applyAlignment="1">
      <alignment horizontal="left" vertical="center" wrapText="1"/>
    </xf>
    <xf numFmtId="168" fontId="37" fillId="4" borderId="42" xfId="0" applyNumberFormat="1" applyFont="1" applyFill="1" applyBorder="1" applyAlignment="1">
      <alignment horizontal="left" vertical="center" wrapText="1"/>
    </xf>
    <xf numFmtId="49" fontId="15" fillId="2" borderId="37" xfId="0" applyNumberFormat="1" applyFont="1" applyFill="1" applyBorder="1" applyAlignment="1">
      <alignment horizontal="left" vertical="center" wrapText="1"/>
    </xf>
    <xf numFmtId="49" fontId="15" fillId="2" borderId="38" xfId="0" applyNumberFormat="1" applyFont="1" applyFill="1" applyBorder="1" applyAlignment="1">
      <alignment horizontal="left" vertical="center" wrapText="1"/>
    </xf>
    <xf numFmtId="3" fontId="37" fillId="4" borderId="20" xfId="0" applyNumberFormat="1" applyFont="1" applyFill="1" applyBorder="1" applyAlignment="1">
      <alignment horizontal="left" vertical="center" wrapText="1"/>
    </xf>
    <xf numFmtId="168" fontId="37" fillId="4" borderId="38" xfId="0" applyNumberFormat="1" applyFont="1" applyFill="1" applyBorder="1" applyAlignment="1">
      <alignment horizontal="left" vertical="center" wrapText="1"/>
    </xf>
    <xf numFmtId="168" fontId="37" fillId="4" borderId="39" xfId="0" applyNumberFormat="1" applyFont="1" applyFill="1" applyBorder="1" applyAlignment="1">
      <alignment horizontal="left" vertical="center" wrapText="1"/>
    </xf>
    <xf numFmtId="0" fontId="35" fillId="5" borderId="21" xfId="0" applyFont="1" applyFill="1" applyBorder="1" applyAlignment="1">
      <alignment horizontal="left" vertical="top" wrapText="1"/>
    </xf>
    <xf numFmtId="3" fontId="37" fillId="0" borderId="10" xfId="0" applyNumberFormat="1" applyFont="1" applyBorder="1" applyAlignment="1" applyProtection="1">
      <alignment horizontal="center" vertical="center"/>
      <protection locked="0"/>
    </xf>
    <xf numFmtId="3" fontId="37" fillId="0" borderId="11" xfId="0" applyNumberFormat="1" applyFont="1" applyBorder="1" applyAlignment="1" applyProtection="1">
      <alignment horizontal="center" vertical="center"/>
      <protection locked="0"/>
    </xf>
    <xf numFmtId="0" fontId="3" fillId="2" borderId="7" xfId="0" applyFont="1" applyFill="1" applyBorder="1" applyAlignment="1">
      <alignment horizontal="center" vertical="center"/>
    </xf>
    <xf numFmtId="0" fontId="0" fillId="0" borderId="21" xfId="0" applyFont="1" applyBorder="1" applyAlignment="1">
      <alignment horizontal="left" vertical="top" wrapText="1"/>
    </xf>
    <xf numFmtId="0" fontId="12" fillId="6" borderId="17" xfId="0" applyFont="1" applyFill="1" applyBorder="1" applyAlignment="1">
      <alignment horizontal="left"/>
    </xf>
    <xf numFmtId="0" fontId="12" fillId="6" borderId="18" xfId="0" applyFont="1" applyFill="1" applyBorder="1" applyAlignment="1">
      <alignment horizontal="left"/>
    </xf>
    <xf numFmtId="0" fontId="12" fillId="6" borderId="19" xfId="0" applyFont="1" applyFill="1" applyBorder="1" applyAlignment="1">
      <alignment horizontal="left"/>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0" borderId="51" xfId="0" applyFont="1" applyFill="1" applyBorder="1" applyAlignment="1">
      <alignment horizontal="left" vertical="center"/>
    </xf>
    <xf numFmtId="0" fontId="4" fillId="0" borderId="51" xfId="0" applyFont="1" applyBorder="1" applyAlignment="1">
      <alignment horizontal="left" wrapText="1"/>
    </xf>
    <xf numFmtId="169" fontId="37" fillId="4" borderId="10" xfId="0" applyNumberFormat="1" applyFont="1" applyFill="1" applyBorder="1" applyAlignment="1">
      <alignment horizontal="center" vertical="center"/>
    </xf>
    <xf numFmtId="169" fontId="37" fillId="4" borderId="25" xfId="0" applyNumberFormat="1" applyFont="1" applyFill="1" applyBorder="1" applyAlignment="1">
      <alignment horizontal="center" vertical="center"/>
    </xf>
    <xf numFmtId="49" fontId="37" fillId="0" borderId="41" xfId="0" applyNumberFormat="1" applyFont="1" applyBorder="1" applyAlignment="1" applyProtection="1">
      <alignment horizontal="left" vertical="center"/>
      <protection locked="0"/>
    </xf>
    <xf numFmtId="49" fontId="37" fillId="0" borderId="42" xfId="0" applyNumberFormat="1" applyFont="1" applyBorder="1" applyAlignment="1" applyProtection="1">
      <alignment horizontal="left" vertical="center"/>
      <protection locked="0"/>
    </xf>
    <xf numFmtId="49" fontId="37" fillId="0" borderId="47" xfId="0" applyNumberFormat="1" applyFont="1" applyFill="1" applyBorder="1" applyAlignment="1" applyProtection="1">
      <alignment horizontal="center" vertical="center"/>
      <protection locked="0"/>
    </xf>
    <xf numFmtId="49" fontId="37" fillId="0" borderId="18" xfId="0" applyNumberFormat="1" applyFont="1" applyFill="1" applyBorder="1" applyAlignment="1" applyProtection="1">
      <alignment horizontal="center" vertical="center"/>
      <protection locked="0"/>
    </xf>
    <xf numFmtId="49" fontId="37" fillId="0" borderId="19" xfId="0" applyNumberFormat="1" applyFont="1" applyFill="1" applyBorder="1" applyAlignment="1" applyProtection="1">
      <alignment horizontal="center" vertical="center"/>
      <protection locked="0"/>
    </xf>
    <xf numFmtId="49" fontId="37" fillId="17" borderId="10" xfId="0" applyNumberFormat="1" applyFont="1" applyFill="1" applyBorder="1" applyAlignment="1" applyProtection="1">
      <alignment horizontal="center" vertical="center"/>
      <protection locked="0"/>
    </xf>
    <xf numFmtId="49" fontId="37" fillId="17" borderId="2" xfId="0" applyNumberFormat="1" applyFont="1" applyFill="1" applyBorder="1" applyAlignment="1" applyProtection="1">
      <alignment horizontal="center" vertical="center"/>
      <protection locked="0"/>
    </xf>
    <xf numFmtId="49" fontId="37" fillId="17" borderId="25" xfId="0" applyNumberFormat="1" applyFont="1" applyFill="1" applyBorder="1" applyAlignment="1" applyProtection="1">
      <alignment horizontal="center" vertical="center"/>
      <protection locked="0"/>
    </xf>
    <xf numFmtId="49" fontId="37" fillId="5" borderId="10" xfId="0" applyNumberFormat="1" applyFont="1" applyFill="1" applyBorder="1" applyAlignment="1" applyProtection="1">
      <alignment horizontal="center"/>
      <protection locked="0"/>
    </xf>
    <xf numFmtId="49" fontId="37" fillId="5" borderId="2" xfId="0" applyNumberFormat="1" applyFont="1" applyFill="1" applyBorder="1" applyAlignment="1" applyProtection="1">
      <alignment horizontal="center"/>
      <protection locked="0"/>
    </xf>
    <xf numFmtId="49" fontId="37" fillId="5" borderId="25" xfId="0" applyNumberFormat="1" applyFont="1" applyFill="1" applyBorder="1" applyAlignment="1" applyProtection="1">
      <alignment horizontal="center"/>
      <protection locked="0"/>
    </xf>
    <xf numFmtId="49" fontId="37" fillId="17" borderId="10" xfId="0" applyNumberFormat="1" applyFont="1" applyFill="1" applyBorder="1" applyAlignment="1" applyProtection="1">
      <alignment horizontal="center"/>
      <protection locked="0"/>
    </xf>
    <xf numFmtId="49" fontId="37" fillId="17" borderId="2" xfId="0" applyNumberFormat="1" applyFont="1" applyFill="1" applyBorder="1" applyAlignment="1" applyProtection="1">
      <alignment horizontal="center"/>
      <protection locked="0"/>
    </xf>
    <xf numFmtId="49" fontId="37" fillId="17" borderId="25" xfId="0" applyNumberFormat="1" applyFont="1" applyFill="1" applyBorder="1" applyAlignment="1" applyProtection="1">
      <alignment horizontal="center"/>
      <protection locked="0"/>
    </xf>
    <xf numFmtId="49" fontId="37" fillId="5" borderId="36" xfId="0" applyNumberFormat="1" applyFont="1" applyFill="1" applyBorder="1" applyAlignment="1" applyProtection="1">
      <alignment horizontal="center"/>
      <protection locked="0"/>
    </xf>
    <xf numFmtId="49" fontId="37" fillId="5" borderId="30" xfId="0" applyNumberFormat="1" applyFont="1" applyFill="1" applyBorder="1" applyAlignment="1" applyProtection="1">
      <alignment horizontal="center"/>
      <protection locked="0"/>
    </xf>
    <xf numFmtId="49" fontId="37" fillId="5" borderId="31" xfId="0" applyNumberFormat="1" applyFont="1" applyFill="1" applyBorder="1" applyAlignment="1" applyProtection="1">
      <alignment horizontal="center"/>
      <protection locked="0"/>
    </xf>
    <xf numFmtId="0" fontId="11" fillId="0" borderId="16" xfId="0" applyFont="1" applyFill="1" applyBorder="1" applyAlignment="1">
      <alignment horizontal="left" vertical="top"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24" xfId="0" applyFont="1" applyFill="1" applyBorder="1" applyAlignment="1">
      <alignment horizontal="left" vertical="center" wrapText="1"/>
    </xf>
    <xf numFmtId="0" fontId="15" fillId="2" borderId="7" xfId="0" applyFont="1" applyFill="1" applyBorder="1" applyAlignment="1">
      <alignment horizontal="left" vertical="center" wrapText="1"/>
    </xf>
    <xf numFmtId="3" fontId="37" fillId="4" borderId="10" xfId="0" applyNumberFormat="1" applyFont="1" applyFill="1" applyBorder="1" applyAlignment="1">
      <alignment horizontal="center" vertical="center"/>
    </xf>
    <xf numFmtId="3" fontId="37" fillId="4" borderId="11" xfId="0" applyNumberFormat="1" applyFont="1" applyFill="1" applyBorder="1" applyAlignment="1">
      <alignment horizontal="center" vertical="center"/>
    </xf>
    <xf numFmtId="0" fontId="3" fillId="2" borderId="47"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4" fillId="0" borderId="0" xfId="0" applyFont="1" applyFill="1" applyBorder="1" applyAlignment="1">
      <alignment horizontal="left" vertical="center"/>
    </xf>
    <xf numFmtId="0" fontId="3" fillId="2" borderId="26" xfId="0" applyFont="1" applyFill="1" applyBorder="1" applyAlignment="1">
      <alignment horizontal="left" wrapText="1"/>
    </xf>
    <xf numFmtId="0" fontId="3" fillId="2" borderId="11" xfId="0" applyFont="1" applyFill="1" applyBorder="1" applyAlignment="1">
      <alignment horizontal="left" wrapText="1"/>
    </xf>
    <xf numFmtId="170" fontId="37" fillId="4" borderId="10" xfId="0" applyNumberFormat="1" applyFont="1" applyFill="1" applyBorder="1" applyAlignment="1">
      <alignment horizontal="center" vertical="center"/>
    </xf>
    <xf numFmtId="170" fontId="37" fillId="4" borderId="25" xfId="0" applyNumberFormat="1" applyFont="1" applyFill="1" applyBorder="1" applyAlignment="1">
      <alignment horizontal="center" vertical="center"/>
    </xf>
    <xf numFmtId="3" fontId="37" fillId="0" borderId="7" xfId="0" applyNumberFormat="1" applyFont="1" applyBorder="1" applyAlignment="1" applyProtection="1">
      <alignment horizontal="center" vertical="center"/>
      <protection locked="0"/>
    </xf>
    <xf numFmtId="0" fontId="0" fillId="0" borderId="0" xfId="0" applyFont="1" applyBorder="1" applyAlignment="1">
      <alignment horizontal="left" vertical="top" wrapText="1"/>
    </xf>
    <xf numFmtId="3" fontId="37" fillId="0" borderId="42" xfId="0" applyNumberFormat="1" applyFont="1" applyBorder="1" applyAlignment="1" applyProtection="1">
      <alignment horizontal="center" vertical="center"/>
      <protection locked="0"/>
    </xf>
    <xf numFmtId="0" fontId="15" fillId="2" borderId="47"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5" fillId="2" borderId="20" xfId="0" applyFont="1" applyFill="1" applyBorder="1" applyAlignment="1">
      <alignment horizontal="left" vertical="center" wrapText="1"/>
    </xf>
    <xf numFmtId="3" fontId="37" fillId="4" borderId="36" xfId="0" applyNumberFormat="1" applyFont="1" applyFill="1" applyBorder="1" applyAlignment="1">
      <alignment horizontal="center" vertical="center"/>
    </xf>
    <xf numFmtId="3" fontId="37" fillId="4" borderId="48" xfId="0" applyNumberFormat="1" applyFont="1" applyFill="1" applyBorder="1" applyAlignment="1">
      <alignment horizontal="center" vertical="center"/>
    </xf>
    <xf numFmtId="0" fontId="3" fillId="2"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4" fillId="0" borderId="0" xfId="0" applyFont="1" applyBorder="1" applyAlignment="1">
      <alignment horizontal="left" vertical="center" wrapText="1"/>
    </xf>
    <xf numFmtId="0" fontId="3" fillId="2" borderId="11"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3" fillId="2" borderId="17" xfId="0" applyFont="1" applyFill="1" applyBorder="1" applyAlignment="1">
      <alignment horizontal="left"/>
    </xf>
    <xf numFmtId="0" fontId="3" fillId="2" borderId="20" xfId="0" applyFont="1" applyFill="1" applyBorder="1" applyAlignment="1">
      <alignment horizontal="left"/>
    </xf>
    <xf numFmtId="169" fontId="37" fillId="4" borderId="47" xfId="0" applyNumberFormat="1" applyFont="1" applyFill="1" applyBorder="1" applyAlignment="1">
      <alignment horizontal="center" vertical="center"/>
    </xf>
    <xf numFmtId="169" fontId="37" fillId="4" borderId="19" xfId="0" applyNumberFormat="1" applyFont="1" applyFill="1" applyBorder="1" applyAlignment="1">
      <alignment horizontal="center" vertical="center"/>
    </xf>
    <xf numFmtId="0" fontId="3" fillId="2" borderId="26" xfId="0" applyFont="1" applyFill="1" applyBorder="1" applyAlignment="1">
      <alignment horizontal="left" vertical="center"/>
    </xf>
    <xf numFmtId="0" fontId="3" fillId="2" borderId="11" xfId="0" applyFont="1" applyFill="1" applyBorder="1" applyAlignment="1">
      <alignment horizontal="left" vertical="center"/>
    </xf>
    <xf numFmtId="0" fontId="3" fillId="2" borderId="2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1" xfId="0" applyFont="1" applyFill="1" applyBorder="1" applyAlignment="1">
      <alignment horizontal="center" vertical="center"/>
    </xf>
    <xf numFmtId="49" fontId="37" fillId="0" borderId="36" xfId="0" applyNumberFormat="1" applyFont="1" applyBorder="1" applyAlignment="1" applyProtection="1">
      <alignment horizontal="left" vertical="center"/>
      <protection locked="0"/>
    </xf>
    <xf numFmtId="49" fontId="37" fillId="0" borderId="30" xfId="0" applyNumberFormat="1" applyFont="1" applyBorder="1" applyAlignment="1" applyProtection="1">
      <alignment horizontal="left" vertical="center"/>
      <protection locked="0"/>
    </xf>
    <xf numFmtId="49" fontId="37" fillId="0" borderId="48" xfId="0" applyNumberFormat="1" applyFont="1" applyBorder="1" applyAlignment="1" applyProtection="1">
      <alignment horizontal="left" vertical="center"/>
      <protection locked="0"/>
    </xf>
    <xf numFmtId="49" fontId="37" fillId="0" borderId="29" xfId="0" applyNumberFormat="1" applyFont="1" applyBorder="1" applyAlignment="1" applyProtection="1">
      <alignment horizontal="left" vertical="center"/>
      <protection locked="0"/>
    </xf>
    <xf numFmtId="0" fontId="3" fillId="9" borderId="47"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12" fillId="10" borderId="15" xfId="0" applyFont="1" applyFill="1" applyBorder="1" applyAlignment="1">
      <alignment horizontal="left"/>
    </xf>
    <xf numFmtId="0" fontId="12" fillId="10" borderId="16" xfId="0" applyFont="1" applyFill="1" applyBorder="1" applyAlignment="1">
      <alignment horizontal="left"/>
    </xf>
    <xf numFmtId="0" fontId="12" fillId="10" borderId="23" xfId="0" applyFont="1" applyFill="1" applyBorder="1" applyAlignment="1">
      <alignment horizontal="left"/>
    </xf>
    <xf numFmtId="0" fontId="3" fillId="9" borderId="69" xfId="0" applyFont="1" applyFill="1" applyBorder="1" applyAlignment="1">
      <alignment horizontal="left" vertical="center"/>
    </xf>
    <xf numFmtId="0" fontId="3" fillId="9" borderId="5" xfId="0" applyFont="1" applyFill="1" applyBorder="1" applyAlignment="1">
      <alignment horizontal="left" vertical="center"/>
    </xf>
    <xf numFmtId="0" fontId="3" fillId="9" borderId="27" xfId="0" applyFont="1" applyFill="1" applyBorder="1" applyAlignment="1">
      <alignment horizontal="left" vertical="center"/>
    </xf>
    <xf numFmtId="0" fontId="3" fillId="9" borderId="6" xfId="0" applyFont="1" applyFill="1" applyBorder="1" applyAlignment="1">
      <alignment horizontal="left" vertical="center"/>
    </xf>
    <xf numFmtId="0" fontId="4" fillId="9" borderId="8" xfId="0" applyFont="1" applyFill="1" applyBorder="1" applyAlignment="1">
      <alignment horizontal="center" vertical="center"/>
    </xf>
    <xf numFmtId="0" fontId="4" fillId="9" borderId="9" xfId="0" applyFont="1" applyFill="1" applyBorder="1" applyAlignment="1">
      <alignment horizontal="center" vertical="center"/>
    </xf>
    <xf numFmtId="169" fontId="37" fillId="0" borderId="49" xfId="0" applyNumberFormat="1" applyFont="1" applyBorder="1" applyAlignment="1" applyProtection="1">
      <alignment horizontal="center" vertical="center"/>
      <protection locked="0"/>
    </xf>
    <xf numFmtId="169" fontId="37" fillId="0" borderId="91" xfId="0" applyNumberFormat="1" applyFont="1" applyBorder="1" applyAlignment="1" applyProtection="1">
      <alignment horizontal="center" vertical="center"/>
      <protection locked="0"/>
    </xf>
    <xf numFmtId="3" fontId="40" fillId="4" borderId="42" xfId="0" applyNumberFormat="1" applyFont="1" applyFill="1" applyBorder="1" applyAlignment="1">
      <alignment horizontal="center" vertical="center"/>
    </xf>
    <xf numFmtId="0" fontId="12" fillId="10" borderId="50" xfId="0" applyFont="1" applyFill="1" applyBorder="1" applyAlignment="1">
      <alignment horizontal="left"/>
    </xf>
    <xf numFmtId="0" fontId="12" fillId="10" borderId="51" xfId="0" applyFont="1" applyFill="1" applyBorder="1" applyAlignment="1">
      <alignment horizontal="left"/>
    </xf>
    <xf numFmtId="0" fontId="12" fillId="10" borderId="52" xfId="0" applyFont="1" applyFill="1" applyBorder="1" applyAlignment="1">
      <alignment horizontal="left"/>
    </xf>
    <xf numFmtId="0" fontId="3" fillId="9" borderId="7" xfId="0" applyFont="1" applyFill="1" applyBorder="1" applyAlignment="1">
      <alignment horizontal="center" vertical="center" wrapText="1"/>
    </xf>
    <xf numFmtId="0" fontId="3" fillId="9" borderId="24" xfId="0" applyFont="1" applyFill="1" applyBorder="1" applyAlignment="1">
      <alignment horizontal="left"/>
    </xf>
    <xf numFmtId="0" fontId="3" fillId="9" borderId="7" xfId="0" applyFont="1" applyFill="1" applyBorder="1" applyAlignment="1">
      <alignment horizontal="left"/>
    </xf>
    <xf numFmtId="0" fontId="3" fillId="9" borderId="24" xfId="0" applyFont="1" applyFill="1" applyBorder="1" applyAlignment="1">
      <alignment horizontal="left" vertical="center"/>
    </xf>
    <xf numFmtId="0" fontId="3" fillId="9" borderId="7" xfId="0" applyFont="1" applyFill="1" applyBorder="1" applyAlignment="1">
      <alignment horizontal="left" vertical="center"/>
    </xf>
    <xf numFmtId="0" fontId="3" fillId="9" borderId="41" xfId="0" applyFont="1" applyFill="1" applyBorder="1" applyAlignment="1">
      <alignment horizontal="left" vertical="center" wrapText="1"/>
    </xf>
    <xf numFmtId="0" fontId="3" fillId="9" borderId="42" xfId="0" applyFont="1" applyFill="1" applyBorder="1" applyAlignment="1">
      <alignment horizontal="left" vertical="center" wrapText="1"/>
    </xf>
    <xf numFmtId="169" fontId="37" fillId="0" borderId="36" xfId="0" applyNumberFormat="1" applyFont="1" applyFill="1" applyBorder="1" applyAlignment="1" applyProtection="1">
      <alignment horizontal="center" vertical="center"/>
      <protection locked="0"/>
    </xf>
    <xf numFmtId="169" fontId="37" fillId="0" borderId="31" xfId="0" applyNumberFormat="1" applyFont="1" applyFill="1" applyBorder="1" applyAlignment="1" applyProtection="1">
      <alignment horizontal="center" vertical="center"/>
      <protection locked="0"/>
    </xf>
    <xf numFmtId="0" fontId="3" fillId="2" borderId="69" xfId="0" applyFont="1" applyFill="1" applyBorder="1" applyAlignment="1">
      <alignment horizontal="left" vertical="center"/>
    </xf>
    <xf numFmtId="0" fontId="3" fillId="2" borderId="5" xfId="0" applyFont="1" applyFill="1" applyBorder="1" applyAlignment="1">
      <alignment horizontal="left" vertical="center"/>
    </xf>
    <xf numFmtId="0" fontId="3" fillId="2" borderId="27" xfId="0" applyFont="1" applyFill="1" applyBorder="1" applyAlignment="1">
      <alignment horizontal="left" vertical="center"/>
    </xf>
    <xf numFmtId="0" fontId="3" fillId="2" borderId="6" xfId="0" applyFont="1" applyFill="1" applyBorder="1" applyAlignment="1">
      <alignment horizontal="left" vertical="center"/>
    </xf>
    <xf numFmtId="3" fontId="40" fillId="4" borderId="36" xfId="0" applyNumberFormat="1" applyFont="1" applyFill="1" applyBorder="1" applyAlignment="1">
      <alignment horizontal="center" vertical="center"/>
    </xf>
    <xf numFmtId="3" fontId="40" fillId="4" borderId="48" xfId="0" applyNumberFormat="1" applyFont="1" applyFill="1" applyBorder="1" applyAlignment="1">
      <alignment horizontal="center"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3" fillId="2" borderId="69"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2" fillId="6" borderId="34" xfId="0" applyFont="1" applyFill="1" applyBorder="1" applyAlignment="1">
      <alignment horizontal="left"/>
    </xf>
    <xf numFmtId="0" fontId="12" fillId="6" borderId="21" xfId="0" applyFont="1" applyFill="1" applyBorder="1" applyAlignment="1">
      <alignment horizontal="left"/>
    </xf>
    <xf numFmtId="0" fontId="0" fillId="0" borderId="0" xfId="0" applyAlignment="1">
      <alignment horizontal="left" vertical="top" wrapText="1"/>
    </xf>
    <xf numFmtId="0" fontId="12" fillId="6" borderId="15" xfId="0" applyFont="1" applyFill="1" applyBorder="1" applyAlignment="1">
      <alignment horizontal="left" vertical="center" wrapText="1"/>
    </xf>
    <xf numFmtId="0" fontId="12" fillId="6" borderId="16" xfId="0" applyFont="1" applyFill="1" applyBorder="1" applyAlignment="1">
      <alignment horizontal="left" vertical="center" wrapText="1"/>
    </xf>
    <xf numFmtId="0" fontId="12" fillId="6" borderId="23" xfId="0" applyFont="1" applyFill="1" applyBorder="1" applyAlignment="1">
      <alignment horizontal="left" vertical="center" wrapText="1"/>
    </xf>
    <xf numFmtId="168" fontId="37" fillId="0" borderId="10" xfId="1" applyNumberFormat="1" applyFont="1" applyBorder="1" applyAlignment="1" applyProtection="1">
      <alignment horizontal="right" vertical="center"/>
      <protection locked="0"/>
    </xf>
    <xf numFmtId="168" fontId="37" fillId="0" borderId="25" xfId="1" applyNumberFormat="1" applyFont="1" applyBorder="1" applyAlignment="1" applyProtection="1">
      <alignment horizontal="right" vertical="center"/>
      <protection locked="0"/>
    </xf>
    <xf numFmtId="168" fontId="37" fillId="0" borderId="36" xfId="1" applyNumberFormat="1" applyFont="1" applyBorder="1" applyAlignment="1" applyProtection="1">
      <alignment horizontal="right" vertical="center"/>
      <protection locked="0"/>
    </xf>
    <xf numFmtId="168" fontId="37" fillId="0" borderId="31" xfId="1" applyNumberFormat="1" applyFont="1" applyBorder="1" applyAlignment="1" applyProtection="1">
      <alignment horizontal="right" vertical="center"/>
      <protection locked="0"/>
    </xf>
    <xf numFmtId="0" fontId="1" fillId="2" borderId="15" xfId="0" applyFont="1" applyFill="1" applyBorder="1" applyAlignment="1">
      <alignment horizontal="left" wrapText="1"/>
    </xf>
    <xf numFmtId="0" fontId="1" fillId="2" borderId="16" xfId="0" applyFont="1" applyFill="1" applyBorder="1" applyAlignment="1">
      <alignment horizontal="left" wrapText="1"/>
    </xf>
    <xf numFmtId="0" fontId="1" fillId="2" borderId="53" xfId="0" applyFont="1" applyFill="1" applyBorder="1" applyAlignment="1">
      <alignment horizontal="left" wrapText="1"/>
    </xf>
    <xf numFmtId="164" fontId="0" fillId="4" borderId="45" xfId="0" applyNumberFormat="1" applyFont="1" applyFill="1" applyBorder="1" applyAlignment="1">
      <alignment horizontal="center"/>
    </xf>
    <xf numFmtId="0" fontId="0" fillId="4" borderId="46" xfId="0" applyFont="1" applyFill="1" applyBorder="1" applyAlignment="1">
      <alignment horizontal="center"/>
    </xf>
    <xf numFmtId="0" fontId="3" fillId="2" borderId="24" xfId="0" applyFont="1" applyFill="1" applyBorder="1" applyAlignment="1">
      <alignment horizontal="left"/>
    </xf>
    <xf numFmtId="0" fontId="3" fillId="2" borderId="7"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168" fontId="37" fillId="0" borderId="7" xfId="1" applyNumberFormat="1" applyFont="1" applyBorder="1" applyAlignment="1" applyProtection="1">
      <alignment horizontal="right" vertical="center"/>
      <protection locked="0"/>
    </xf>
    <xf numFmtId="168" fontId="37" fillId="0" borderId="40" xfId="1" applyNumberFormat="1" applyFont="1" applyBorder="1" applyAlignment="1" applyProtection="1">
      <alignment horizontal="right" vertical="center"/>
      <protection locked="0"/>
    </xf>
    <xf numFmtId="0" fontId="3" fillId="2" borderId="26" xfId="0" applyFont="1" applyFill="1" applyBorder="1" applyAlignment="1">
      <alignment horizontal="left"/>
    </xf>
    <xf numFmtId="0" fontId="3" fillId="2" borderId="2" xfId="0" applyFont="1" applyFill="1" applyBorder="1" applyAlignment="1">
      <alignment horizontal="left"/>
    </xf>
    <xf numFmtId="0" fontId="3" fillId="2" borderId="11" xfId="0" applyFont="1" applyFill="1" applyBorder="1" applyAlignment="1">
      <alignment horizontal="left"/>
    </xf>
    <xf numFmtId="0" fontId="12" fillId="6" borderId="50" xfId="0" applyFont="1" applyFill="1" applyBorder="1" applyAlignment="1">
      <alignment horizontal="left"/>
    </xf>
    <xf numFmtId="0" fontId="12" fillId="6" borderId="51" xfId="0" applyFont="1" applyFill="1" applyBorder="1" applyAlignment="1">
      <alignment horizontal="left"/>
    </xf>
    <xf numFmtId="0" fontId="12" fillId="6" borderId="52" xfId="0" applyFont="1" applyFill="1" applyBorder="1" applyAlignment="1">
      <alignment horizontal="left"/>
    </xf>
    <xf numFmtId="0" fontId="3" fillId="15" borderId="29" xfId="0" applyFont="1" applyFill="1" applyBorder="1" applyAlignment="1">
      <alignment horizontal="left"/>
    </xf>
    <xf numFmtId="0" fontId="3" fillId="15" borderId="30" xfId="0" applyFont="1" applyFill="1" applyBorder="1" applyAlignment="1">
      <alignment horizontal="left"/>
    </xf>
    <xf numFmtId="0" fontId="3" fillId="15" borderId="48" xfId="0" applyFont="1" applyFill="1" applyBorder="1" applyAlignment="1">
      <alignment horizontal="left"/>
    </xf>
    <xf numFmtId="0" fontId="4" fillId="2" borderId="24" xfId="0" applyFont="1" applyFill="1" applyBorder="1" applyAlignment="1">
      <alignment horizontal="left"/>
    </xf>
    <xf numFmtId="0" fontId="4" fillId="2" borderId="7" xfId="0" applyFont="1" applyFill="1" applyBorder="1" applyAlignment="1">
      <alignment horizontal="left"/>
    </xf>
    <xf numFmtId="0" fontId="3" fillId="2" borderId="24" xfId="0" applyFont="1" applyFill="1" applyBorder="1" applyAlignment="1">
      <alignment horizontal="left" wrapText="1"/>
    </xf>
    <xf numFmtId="0" fontId="3" fillId="2" borderId="7" xfId="0" applyFont="1" applyFill="1" applyBorder="1" applyAlignment="1">
      <alignment horizontal="left" wrapText="1"/>
    </xf>
    <xf numFmtId="0" fontId="4" fillId="0" borderId="0" xfId="0" applyFont="1" applyBorder="1" applyAlignment="1">
      <alignment horizontal="left"/>
    </xf>
    <xf numFmtId="4" fontId="37" fillId="4" borderId="7" xfId="0" applyNumberFormat="1" applyFont="1" applyFill="1" applyBorder="1" applyAlignment="1">
      <alignment horizontal="center" vertical="center"/>
    </xf>
    <xf numFmtId="0" fontId="4" fillId="4" borderId="7" xfId="0" applyFont="1" applyFill="1" applyBorder="1" applyAlignment="1">
      <alignment horizontal="left"/>
    </xf>
    <xf numFmtId="0" fontId="4" fillId="4" borderId="40" xfId="0" applyFont="1" applyFill="1" applyBorder="1" applyAlignment="1">
      <alignment horizontal="left"/>
    </xf>
    <xf numFmtId="0" fontId="37" fillId="0" borderId="7" xfId="0" applyFont="1" applyBorder="1" applyAlignment="1" applyProtection="1">
      <alignment horizontal="center" vertical="center"/>
      <protection locked="0"/>
    </xf>
    <xf numFmtId="0" fontId="37" fillId="0" borderId="42" xfId="0" applyFont="1" applyBorder="1" applyAlignment="1" applyProtection="1">
      <alignment horizontal="center" vertical="center"/>
      <protection locked="0"/>
    </xf>
    <xf numFmtId="4" fontId="37" fillId="4" borderId="42" xfId="0" applyNumberFormat="1" applyFont="1" applyFill="1" applyBorder="1" applyAlignment="1">
      <alignment horizontal="center" vertical="center"/>
    </xf>
    <xf numFmtId="0" fontId="4" fillId="4" borderId="42" xfId="0" applyFont="1" applyFill="1" applyBorder="1" applyAlignment="1">
      <alignment horizontal="left"/>
    </xf>
    <xf numFmtId="0" fontId="4" fillId="4" borderId="43" xfId="0" applyFont="1" applyFill="1" applyBorder="1" applyAlignment="1">
      <alignment horizontal="left"/>
    </xf>
    <xf numFmtId="0" fontId="4" fillId="0" borderId="51" xfId="0" applyFont="1" applyFill="1" applyBorder="1" applyAlignment="1">
      <alignment horizontal="left"/>
    </xf>
    <xf numFmtId="0" fontId="3" fillId="2" borderId="29" xfId="0" applyFont="1" applyFill="1" applyBorder="1" applyAlignment="1">
      <alignment horizontal="left"/>
    </xf>
    <xf numFmtId="0" fontId="3" fillId="2" borderId="30" xfId="0" applyFont="1" applyFill="1" applyBorder="1" applyAlignment="1">
      <alignment horizontal="left"/>
    </xf>
    <xf numFmtId="0" fontId="3" fillId="2" borderId="48" xfId="0" applyFont="1" applyFill="1" applyBorder="1" applyAlignment="1">
      <alignment horizontal="left"/>
    </xf>
    <xf numFmtId="0" fontId="37" fillId="0" borderId="10"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4" fillId="0" borderId="0" xfId="0" applyFont="1" applyBorder="1" applyAlignment="1">
      <alignment horizontal="left" vertical="top" wrapText="1"/>
    </xf>
    <xf numFmtId="0" fontId="0" fillId="0" borderId="0" xfId="0" applyFont="1" applyAlignment="1">
      <alignment horizontal="left" vertical="top" wrapText="1"/>
    </xf>
    <xf numFmtId="0" fontId="4" fillId="0" borderId="0" xfId="0" applyFont="1" applyBorder="1" applyAlignment="1">
      <alignment horizontal="left" wrapText="1"/>
    </xf>
    <xf numFmtId="0" fontId="54" fillId="0" borderId="0" xfId="0" applyFont="1" applyFill="1" applyBorder="1" applyAlignment="1">
      <alignment horizontal="left" vertical="top" wrapText="1"/>
    </xf>
    <xf numFmtId="44" fontId="4" fillId="3" borderId="7" xfId="1" applyFont="1" applyFill="1" applyBorder="1" applyAlignment="1">
      <alignment horizontal="center" vertical="center"/>
    </xf>
    <xf numFmtId="0" fontId="4" fillId="3" borderId="7" xfId="0" applyFont="1" applyFill="1" applyBorder="1" applyAlignment="1">
      <alignment horizontal="center" vertical="center"/>
    </xf>
    <xf numFmtId="9" fontId="4" fillId="3" borderId="7" xfId="4" applyFont="1" applyFill="1" applyBorder="1" applyAlignment="1">
      <alignment horizontal="center" vertical="center"/>
    </xf>
    <xf numFmtId="164" fontId="4" fillId="3" borderId="7" xfId="1" applyNumberFormat="1" applyFont="1" applyFill="1" applyBorder="1" applyAlignment="1">
      <alignment horizontal="center" vertical="center"/>
    </xf>
    <xf numFmtId="0" fontId="12" fillId="6" borderId="37" xfId="0" applyFont="1" applyFill="1" applyBorder="1" applyAlignment="1">
      <alignment horizontal="left"/>
    </xf>
    <xf numFmtId="0" fontId="12" fillId="6" borderId="39" xfId="0" applyFont="1" applyFill="1" applyBorder="1" applyAlignment="1">
      <alignment horizontal="left"/>
    </xf>
    <xf numFmtId="0" fontId="47" fillId="0" borderId="0" xfId="0" applyFont="1" applyAlignment="1">
      <alignment horizontal="left" wrapText="1"/>
    </xf>
    <xf numFmtId="0" fontId="35" fillId="0" borderId="0" xfId="0" applyFont="1" applyAlignment="1">
      <alignment horizontal="left" wrapText="1"/>
    </xf>
  </cellXfs>
  <cellStyles count="5">
    <cellStyle name="Comma" xfId="3" builtinId="3"/>
    <cellStyle name="Currency" xfId="1" builtinId="4"/>
    <cellStyle name="Normal" xfId="0" builtinId="0"/>
    <cellStyle name="Normal 2" xfId="2"/>
    <cellStyle name="Percent" xfId="4" builtinId="5"/>
  </cellStyles>
  <dxfs count="8">
    <dxf>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
      <font>
        <color rgb="FF9C0006"/>
      </font>
      <fill>
        <patternFill>
          <bgColor rgb="FFFFC7CE"/>
        </patternFill>
      </fill>
    </dxf>
  </dxfs>
  <tableStyles count="0" defaultTableStyle="TableStyleMedium2" defaultPivotStyle="PivotStyleLight16"/>
  <colors>
    <mruColors>
      <color rgb="FFF5FD9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11</xdr:col>
      <xdr:colOff>728133</xdr:colOff>
      <xdr:row>0</xdr:row>
      <xdr:rowOff>171874</xdr:rowOff>
    </xdr:from>
    <xdr:ext cx="1181946" cy="1200150"/>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1813" y="171874"/>
          <a:ext cx="1181946" cy="1200150"/>
        </a:xfrm>
        <a:prstGeom prst="rect">
          <a:avLst/>
        </a:prstGeom>
      </xdr:spPr>
    </xdr:pic>
    <xdr:clientData/>
  </xdr:oneCellAnchor>
  <xdr:oneCellAnchor>
    <xdr:from>
      <xdr:col>1</xdr:col>
      <xdr:colOff>173355</xdr:colOff>
      <xdr:row>0</xdr:row>
      <xdr:rowOff>127000</xdr:rowOff>
    </xdr:from>
    <xdr:ext cx="1951778" cy="1159933"/>
    <xdr:pic>
      <xdr:nvPicPr>
        <xdr:cNvPr id="3" name="Picture 2" descr="C:\Users\vrozanova\AppData\Local\Microsoft\Windows\Temporary Internet Files\Content.Outlook\H4CF1L8N\NJCEP_Full_Color_Logo-URL 540x300px(3).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2955" y="127000"/>
          <a:ext cx="1951778" cy="1159933"/>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11</xdr:col>
      <xdr:colOff>419100</xdr:colOff>
      <xdr:row>0</xdr:row>
      <xdr:rowOff>66675</xdr:rowOff>
    </xdr:from>
    <xdr:to>
      <xdr:col>13</xdr:col>
      <xdr:colOff>400050</xdr:colOff>
      <xdr:row>0</xdr:row>
      <xdr:rowOff>1266825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62750" y="66675"/>
          <a:ext cx="1200150" cy="1200150"/>
        </a:xfrm>
        <a:prstGeom prst="rect">
          <a:avLst/>
        </a:prstGeom>
      </xdr:spPr>
    </xdr:pic>
    <xdr:clientData/>
  </xdr:twoCellAnchor>
  <xdr:twoCellAnchor editAs="oneCell">
    <xdr:from>
      <xdr:col>1</xdr:col>
      <xdr:colOff>285750</xdr:colOff>
      <xdr:row>0</xdr:row>
      <xdr:rowOff>209550</xdr:rowOff>
    </xdr:from>
    <xdr:to>
      <xdr:col>4</xdr:col>
      <xdr:colOff>104775</xdr:colOff>
      <xdr:row>0</xdr:row>
      <xdr:rowOff>1123950</xdr:rowOff>
    </xdr:to>
    <xdr:pic>
      <xdr:nvPicPr>
        <xdr:cNvPr id="4" name="Picture 3" descr="C:\Users\vrozanova\AppData\Local\Microsoft\Windows\Temporary Internet Files\Content.Outlook\H4CF1L8N\NJCEP_Full_Color_Logo-URL 540x300px(3).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3400" y="209550"/>
          <a:ext cx="1647825" cy="91440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722842</xdr:colOff>
      <xdr:row>0</xdr:row>
      <xdr:rowOff>74083</xdr:rowOff>
    </xdr:from>
    <xdr:to>
      <xdr:col>10</xdr:col>
      <xdr:colOff>906992</xdr:colOff>
      <xdr:row>0</xdr:row>
      <xdr:rowOff>1274233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65092" y="74083"/>
          <a:ext cx="1200150" cy="1200150"/>
        </a:xfrm>
        <a:prstGeom prst="rect">
          <a:avLst/>
        </a:prstGeom>
      </xdr:spPr>
    </xdr:pic>
    <xdr:clientData/>
  </xdr:twoCellAnchor>
  <xdr:twoCellAnchor editAs="oneCell">
    <xdr:from>
      <xdr:col>3</xdr:col>
      <xdr:colOff>457200</xdr:colOff>
      <xdr:row>0</xdr:row>
      <xdr:rowOff>209550</xdr:rowOff>
    </xdr:from>
    <xdr:to>
      <xdr:col>4</xdr:col>
      <xdr:colOff>981075</xdr:colOff>
      <xdr:row>0</xdr:row>
      <xdr:rowOff>1123950</xdr:rowOff>
    </xdr:to>
    <xdr:pic>
      <xdr:nvPicPr>
        <xdr:cNvPr id="4" name="Picture 3" descr="C:\Users\vrozanova\AppData\Local\Microsoft\Windows\Temporary Internet Files\Content.Outlook\H4CF1L8N\NJCEP_Full_Color_Logo-URL 540x300px(3).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2150" y="209550"/>
          <a:ext cx="1647825" cy="9144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533400</xdr:colOff>
      <xdr:row>0</xdr:row>
      <xdr:rowOff>130175</xdr:rowOff>
    </xdr:from>
    <xdr:to>
      <xdr:col>5</xdr:col>
      <xdr:colOff>1730375</xdr:colOff>
      <xdr:row>0</xdr:row>
      <xdr:rowOff>1330325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59275" y="130175"/>
          <a:ext cx="1196975" cy="1200150"/>
        </a:xfrm>
        <a:prstGeom prst="rect">
          <a:avLst/>
        </a:prstGeom>
      </xdr:spPr>
    </xdr:pic>
    <xdr:clientData/>
  </xdr:twoCellAnchor>
  <xdr:twoCellAnchor editAs="oneCell">
    <xdr:from>
      <xdr:col>1</xdr:col>
      <xdr:colOff>47625</xdr:colOff>
      <xdr:row>0</xdr:row>
      <xdr:rowOff>314325</xdr:rowOff>
    </xdr:from>
    <xdr:to>
      <xdr:col>2</xdr:col>
      <xdr:colOff>809625</xdr:colOff>
      <xdr:row>0</xdr:row>
      <xdr:rowOff>1209675</xdr:rowOff>
    </xdr:to>
    <xdr:pic>
      <xdr:nvPicPr>
        <xdr:cNvPr id="4" name="Picture 3" descr="C:\Users\vrozanova\AppData\Local\Microsoft\Windows\Temporary Internet Files\Content.Outlook\H4CF1L8N\NJCEP_Full_Color_Logo-URL 540x300px(3).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5275" y="314325"/>
          <a:ext cx="1571625" cy="89535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247650</xdr:colOff>
      <xdr:row>0</xdr:row>
      <xdr:rowOff>123825</xdr:rowOff>
    </xdr:from>
    <xdr:to>
      <xdr:col>3</xdr:col>
      <xdr:colOff>1447800</xdr:colOff>
      <xdr:row>0</xdr:row>
      <xdr:rowOff>1323975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29225" y="123825"/>
          <a:ext cx="1200150" cy="1200150"/>
        </a:xfrm>
        <a:prstGeom prst="rect">
          <a:avLst/>
        </a:prstGeom>
      </xdr:spPr>
    </xdr:pic>
    <xdr:clientData/>
  </xdr:twoCellAnchor>
  <xdr:twoCellAnchor editAs="oneCell">
    <xdr:from>
      <xdr:col>1</xdr:col>
      <xdr:colOff>114300</xdr:colOff>
      <xdr:row>0</xdr:row>
      <xdr:rowOff>295275</xdr:rowOff>
    </xdr:from>
    <xdr:to>
      <xdr:col>1</xdr:col>
      <xdr:colOff>1762125</xdr:colOff>
      <xdr:row>0</xdr:row>
      <xdr:rowOff>1209675</xdr:rowOff>
    </xdr:to>
    <xdr:pic>
      <xdr:nvPicPr>
        <xdr:cNvPr id="4" name="Picture 3" descr="C:\Users\vrozanova\AppData\Local\Microsoft\Windows\Temporary Internet Files\Content.Outlook\H4CF1L8N\NJCEP_Full_Color_Logo-URL 540x300px(3).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1950" y="295275"/>
          <a:ext cx="1647825" cy="9144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458259</xdr:colOff>
      <xdr:row>29</xdr:row>
      <xdr:rowOff>137583</xdr:rowOff>
    </xdr:from>
    <xdr:to>
      <xdr:col>5</xdr:col>
      <xdr:colOff>1656292</xdr:colOff>
      <xdr:row>29</xdr:row>
      <xdr:rowOff>1337733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71342" y="328083"/>
          <a:ext cx="1200150" cy="1200150"/>
        </a:xfrm>
        <a:prstGeom prst="rect">
          <a:avLst/>
        </a:prstGeom>
      </xdr:spPr>
    </xdr:pic>
    <xdr:clientData/>
  </xdr:twoCellAnchor>
  <xdr:twoCellAnchor editAs="oneCell">
    <xdr:from>
      <xdr:col>1</xdr:col>
      <xdr:colOff>9525</xdr:colOff>
      <xdr:row>29</xdr:row>
      <xdr:rowOff>228600</xdr:rowOff>
    </xdr:from>
    <xdr:to>
      <xdr:col>1</xdr:col>
      <xdr:colOff>1524000</xdr:colOff>
      <xdr:row>29</xdr:row>
      <xdr:rowOff>1095375</xdr:rowOff>
    </xdr:to>
    <xdr:pic>
      <xdr:nvPicPr>
        <xdr:cNvPr id="4" name="Picture 3" descr="C:\Users\vrozanova\AppData\Local\Microsoft\Windows\Temporary Internet Files\Content.Outlook\H4CF1L8N\NJCEP_Full_Color_Logo-URL 540x300px(3).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228600"/>
          <a:ext cx="1514475" cy="8667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549536</xdr:colOff>
      <xdr:row>44</xdr:row>
      <xdr:rowOff>114300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45536" cy="849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203835</xdr:colOff>
      <xdr:row>0</xdr:row>
      <xdr:rowOff>207644</xdr:rowOff>
    </xdr:from>
    <xdr:ext cx="1854412" cy="1080135"/>
    <xdr:pic>
      <xdr:nvPicPr>
        <xdr:cNvPr id="3" name="Picture 2" descr="C:\Users\vrozanova\AppData\Local\Microsoft\Windows\Temporary Internet Files\Content.Outlook\H4CF1L8N\NJCEP_Full_Color_Logo-URL 540x300px(3).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3435" y="184784"/>
          <a:ext cx="1854412" cy="1080135"/>
        </a:xfrm>
        <a:prstGeom prst="rect">
          <a:avLst/>
        </a:prstGeom>
        <a:noFill/>
        <a:ln>
          <a:noFill/>
        </a:ln>
      </xdr:spPr>
    </xdr:pic>
    <xdr:clientData/>
  </xdr:oneCellAnchor>
  <xdr:oneCellAnchor>
    <xdr:from>
      <xdr:col>11</xdr:col>
      <xdr:colOff>728133</xdr:colOff>
      <xdr:row>0</xdr:row>
      <xdr:rowOff>171874</xdr:rowOff>
    </xdr:from>
    <xdr:ext cx="1181946" cy="1200150"/>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460653" y="171874"/>
          <a:ext cx="1181946" cy="1200150"/>
        </a:xfrm>
        <a:prstGeom prst="rect">
          <a:avLst/>
        </a:prstGeom>
      </xdr:spPr>
    </xdr:pic>
    <xdr:clientData/>
  </xdr:oneCellAnchor>
  <xdr:oneCellAnchor>
    <xdr:from>
      <xdr:col>1</xdr:col>
      <xdr:colOff>173355</xdr:colOff>
      <xdr:row>0</xdr:row>
      <xdr:rowOff>127000</xdr:rowOff>
    </xdr:from>
    <xdr:ext cx="1951778" cy="1159933"/>
    <xdr:pic>
      <xdr:nvPicPr>
        <xdr:cNvPr id="5" name="Picture 4" descr="C:\Users\vrozanova\AppData\Local\Microsoft\Windows\Temporary Internet Files\Content.Outlook\H4CF1L8N\NJCEP_Full_Color_Logo-URL 540x300px(3).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 y="127000"/>
          <a:ext cx="1951778" cy="115993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203835</xdr:colOff>
      <xdr:row>0</xdr:row>
      <xdr:rowOff>207644</xdr:rowOff>
    </xdr:from>
    <xdr:ext cx="1845945" cy="1080135"/>
    <xdr:pic>
      <xdr:nvPicPr>
        <xdr:cNvPr id="3" name="Picture 2" descr="C:\Users\vrozanova\AppData\Local\Microsoft\Windows\Temporary Internet Files\Content.Outlook\H4CF1L8N\NJCEP_Full_Color_Logo-URL 540x300px(3).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3435" y="184784"/>
          <a:ext cx="1845945" cy="1080135"/>
        </a:xfrm>
        <a:prstGeom prst="rect">
          <a:avLst/>
        </a:prstGeom>
        <a:noFill/>
        <a:ln>
          <a:noFill/>
        </a:ln>
      </xdr:spPr>
    </xdr:pic>
    <xdr:clientData/>
  </xdr:oneCellAnchor>
  <xdr:oneCellAnchor>
    <xdr:from>
      <xdr:col>1</xdr:col>
      <xdr:colOff>203835</xdr:colOff>
      <xdr:row>0</xdr:row>
      <xdr:rowOff>207644</xdr:rowOff>
    </xdr:from>
    <xdr:ext cx="1854412" cy="1080135"/>
    <xdr:pic>
      <xdr:nvPicPr>
        <xdr:cNvPr id="4" name="Picture 3" descr="C:\Users\vrozanova\AppData\Local\Microsoft\Windows\Temporary Internet Files\Content.Outlook\H4CF1L8N\NJCEP_Full_Color_Logo-URL 540x300px(3).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3935" y="207644"/>
          <a:ext cx="1854412" cy="1080135"/>
        </a:xfrm>
        <a:prstGeom prst="rect">
          <a:avLst/>
        </a:prstGeom>
        <a:noFill/>
        <a:ln>
          <a:noFill/>
        </a:ln>
      </xdr:spPr>
    </xdr:pic>
    <xdr:clientData/>
  </xdr:oneCellAnchor>
  <xdr:oneCellAnchor>
    <xdr:from>
      <xdr:col>11</xdr:col>
      <xdr:colOff>728133</xdr:colOff>
      <xdr:row>0</xdr:row>
      <xdr:rowOff>171874</xdr:rowOff>
    </xdr:from>
    <xdr:ext cx="1181946" cy="1200150"/>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9233" y="171874"/>
          <a:ext cx="1181946" cy="1200150"/>
        </a:xfrm>
        <a:prstGeom prst="rect">
          <a:avLst/>
        </a:prstGeom>
      </xdr:spPr>
    </xdr:pic>
    <xdr:clientData/>
  </xdr:oneCellAnchor>
  <xdr:oneCellAnchor>
    <xdr:from>
      <xdr:col>1</xdr:col>
      <xdr:colOff>173355</xdr:colOff>
      <xdr:row>0</xdr:row>
      <xdr:rowOff>127000</xdr:rowOff>
    </xdr:from>
    <xdr:ext cx="1951778" cy="1159933"/>
    <xdr:pic>
      <xdr:nvPicPr>
        <xdr:cNvPr id="6" name="Picture 5" descr="C:\Users\vrozanova\AppData\Local\Microsoft\Windows\Temporary Internet Files\Content.Outlook\H4CF1L8N\NJCEP_Full_Color_Logo-URL 540x300px(3).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3455" y="127000"/>
          <a:ext cx="1951778" cy="1159933"/>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11</xdr:col>
      <xdr:colOff>209550</xdr:colOff>
      <xdr:row>0</xdr:row>
      <xdr:rowOff>66675</xdr:rowOff>
    </xdr:from>
    <xdr:ext cx="1200150" cy="1200150"/>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66675"/>
          <a:ext cx="1200150" cy="1200150"/>
        </a:xfrm>
        <a:prstGeom prst="rect">
          <a:avLst/>
        </a:prstGeom>
      </xdr:spPr>
    </xdr:pic>
    <xdr:clientData/>
  </xdr:oneCellAnchor>
  <xdr:oneCellAnchor>
    <xdr:from>
      <xdr:col>2</xdr:col>
      <xdr:colOff>209550</xdr:colOff>
      <xdr:row>0</xdr:row>
      <xdr:rowOff>219075</xdr:rowOff>
    </xdr:from>
    <xdr:ext cx="1647825" cy="914400"/>
    <xdr:pic>
      <xdr:nvPicPr>
        <xdr:cNvPr id="3" name="Picture 2" descr="C:\Users\vrozanova\AppData\Local\Microsoft\Windows\Temporary Internet Files\Content.Outlook\H4CF1L8N\NJCEP_Full_Color_Logo-URL 540x300px(3).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0" y="180975"/>
          <a:ext cx="1647825" cy="91440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7</xdr:col>
      <xdr:colOff>591336</xdr:colOff>
      <xdr:row>0</xdr:row>
      <xdr:rowOff>137160</xdr:rowOff>
    </xdr:from>
    <xdr:to>
      <xdr:col>8</xdr:col>
      <xdr:colOff>960120</xdr:colOff>
      <xdr:row>0</xdr:row>
      <xdr:rowOff>1287780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57896" y="137160"/>
          <a:ext cx="1168884" cy="1150620"/>
        </a:xfrm>
        <a:prstGeom prst="rect">
          <a:avLst/>
        </a:prstGeom>
      </xdr:spPr>
    </xdr:pic>
    <xdr:clientData/>
  </xdr:twoCellAnchor>
  <xdr:twoCellAnchor editAs="oneCell">
    <xdr:from>
      <xdr:col>1</xdr:col>
      <xdr:colOff>26670</xdr:colOff>
      <xdr:row>0</xdr:row>
      <xdr:rowOff>320039</xdr:rowOff>
    </xdr:from>
    <xdr:to>
      <xdr:col>2</xdr:col>
      <xdr:colOff>251460</xdr:colOff>
      <xdr:row>0</xdr:row>
      <xdr:rowOff>1097280</xdr:rowOff>
    </xdr:to>
    <xdr:pic>
      <xdr:nvPicPr>
        <xdr:cNvPr id="4" name="Picture 3" descr="C:\Users\vrozanova\AppData\Local\Microsoft\Windows\Temporary Internet Files\Content.Outlook\H4CF1L8N\NJCEP_Full_Color_Logo-URL 540x300px(3).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1530" y="320039"/>
          <a:ext cx="1299210" cy="777241"/>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403860</xdr:colOff>
          <xdr:row>7</xdr:row>
          <xdr:rowOff>15240</xdr:rowOff>
        </xdr:from>
        <xdr:to>
          <xdr:col>13</xdr:col>
          <xdr:colOff>205740</xdr:colOff>
          <xdr:row>7</xdr:row>
          <xdr:rowOff>342900</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203835</xdr:colOff>
      <xdr:row>0</xdr:row>
      <xdr:rowOff>207644</xdr:rowOff>
    </xdr:from>
    <xdr:ext cx="1845945" cy="1080135"/>
    <xdr:pic>
      <xdr:nvPicPr>
        <xdr:cNvPr id="8" name="Picture 7" descr="C:\Users\vrozanova\AppData\Local\Microsoft\Windows\Temporary Internet Files\Content.Outlook\H4CF1L8N\NJCEP_Full_Color_Logo-URL 540x300px(3).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3935" y="207644"/>
          <a:ext cx="1845945" cy="1080135"/>
        </a:xfrm>
        <a:prstGeom prst="rect">
          <a:avLst/>
        </a:prstGeom>
        <a:noFill/>
        <a:ln>
          <a:noFill/>
        </a:ln>
      </xdr:spPr>
    </xdr:pic>
    <xdr:clientData/>
  </xdr:oneCellAnchor>
  <xdr:oneCellAnchor>
    <xdr:from>
      <xdr:col>1</xdr:col>
      <xdr:colOff>203835</xdr:colOff>
      <xdr:row>0</xdr:row>
      <xdr:rowOff>207644</xdr:rowOff>
    </xdr:from>
    <xdr:ext cx="1854412" cy="1080135"/>
    <xdr:pic>
      <xdr:nvPicPr>
        <xdr:cNvPr id="9" name="Picture 8" descr="C:\Users\vrozanova\AppData\Local\Microsoft\Windows\Temporary Internet Files\Content.Outlook\H4CF1L8N\NJCEP_Full_Color_Logo-URL 540x300px(3).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3935" y="207644"/>
          <a:ext cx="1854412" cy="1080135"/>
        </a:xfrm>
        <a:prstGeom prst="rect">
          <a:avLst/>
        </a:prstGeom>
        <a:noFill/>
        <a:ln>
          <a:noFill/>
        </a:ln>
      </xdr:spPr>
    </xdr:pic>
    <xdr:clientData/>
  </xdr:oneCellAnchor>
  <xdr:oneCellAnchor>
    <xdr:from>
      <xdr:col>11</xdr:col>
      <xdr:colOff>232833</xdr:colOff>
      <xdr:row>0</xdr:row>
      <xdr:rowOff>179494</xdr:rowOff>
    </xdr:from>
    <xdr:ext cx="1181946" cy="1200150"/>
    <xdr:pic>
      <xdr:nvPicPr>
        <xdr:cNvPr id="10" name="Picture 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33933" y="179494"/>
          <a:ext cx="1181946" cy="1200150"/>
        </a:xfrm>
        <a:prstGeom prst="rect">
          <a:avLst/>
        </a:prstGeom>
      </xdr:spPr>
    </xdr:pic>
    <xdr:clientData/>
  </xdr:oneCellAnchor>
  <xdr:oneCellAnchor>
    <xdr:from>
      <xdr:col>1</xdr:col>
      <xdr:colOff>219075</xdr:colOff>
      <xdr:row>0</xdr:row>
      <xdr:rowOff>127000</xdr:rowOff>
    </xdr:from>
    <xdr:ext cx="1951778" cy="1159933"/>
    <xdr:pic>
      <xdr:nvPicPr>
        <xdr:cNvPr id="11" name="Picture 10" descr="C:\Users\vrozanova\AppData\Local\Microsoft\Windows\Temporary Internet Files\Content.Outlook\H4CF1L8N\NJCEP_Full_Color_Logo-URL 540x300px(3).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127000"/>
          <a:ext cx="1951778" cy="1159933"/>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12</xdr:col>
          <xdr:colOff>403860</xdr:colOff>
          <xdr:row>6</xdr:row>
          <xdr:rowOff>15240</xdr:rowOff>
        </xdr:from>
        <xdr:to>
          <xdr:col>13</xdr:col>
          <xdr:colOff>205740</xdr:colOff>
          <xdr:row>6</xdr:row>
          <xdr:rowOff>342900</xdr:rowOff>
        </xdr:to>
        <xdr:sp macro="" textlink="">
          <xdr:nvSpPr>
            <xdr:cNvPr id="29703" name="Check Box 7" hidden="1">
              <a:extLst>
                <a:ext uri="{63B3BB69-23CF-44E3-9099-C40C66FF867C}">
                  <a14:compatExt spid="_x0000_s2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403860</xdr:colOff>
          <xdr:row>8</xdr:row>
          <xdr:rowOff>15240</xdr:rowOff>
        </xdr:from>
        <xdr:to>
          <xdr:col>13</xdr:col>
          <xdr:colOff>205740</xdr:colOff>
          <xdr:row>8</xdr:row>
          <xdr:rowOff>342900</xdr:rowOff>
        </xdr:to>
        <xdr:sp macro="" textlink="">
          <xdr:nvSpPr>
            <xdr:cNvPr id="29704" name="Check Box 8" hidden="1">
              <a:extLst>
                <a:ext uri="{63B3BB69-23CF-44E3-9099-C40C66FF867C}">
                  <a14:compatExt spid="_x0000_s2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403860</xdr:colOff>
          <xdr:row>9</xdr:row>
          <xdr:rowOff>15240</xdr:rowOff>
        </xdr:from>
        <xdr:to>
          <xdr:col>13</xdr:col>
          <xdr:colOff>205740</xdr:colOff>
          <xdr:row>9</xdr:row>
          <xdr:rowOff>342900</xdr:rowOff>
        </xdr:to>
        <xdr:sp macro="" textlink="">
          <xdr:nvSpPr>
            <xdr:cNvPr id="29705" name="Check Box 9" hidden="1">
              <a:extLst>
                <a:ext uri="{63B3BB69-23CF-44E3-9099-C40C66FF867C}">
                  <a14:compatExt spid="_x0000_s2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6</xdr:col>
      <xdr:colOff>2422527</xdr:colOff>
      <xdr:row>0</xdr:row>
      <xdr:rowOff>93438</xdr:rowOff>
    </xdr:from>
    <xdr:to>
      <xdr:col>6</xdr:col>
      <xdr:colOff>3622677</xdr:colOff>
      <xdr:row>0</xdr:row>
      <xdr:rowOff>1293588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91613" y="93438"/>
          <a:ext cx="1200150" cy="1200150"/>
        </a:xfrm>
        <a:prstGeom prst="rect">
          <a:avLst/>
        </a:prstGeom>
      </xdr:spPr>
    </xdr:pic>
    <xdr:clientData/>
  </xdr:twoCellAnchor>
  <xdr:twoCellAnchor editAs="oneCell">
    <xdr:from>
      <xdr:col>1</xdr:col>
      <xdr:colOff>636815</xdr:colOff>
      <xdr:row>0</xdr:row>
      <xdr:rowOff>253093</xdr:rowOff>
    </xdr:from>
    <xdr:to>
      <xdr:col>2</xdr:col>
      <xdr:colOff>674915</xdr:colOff>
      <xdr:row>0</xdr:row>
      <xdr:rowOff>1167493</xdr:rowOff>
    </xdr:to>
    <xdr:pic>
      <xdr:nvPicPr>
        <xdr:cNvPr id="4" name="Picture 3" descr="C:\Users\vrozanova\AppData\Local\Microsoft\Windows\Temporary Internet Files\Content.Outlook\H4CF1L8N\NJCEP_Full_Color_Logo-URL 540x300px(3).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7186" y="253093"/>
          <a:ext cx="1692729" cy="9144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17</xdr:col>
      <xdr:colOff>556736</xdr:colOff>
      <xdr:row>0</xdr:row>
      <xdr:rowOff>146208</xdr:rowOff>
    </xdr:from>
    <xdr:to>
      <xdr:col>19</xdr:col>
      <xdr:colOff>197168</xdr:colOff>
      <xdr:row>0</xdr:row>
      <xdr:rowOff>1346358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22216" y="146208"/>
          <a:ext cx="1225392" cy="1200150"/>
        </a:xfrm>
        <a:prstGeom prst="rect">
          <a:avLst/>
        </a:prstGeom>
      </xdr:spPr>
    </xdr:pic>
    <xdr:clientData/>
  </xdr:twoCellAnchor>
  <xdr:twoCellAnchor editAs="oneCell">
    <xdr:from>
      <xdr:col>1</xdr:col>
      <xdr:colOff>681567</xdr:colOff>
      <xdr:row>0</xdr:row>
      <xdr:rowOff>222250</xdr:rowOff>
    </xdr:from>
    <xdr:to>
      <xdr:col>3</xdr:col>
      <xdr:colOff>659765</xdr:colOff>
      <xdr:row>0</xdr:row>
      <xdr:rowOff>1136650</xdr:rowOff>
    </xdr:to>
    <xdr:pic>
      <xdr:nvPicPr>
        <xdr:cNvPr id="4" name="Picture 3" descr="C:\Users\vrozanova\AppData\Local\Microsoft\Windows\Temporary Internet Files\Content.Outlook\H4CF1L8N\NJCEP_Full_Color_Logo-URL 540x300px(3).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0647" y="222250"/>
          <a:ext cx="1700318" cy="9144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476250</xdr:colOff>
      <xdr:row>6</xdr:row>
      <xdr:rowOff>123825</xdr:rowOff>
    </xdr:from>
    <xdr:to>
      <xdr:col>11</xdr:col>
      <xdr:colOff>581025</xdr:colOff>
      <xdr:row>6</xdr:row>
      <xdr:rowOff>1323975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7175" y="123825"/>
          <a:ext cx="1228725" cy="1200150"/>
        </a:xfrm>
        <a:prstGeom prst="rect">
          <a:avLst/>
        </a:prstGeom>
      </xdr:spPr>
    </xdr:pic>
    <xdr:clientData/>
  </xdr:twoCellAnchor>
  <xdr:twoCellAnchor editAs="oneCell">
    <xdr:from>
      <xdr:col>1</xdr:col>
      <xdr:colOff>200025</xdr:colOff>
      <xdr:row>6</xdr:row>
      <xdr:rowOff>228600</xdr:rowOff>
    </xdr:from>
    <xdr:to>
      <xdr:col>3</xdr:col>
      <xdr:colOff>238125</xdr:colOff>
      <xdr:row>6</xdr:row>
      <xdr:rowOff>1143000</xdr:rowOff>
    </xdr:to>
    <xdr:pic>
      <xdr:nvPicPr>
        <xdr:cNvPr id="4" name="Picture 3" descr="C:\Users\vrozanova\AppData\Local\Microsoft\Windows\Temporary Internet Files\Content.Outlook\H4CF1L8N\NJCEP_Full_Color_Logo-URL 540x300px(3).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7675" y="228600"/>
          <a:ext cx="1647825" cy="9144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N64"/>
  <sheetViews>
    <sheetView showGridLines="0" tabSelected="1" topLeftCell="B1" zoomScaleNormal="100" zoomScaleSheetLayoutView="40" workbookViewId="0">
      <selection activeCell="B1" sqref="B1:N1"/>
    </sheetView>
  </sheetViews>
  <sheetFormatPr defaultRowHeight="14.4" x14ac:dyDescent="0.3"/>
  <cols>
    <col min="1" max="1" width="10.6640625" customWidth="1"/>
    <col min="2" max="9" width="11.6640625" customWidth="1"/>
    <col min="10" max="10" width="12.77734375" customWidth="1"/>
    <col min="11" max="14" width="11.6640625" customWidth="1"/>
  </cols>
  <sheetData>
    <row r="1" spans="2:14" ht="124.5" customHeight="1" x14ac:dyDescent="0.3">
      <c r="B1" s="445" t="s">
        <v>512</v>
      </c>
      <c r="C1" s="446"/>
      <c r="D1" s="446"/>
      <c r="E1" s="446"/>
      <c r="F1" s="446"/>
      <c r="G1" s="446"/>
      <c r="H1" s="446"/>
      <c r="I1" s="446"/>
      <c r="J1" s="446"/>
      <c r="K1" s="446"/>
      <c r="L1" s="446"/>
      <c r="M1" s="446"/>
      <c r="N1" s="447"/>
    </row>
    <row r="2" spans="2:14" ht="17.399999999999999" x14ac:dyDescent="0.3">
      <c r="B2" s="448" t="s">
        <v>226</v>
      </c>
      <c r="C2" s="449"/>
      <c r="D2" s="449"/>
      <c r="E2" s="449"/>
      <c r="F2" s="449"/>
      <c r="G2" s="449"/>
      <c r="H2" s="449"/>
      <c r="I2" s="449"/>
      <c r="J2" s="449"/>
      <c r="K2" s="449"/>
      <c r="L2" s="449"/>
      <c r="M2" s="449"/>
      <c r="N2" s="450"/>
    </row>
    <row r="3" spans="2:14" ht="48" customHeight="1" x14ac:dyDescent="0.3">
      <c r="B3" s="451" t="s">
        <v>468</v>
      </c>
      <c r="C3" s="419"/>
      <c r="D3" s="419"/>
      <c r="E3" s="419"/>
      <c r="F3" s="419"/>
      <c r="G3" s="419"/>
      <c r="H3" s="419"/>
      <c r="I3" s="419"/>
      <c r="J3" s="419"/>
      <c r="K3" s="419"/>
      <c r="L3" s="419"/>
      <c r="M3" s="419"/>
      <c r="N3" s="420"/>
    </row>
    <row r="4" spans="2:14" ht="18" customHeight="1" x14ac:dyDescent="0.3">
      <c r="B4" s="451"/>
      <c r="C4" s="419"/>
      <c r="D4" s="419"/>
      <c r="E4" s="419"/>
      <c r="F4" s="419"/>
      <c r="G4" s="419"/>
      <c r="H4" s="419"/>
      <c r="I4" s="419"/>
      <c r="J4" s="419"/>
      <c r="K4" s="419"/>
      <c r="L4" s="419"/>
      <c r="M4" s="419"/>
      <c r="N4" s="420"/>
    </row>
    <row r="5" spans="2:14" ht="18" customHeight="1" x14ac:dyDescent="0.3">
      <c r="B5" s="451"/>
      <c r="C5" s="419"/>
      <c r="D5" s="419"/>
      <c r="E5" s="419"/>
      <c r="F5" s="419"/>
      <c r="G5" s="419"/>
      <c r="H5" s="419"/>
      <c r="I5" s="419"/>
      <c r="J5" s="419"/>
      <c r="K5" s="419"/>
      <c r="L5" s="419"/>
      <c r="M5" s="419"/>
      <c r="N5" s="420"/>
    </row>
    <row r="6" spans="2:14" ht="18" customHeight="1" x14ac:dyDescent="0.3">
      <c r="B6" s="451"/>
      <c r="C6" s="419"/>
      <c r="D6" s="419"/>
      <c r="E6" s="419"/>
      <c r="F6" s="419"/>
      <c r="G6" s="419"/>
      <c r="H6" s="419"/>
      <c r="I6" s="419"/>
      <c r="J6" s="419"/>
      <c r="K6" s="419"/>
      <c r="L6" s="419"/>
      <c r="M6" s="419"/>
      <c r="N6" s="420"/>
    </row>
    <row r="7" spans="2:14" ht="18" customHeight="1" x14ac:dyDescent="0.3">
      <c r="B7" s="451"/>
      <c r="C7" s="419"/>
      <c r="D7" s="419"/>
      <c r="E7" s="419"/>
      <c r="F7" s="419"/>
      <c r="G7" s="419"/>
      <c r="H7" s="419"/>
      <c r="I7" s="419"/>
      <c r="J7" s="419"/>
      <c r="K7" s="419"/>
      <c r="L7" s="419"/>
      <c r="M7" s="419"/>
      <c r="N7" s="420"/>
    </row>
    <row r="8" spans="2:14" ht="17.399999999999999" x14ac:dyDescent="0.3">
      <c r="B8" s="452" t="s">
        <v>229</v>
      </c>
      <c r="C8" s="453"/>
      <c r="D8" s="453"/>
      <c r="E8" s="453"/>
      <c r="F8" s="453"/>
      <c r="G8" s="453"/>
      <c r="H8" s="453"/>
      <c r="I8" s="453"/>
      <c r="J8" s="453"/>
      <c r="K8" s="453"/>
      <c r="L8" s="453"/>
      <c r="M8" s="453"/>
      <c r="N8" s="454"/>
    </row>
    <row r="9" spans="2:14" ht="12.75" customHeight="1" x14ac:dyDescent="0.3">
      <c r="B9" s="405" t="s">
        <v>528</v>
      </c>
      <c r="C9" s="406"/>
      <c r="D9" s="406"/>
      <c r="E9" s="406"/>
      <c r="F9" s="406"/>
      <c r="G9" s="406"/>
      <c r="H9" s="406"/>
      <c r="I9" s="406"/>
      <c r="J9" s="406"/>
      <c r="K9" s="406"/>
      <c r="L9" s="406"/>
      <c r="M9" s="406"/>
      <c r="N9" s="407"/>
    </row>
    <row r="10" spans="2:14" ht="14.25" customHeight="1" x14ac:dyDescent="0.3">
      <c r="B10" s="405"/>
      <c r="C10" s="406"/>
      <c r="D10" s="406"/>
      <c r="E10" s="406"/>
      <c r="F10" s="406"/>
      <c r="G10" s="406"/>
      <c r="H10" s="406"/>
      <c r="I10" s="406"/>
      <c r="J10" s="406"/>
      <c r="K10" s="406"/>
      <c r="L10" s="406"/>
      <c r="M10" s="406"/>
      <c r="N10" s="407"/>
    </row>
    <row r="11" spans="2:14" ht="17.399999999999999" x14ac:dyDescent="0.3">
      <c r="B11" s="452" t="s">
        <v>227</v>
      </c>
      <c r="C11" s="453"/>
      <c r="D11" s="453"/>
      <c r="E11" s="453"/>
      <c r="F11" s="453"/>
      <c r="G11" s="453"/>
      <c r="H11" s="453"/>
      <c r="I11" s="453"/>
      <c r="J11" s="453"/>
      <c r="K11" s="453"/>
      <c r="L11" s="453"/>
      <c r="M11" s="453"/>
      <c r="N11" s="454"/>
    </row>
    <row r="12" spans="2:14" ht="19.5" customHeight="1" x14ac:dyDescent="0.3">
      <c r="B12" s="405" t="s">
        <v>436</v>
      </c>
      <c r="C12" s="406"/>
      <c r="D12" s="406"/>
      <c r="E12" s="406"/>
      <c r="F12" s="406"/>
      <c r="G12" s="406"/>
      <c r="H12" s="406"/>
      <c r="I12" s="406"/>
      <c r="J12" s="406"/>
      <c r="K12" s="406"/>
      <c r="L12" s="406"/>
      <c r="M12" s="406"/>
      <c r="N12" s="407"/>
    </row>
    <row r="13" spans="2:14" ht="43.2" customHeight="1" x14ac:dyDescent="0.3">
      <c r="B13" s="405" t="s">
        <v>538</v>
      </c>
      <c r="C13" s="406"/>
      <c r="D13" s="406"/>
      <c r="E13" s="406"/>
      <c r="F13" s="406"/>
      <c r="G13" s="406"/>
      <c r="H13" s="406"/>
      <c r="I13" s="406"/>
      <c r="J13" s="406"/>
      <c r="K13" s="406"/>
      <c r="L13" s="406"/>
      <c r="M13" s="406"/>
      <c r="N13" s="407"/>
    </row>
    <row r="14" spans="2:14" ht="61.2" customHeight="1" x14ac:dyDescent="0.3">
      <c r="B14" s="405" t="s">
        <v>435</v>
      </c>
      <c r="C14" s="406"/>
      <c r="D14" s="406"/>
      <c r="E14" s="406"/>
      <c r="F14" s="406"/>
      <c r="G14" s="406"/>
      <c r="H14" s="406"/>
      <c r="I14" s="406"/>
      <c r="J14" s="406"/>
      <c r="K14" s="406"/>
      <c r="L14" s="406"/>
      <c r="M14" s="406"/>
      <c r="N14" s="407"/>
    </row>
    <row r="15" spans="2:14" ht="31.5" customHeight="1" x14ac:dyDescent="0.3">
      <c r="B15" s="405" t="s">
        <v>434</v>
      </c>
      <c r="C15" s="406"/>
      <c r="D15" s="406"/>
      <c r="E15" s="406"/>
      <c r="F15" s="406"/>
      <c r="G15" s="406"/>
      <c r="H15" s="406"/>
      <c r="I15" s="406"/>
      <c r="J15" s="406"/>
      <c r="K15" s="406"/>
      <c r="L15" s="406"/>
      <c r="M15" s="406"/>
      <c r="N15" s="407"/>
    </row>
    <row r="16" spans="2:14" ht="31.95" customHeight="1" x14ac:dyDescent="0.3">
      <c r="B16" s="405" t="s">
        <v>433</v>
      </c>
      <c r="C16" s="406"/>
      <c r="D16" s="406"/>
      <c r="E16" s="406"/>
      <c r="F16" s="406"/>
      <c r="G16" s="406"/>
      <c r="H16" s="406"/>
      <c r="I16" s="406"/>
      <c r="J16" s="406"/>
      <c r="K16" s="406"/>
      <c r="L16" s="406"/>
      <c r="M16" s="406"/>
      <c r="N16" s="407"/>
    </row>
    <row r="17" spans="2:14" ht="45.6" customHeight="1" x14ac:dyDescent="0.3">
      <c r="B17" s="455" t="s">
        <v>432</v>
      </c>
      <c r="C17" s="456"/>
      <c r="D17" s="456"/>
      <c r="E17" s="456"/>
      <c r="F17" s="456"/>
      <c r="G17" s="456"/>
      <c r="H17" s="456"/>
      <c r="I17" s="456"/>
      <c r="J17" s="456"/>
      <c r="K17" s="456"/>
      <c r="L17" s="456"/>
      <c r="M17" s="456"/>
      <c r="N17" s="457"/>
    </row>
    <row r="18" spans="2:14" ht="44.4" customHeight="1" x14ac:dyDescent="0.3">
      <c r="B18" s="405" t="s">
        <v>539</v>
      </c>
      <c r="C18" s="406"/>
      <c r="D18" s="406"/>
      <c r="E18" s="406"/>
      <c r="F18" s="406"/>
      <c r="G18" s="406"/>
      <c r="H18" s="406"/>
      <c r="I18" s="406"/>
      <c r="J18" s="406"/>
      <c r="K18" s="406"/>
      <c r="L18" s="406"/>
      <c r="M18" s="406"/>
      <c r="N18" s="407"/>
    </row>
    <row r="19" spans="2:14" ht="29.4" customHeight="1" x14ac:dyDescent="0.3">
      <c r="B19" s="451" t="s">
        <v>431</v>
      </c>
      <c r="C19" s="419"/>
      <c r="D19" s="419"/>
      <c r="E19" s="419"/>
      <c r="F19" s="419"/>
      <c r="G19" s="419"/>
      <c r="H19" s="419"/>
      <c r="I19" s="419"/>
      <c r="J19" s="419"/>
      <c r="K19" s="419"/>
      <c r="L19" s="419"/>
      <c r="M19" s="419"/>
      <c r="N19" s="420"/>
    </row>
    <row r="20" spans="2:14" ht="30" customHeight="1" x14ac:dyDescent="0.3">
      <c r="B20" s="405" t="s">
        <v>371</v>
      </c>
      <c r="C20" s="406"/>
      <c r="D20" s="406"/>
      <c r="E20" s="406"/>
      <c r="F20" s="406"/>
      <c r="G20" s="406"/>
      <c r="H20" s="406"/>
      <c r="I20" s="406"/>
      <c r="J20" s="406"/>
      <c r="K20" s="406"/>
      <c r="L20" s="406"/>
      <c r="M20" s="406"/>
      <c r="N20" s="407"/>
    </row>
    <row r="21" spans="2:14" ht="73.8" customHeight="1" x14ac:dyDescent="0.3">
      <c r="B21" s="405" t="s">
        <v>372</v>
      </c>
      <c r="C21" s="406"/>
      <c r="D21" s="406"/>
      <c r="E21" s="406"/>
      <c r="F21" s="406"/>
      <c r="G21" s="406"/>
      <c r="H21" s="406"/>
      <c r="I21" s="406"/>
      <c r="J21" s="406"/>
      <c r="K21" s="406"/>
      <c r="L21" s="406"/>
      <c r="M21" s="406"/>
      <c r="N21" s="407"/>
    </row>
    <row r="22" spans="2:14" ht="46.2" customHeight="1" x14ac:dyDescent="0.3">
      <c r="B22" s="405" t="s">
        <v>533</v>
      </c>
      <c r="C22" s="406"/>
      <c r="D22" s="406"/>
      <c r="E22" s="406"/>
      <c r="F22" s="406"/>
      <c r="G22" s="406"/>
      <c r="H22" s="406"/>
      <c r="I22" s="406"/>
      <c r="J22" s="406"/>
      <c r="K22" s="406"/>
      <c r="L22" s="406"/>
      <c r="M22" s="406"/>
      <c r="N22" s="407"/>
    </row>
    <row r="23" spans="2:14" ht="16.5" customHeight="1" x14ac:dyDescent="0.3">
      <c r="B23" s="405" t="s">
        <v>534</v>
      </c>
      <c r="C23" s="406"/>
      <c r="D23" s="406"/>
      <c r="E23" s="406"/>
      <c r="F23" s="406"/>
      <c r="G23" s="406"/>
      <c r="H23" s="406"/>
      <c r="I23" s="406"/>
      <c r="J23" s="406"/>
      <c r="K23" s="406"/>
      <c r="L23" s="406"/>
      <c r="M23" s="406"/>
      <c r="N23" s="407"/>
    </row>
    <row r="24" spans="2:14" x14ac:dyDescent="0.3">
      <c r="B24" s="150"/>
      <c r="C24" s="406" t="s">
        <v>430</v>
      </c>
      <c r="D24" s="406"/>
      <c r="E24" s="406"/>
      <c r="F24" s="406"/>
      <c r="G24" s="406"/>
      <c r="H24" s="406"/>
      <c r="I24" s="406"/>
      <c r="J24" s="406"/>
      <c r="K24" s="406"/>
      <c r="L24" s="406"/>
      <c r="M24" s="406"/>
      <c r="N24" s="407"/>
    </row>
    <row r="25" spans="2:14" ht="115.8" customHeight="1" x14ac:dyDescent="0.3">
      <c r="B25" s="150"/>
      <c r="C25" s="406" t="s">
        <v>429</v>
      </c>
      <c r="D25" s="406"/>
      <c r="E25" s="406"/>
      <c r="F25" s="406"/>
      <c r="G25" s="406"/>
      <c r="H25" s="406"/>
      <c r="I25" s="406"/>
      <c r="J25" s="406"/>
      <c r="K25" s="406"/>
      <c r="L25" s="406"/>
      <c r="M25" s="406"/>
      <c r="N25" s="407"/>
    </row>
    <row r="26" spans="2:14" ht="29.4" customHeight="1" x14ac:dyDescent="0.3">
      <c r="B26" s="150"/>
      <c r="C26" s="406" t="s">
        <v>428</v>
      </c>
      <c r="D26" s="406"/>
      <c r="E26" s="406"/>
      <c r="F26" s="406"/>
      <c r="G26" s="406"/>
      <c r="H26" s="406"/>
      <c r="I26" s="406"/>
      <c r="J26" s="406"/>
      <c r="K26" s="406"/>
      <c r="L26" s="406"/>
      <c r="M26" s="406"/>
      <c r="N26" s="407"/>
    </row>
    <row r="27" spans="2:14" ht="11.4" customHeight="1" x14ac:dyDescent="0.3">
      <c r="B27" s="150"/>
      <c r="C27" s="406" t="s">
        <v>427</v>
      </c>
      <c r="D27" s="406"/>
      <c r="E27" s="406"/>
      <c r="F27" s="406"/>
      <c r="G27" s="406"/>
      <c r="H27" s="406"/>
      <c r="I27" s="406"/>
      <c r="J27" s="406"/>
      <c r="K27" s="406"/>
      <c r="L27" s="406"/>
      <c r="M27" s="406"/>
      <c r="N27" s="407"/>
    </row>
    <row r="28" spans="2:14" x14ac:dyDescent="0.3">
      <c r="B28" s="428" t="s">
        <v>535</v>
      </c>
      <c r="C28" s="429"/>
      <c r="D28" s="429"/>
      <c r="E28" s="429"/>
      <c r="F28" s="429"/>
      <c r="G28" s="429"/>
      <c r="H28" s="429"/>
      <c r="I28" s="429"/>
      <c r="J28" s="151"/>
      <c r="K28" s="151"/>
      <c r="L28" s="151"/>
      <c r="M28" s="151"/>
      <c r="N28" s="152"/>
    </row>
    <row r="29" spans="2:14" x14ac:dyDescent="0.3">
      <c r="B29" s="150"/>
      <c r="C29" s="153" t="s">
        <v>426</v>
      </c>
      <c r="D29" s="151"/>
      <c r="E29" s="151"/>
      <c r="F29" s="151"/>
      <c r="G29" s="151"/>
      <c r="H29" s="151"/>
      <c r="I29" s="151"/>
      <c r="J29" s="151"/>
      <c r="K29" s="151"/>
      <c r="L29" s="151"/>
      <c r="M29" s="151"/>
      <c r="N29" s="152"/>
    </row>
    <row r="30" spans="2:14" x14ac:dyDescent="0.3">
      <c r="B30" s="150"/>
      <c r="C30" s="153" t="s">
        <v>425</v>
      </c>
      <c r="D30" s="151"/>
      <c r="E30" s="151"/>
      <c r="F30" s="151"/>
      <c r="G30" s="151"/>
      <c r="H30" s="151"/>
      <c r="I30" s="151"/>
      <c r="J30" s="151"/>
      <c r="K30" s="151"/>
      <c r="L30" s="151"/>
      <c r="M30" s="151"/>
      <c r="N30" s="152"/>
    </row>
    <row r="31" spans="2:14" x14ac:dyDescent="0.3">
      <c r="B31" s="150"/>
      <c r="C31" s="153" t="s">
        <v>424</v>
      </c>
      <c r="D31" s="151"/>
      <c r="E31" s="151"/>
      <c r="F31" s="151"/>
      <c r="G31" s="151"/>
      <c r="H31" s="151"/>
      <c r="I31" s="151"/>
      <c r="J31" s="151"/>
      <c r="K31" s="151"/>
      <c r="L31" s="151"/>
      <c r="M31" s="151"/>
      <c r="N31" s="152"/>
    </row>
    <row r="32" spans="2:14" x14ac:dyDescent="0.3">
      <c r="B32" s="150"/>
      <c r="C32" s="153" t="s">
        <v>423</v>
      </c>
      <c r="D32" s="151"/>
      <c r="E32" s="151"/>
      <c r="F32" s="151"/>
      <c r="G32" s="151"/>
      <c r="H32" s="151"/>
      <c r="I32" s="151"/>
      <c r="J32" s="151"/>
      <c r="K32" s="151"/>
      <c r="L32" s="151"/>
      <c r="M32" s="151"/>
      <c r="N32" s="152"/>
    </row>
    <row r="33" spans="2:14" x14ac:dyDescent="0.3">
      <c r="B33" s="150"/>
      <c r="C33" s="153" t="s">
        <v>422</v>
      </c>
      <c r="D33" s="151"/>
      <c r="E33" s="151"/>
      <c r="F33" s="151"/>
      <c r="G33" s="151"/>
      <c r="H33" s="151"/>
      <c r="I33" s="151"/>
      <c r="J33" s="151"/>
      <c r="K33" s="151"/>
      <c r="L33" s="151"/>
      <c r="M33" s="151"/>
      <c r="N33" s="152"/>
    </row>
    <row r="34" spans="2:14" x14ac:dyDescent="0.3">
      <c r="B34" s="150"/>
      <c r="C34" s="153" t="s">
        <v>421</v>
      </c>
      <c r="D34" s="151"/>
      <c r="E34" s="151"/>
      <c r="F34" s="151"/>
      <c r="G34" s="151"/>
      <c r="H34" s="151"/>
      <c r="I34" s="151"/>
      <c r="J34" s="151"/>
      <c r="K34" s="151"/>
      <c r="L34" s="151"/>
      <c r="M34" s="151"/>
      <c r="N34" s="152"/>
    </row>
    <row r="35" spans="2:14" x14ac:dyDescent="0.3">
      <c r="B35" s="405" t="s">
        <v>536</v>
      </c>
      <c r="C35" s="406"/>
      <c r="D35" s="406"/>
      <c r="E35" s="406"/>
      <c r="F35" s="406"/>
      <c r="G35" s="406"/>
      <c r="H35" s="406"/>
      <c r="I35" s="406"/>
      <c r="J35" s="151"/>
      <c r="K35" s="151"/>
      <c r="L35" s="151"/>
      <c r="M35" s="151"/>
      <c r="N35" s="152"/>
    </row>
    <row r="36" spans="2:14" ht="16.2" customHeight="1" x14ac:dyDescent="0.3">
      <c r="B36" s="313"/>
      <c r="C36" s="419" t="s">
        <v>420</v>
      </c>
      <c r="D36" s="419"/>
      <c r="E36" s="419"/>
      <c r="F36" s="419"/>
      <c r="G36" s="419"/>
      <c r="H36" s="419"/>
      <c r="I36" s="419"/>
      <c r="J36" s="419"/>
      <c r="K36" s="419"/>
      <c r="L36" s="419"/>
      <c r="M36" s="419"/>
      <c r="N36" s="420"/>
    </row>
    <row r="37" spans="2:14" x14ac:dyDescent="0.3">
      <c r="B37" s="150"/>
      <c r="C37" s="153" t="s">
        <v>419</v>
      </c>
      <c r="D37" s="151"/>
      <c r="E37" s="151"/>
      <c r="F37" s="151"/>
      <c r="G37" s="151"/>
      <c r="H37" s="151"/>
      <c r="I37" s="151"/>
      <c r="J37" s="151"/>
      <c r="K37" s="151"/>
      <c r="L37" s="151"/>
      <c r="M37" s="151"/>
      <c r="N37" s="152"/>
    </row>
    <row r="38" spans="2:14" x14ac:dyDescent="0.3">
      <c r="B38" s="150"/>
      <c r="C38" s="153" t="s">
        <v>418</v>
      </c>
      <c r="D38" s="151"/>
      <c r="E38" s="151"/>
      <c r="F38" s="151"/>
      <c r="G38" s="151"/>
      <c r="H38" s="151"/>
      <c r="I38" s="151"/>
      <c r="J38" s="151"/>
      <c r="K38" s="151"/>
      <c r="L38" s="151"/>
      <c r="M38" s="151"/>
      <c r="N38" s="152"/>
    </row>
    <row r="39" spans="2:14" x14ac:dyDescent="0.3">
      <c r="B39" s="150"/>
      <c r="C39" s="153" t="s">
        <v>417</v>
      </c>
      <c r="D39" s="151"/>
      <c r="E39" s="151"/>
      <c r="F39" s="151"/>
      <c r="G39" s="151"/>
      <c r="H39" s="151"/>
      <c r="I39" s="151"/>
      <c r="J39" s="151"/>
      <c r="K39" s="151"/>
      <c r="L39" s="151"/>
      <c r="M39" s="151"/>
      <c r="N39" s="152"/>
    </row>
    <row r="40" spans="2:14" ht="11.25" customHeight="1" thickBot="1" x14ac:dyDescent="0.35">
      <c r="B40" s="157"/>
      <c r="C40" s="158"/>
      <c r="D40" s="158"/>
      <c r="E40" s="158"/>
      <c r="F40" s="158"/>
      <c r="G40" s="158"/>
      <c r="H40" s="158"/>
      <c r="I40" s="158"/>
      <c r="J40" s="158"/>
      <c r="K40" s="158"/>
      <c r="L40" s="158"/>
      <c r="M40" s="158"/>
      <c r="N40" s="159"/>
    </row>
    <row r="41" spans="2:14" ht="19.2" x14ac:dyDescent="0.3">
      <c r="B41" s="402" t="s">
        <v>525</v>
      </c>
      <c r="C41" s="403"/>
      <c r="D41" s="403"/>
      <c r="E41" s="403"/>
      <c r="F41" s="403"/>
      <c r="G41" s="403"/>
      <c r="H41" s="403"/>
      <c r="I41" s="403"/>
      <c r="J41" s="403"/>
      <c r="K41" s="403"/>
      <c r="L41" s="403"/>
      <c r="M41" s="403"/>
      <c r="N41" s="404"/>
    </row>
    <row r="42" spans="2:14" ht="63" customHeight="1" thickBot="1" x14ac:dyDescent="0.35">
      <c r="B42" s="150"/>
      <c r="C42" s="151"/>
      <c r="D42" s="151"/>
      <c r="E42" s="423" t="s">
        <v>550</v>
      </c>
      <c r="F42" s="423"/>
      <c r="G42" s="415" t="s">
        <v>416</v>
      </c>
      <c r="H42" s="415"/>
      <c r="I42" s="320" t="s">
        <v>415</v>
      </c>
      <c r="J42" s="320" t="s">
        <v>526</v>
      </c>
      <c r="K42" s="320" t="s">
        <v>527</v>
      </c>
      <c r="L42" s="151"/>
      <c r="M42" s="151"/>
      <c r="N42" s="152"/>
    </row>
    <row r="43" spans="2:14" ht="94.95" customHeight="1" thickTop="1" thickBot="1" x14ac:dyDescent="0.35">
      <c r="B43" s="150"/>
      <c r="C43" s="151"/>
      <c r="D43" s="151"/>
      <c r="E43" s="424" t="s">
        <v>523</v>
      </c>
      <c r="F43" s="425"/>
      <c r="G43" s="426" t="s">
        <v>414</v>
      </c>
      <c r="H43" s="427"/>
      <c r="I43" s="318">
        <v>2000</v>
      </c>
      <c r="J43" s="319" t="s">
        <v>524</v>
      </c>
      <c r="K43" s="319" t="s">
        <v>413</v>
      </c>
      <c r="L43" s="151"/>
      <c r="M43" s="151"/>
      <c r="N43" s="152"/>
    </row>
    <row r="44" spans="2:14" ht="30.6" customHeight="1" thickTop="1" x14ac:dyDescent="0.3">
      <c r="B44" s="150"/>
      <c r="C44" s="151"/>
      <c r="D44" s="151"/>
      <c r="E44" s="397" t="s">
        <v>412</v>
      </c>
      <c r="F44" s="398"/>
      <c r="G44" s="411" t="s">
        <v>411</v>
      </c>
      <c r="H44" s="412"/>
      <c r="I44" s="421">
        <v>1000</v>
      </c>
      <c r="J44" s="431">
        <v>0.3</v>
      </c>
      <c r="K44" s="433" t="s">
        <v>410</v>
      </c>
      <c r="L44" s="151"/>
      <c r="M44" s="151"/>
      <c r="N44" s="152"/>
    </row>
    <row r="45" spans="2:14" ht="16.2" thickBot="1" x14ac:dyDescent="0.35">
      <c r="B45" s="150"/>
      <c r="C45" s="151"/>
      <c r="D45" s="151"/>
      <c r="E45" s="338"/>
      <c r="F45" s="339"/>
      <c r="G45" s="413" t="s">
        <v>409</v>
      </c>
      <c r="H45" s="414"/>
      <c r="I45" s="430"/>
      <c r="J45" s="432"/>
      <c r="K45" s="434"/>
      <c r="L45" s="151"/>
      <c r="M45" s="151"/>
      <c r="N45" s="152"/>
    </row>
    <row r="46" spans="2:14" ht="47.4" customHeight="1" thickTop="1" thickBot="1" x14ac:dyDescent="0.35">
      <c r="B46" s="150"/>
      <c r="C46" s="151"/>
      <c r="D46" s="151"/>
      <c r="E46" s="397" t="s">
        <v>408</v>
      </c>
      <c r="F46" s="398"/>
      <c r="G46" s="435" t="s">
        <v>407</v>
      </c>
      <c r="H46" s="436"/>
      <c r="I46" s="340">
        <v>550</v>
      </c>
      <c r="J46" s="432"/>
      <c r="K46" s="434"/>
      <c r="L46" s="151"/>
      <c r="M46" s="151"/>
      <c r="N46" s="152"/>
    </row>
    <row r="47" spans="2:14" ht="31.2" customHeight="1" thickTop="1" x14ac:dyDescent="0.3">
      <c r="B47" s="150"/>
      <c r="C47" s="151"/>
      <c r="D47" s="151"/>
      <c r="E47" s="397" t="s">
        <v>406</v>
      </c>
      <c r="F47" s="398"/>
      <c r="G47" s="411" t="s">
        <v>405</v>
      </c>
      <c r="H47" s="412"/>
      <c r="I47" s="421">
        <v>350</v>
      </c>
      <c r="J47" s="432"/>
      <c r="K47" s="434"/>
      <c r="L47" s="151"/>
      <c r="M47" s="151"/>
      <c r="N47" s="152"/>
    </row>
    <row r="48" spans="2:14" ht="46.8" customHeight="1" thickBot="1" x14ac:dyDescent="0.35">
      <c r="B48" s="150"/>
      <c r="C48" s="151"/>
      <c r="D48" s="151"/>
      <c r="E48" s="416" t="s">
        <v>404</v>
      </c>
      <c r="F48" s="417"/>
      <c r="G48" s="413"/>
      <c r="H48" s="414"/>
      <c r="I48" s="422"/>
      <c r="J48" s="432"/>
      <c r="K48" s="434"/>
      <c r="L48" s="151"/>
      <c r="M48" s="151"/>
      <c r="N48" s="152"/>
    </row>
    <row r="49" spans="2:14" ht="16.2" customHeight="1" thickTop="1" x14ac:dyDescent="0.3">
      <c r="B49" s="150"/>
      <c r="C49" s="151"/>
      <c r="D49" s="151"/>
      <c r="E49" s="334"/>
      <c r="F49" s="334"/>
      <c r="G49" s="335"/>
      <c r="H49" s="335"/>
      <c r="I49" s="336"/>
      <c r="J49" s="337"/>
      <c r="K49" s="335"/>
      <c r="L49" s="151"/>
      <c r="M49" s="151"/>
      <c r="N49" s="152"/>
    </row>
    <row r="50" spans="2:14" ht="46.8" customHeight="1" x14ac:dyDescent="0.3">
      <c r="B50" s="150"/>
      <c r="C50" s="151"/>
      <c r="D50" s="151"/>
      <c r="E50" s="437" t="s">
        <v>469</v>
      </c>
      <c r="F50" s="438"/>
      <c r="G50" s="441" t="s">
        <v>471</v>
      </c>
      <c r="H50" s="442"/>
      <c r="I50" s="341">
        <v>1000</v>
      </c>
      <c r="J50" s="443">
        <v>0.3</v>
      </c>
      <c r="K50" s="333" t="s">
        <v>413</v>
      </c>
      <c r="L50" s="151"/>
      <c r="M50" s="151"/>
      <c r="N50" s="152"/>
    </row>
    <row r="51" spans="2:14" ht="46.8" customHeight="1" x14ac:dyDescent="0.3">
      <c r="B51" s="150"/>
      <c r="C51" s="151"/>
      <c r="D51" s="151"/>
      <c r="E51" s="439"/>
      <c r="F51" s="440"/>
      <c r="G51" s="441" t="s">
        <v>470</v>
      </c>
      <c r="H51" s="442"/>
      <c r="I51" s="341">
        <v>500</v>
      </c>
      <c r="J51" s="444"/>
      <c r="K51" s="333" t="s">
        <v>410</v>
      </c>
      <c r="L51" s="151"/>
      <c r="M51" s="151"/>
      <c r="N51" s="152"/>
    </row>
    <row r="52" spans="2:14" x14ac:dyDescent="0.3">
      <c r="B52" s="156" t="s">
        <v>230</v>
      </c>
      <c r="C52" s="151"/>
      <c r="D52" s="151"/>
      <c r="E52" s="151"/>
      <c r="F52" s="151"/>
      <c r="G52" s="151"/>
      <c r="H52" s="151"/>
      <c r="I52" s="151"/>
      <c r="J52" s="151"/>
      <c r="K52" s="151"/>
      <c r="L52" s="151"/>
      <c r="M52" s="151"/>
      <c r="N52" s="152"/>
    </row>
    <row r="53" spans="2:14" ht="30.6" customHeight="1" x14ac:dyDescent="0.3">
      <c r="B53" s="405" t="s">
        <v>531</v>
      </c>
      <c r="C53" s="406"/>
      <c r="D53" s="406"/>
      <c r="E53" s="406"/>
      <c r="F53" s="406"/>
      <c r="G53" s="406"/>
      <c r="H53" s="406"/>
      <c r="I53" s="406"/>
      <c r="J53" s="406"/>
      <c r="K53" s="406"/>
      <c r="L53" s="406"/>
      <c r="M53" s="406"/>
      <c r="N53" s="407"/>
    </row>
    <row r="54" spans="2:14" ht="30.75" customHeight="1" x14ac:dyDescent="0.3">
      <c r="B54" s="405" t="s">
        <v>529</v>
      </c>
      <c r="C54" s="406"/>
      <c r="D54" s="406"/>
      <c r="E54" s="406"/>
      <c r="F54" s="406"/>
      <c r="G54" s="406"/>
      <c r="H54" s="406"/>
      <c r="I54" s="406"/>
      <c r="J54" s="406"/>
      <c r="K54" s="406"/>
      <c r="L54" s="406"/>
      <c r="M54" s="406"/>
      <c r="N54" s="407"/>
    </row>
    <row r="55" spans="2:14" ht="19.95" customHeight="1" x14ac:dyDescent="0.3">
      <c r="B55" s="405" t="s">
        <v>530</v>
      </c>
      <c r="C55" s="406"/>
      <c r="D55" s="406"/>
      <c r="E55" s="406"/>
      <c r="F55" s="406"/>
      <c r="G55" s="406"/>
      <c r="H55" s="406"/>
      <c r="I55" s="406"/>
      <c r="J55" s="406"/>
      <c r="K55" s="406"/>
      <c r="L55" s="406"/>
      <c r="M55" s="406"/>
      <c r="N55" s="407"/>
    </row>
    <row r="56" spans="2:14" s="374" customFormat="1" ht="30" customHeight="1" x14ac:dyDescent="0.3">
      <c r="B56" s="405" t="s">
        <v>532</v>
      </c>
      <c r="C56" s="406"/>
      <c r="D56" s="406"/>
      <c r="E56" s="406"/>
      <c r="F56" s="406"/>
      <c r="G56" s="406"/>
      <c r="H56" s="406"/>
      <c r="I56" s="406"/>
      <c r="J56" s="406"/>
      <c r="K56" s="406"/>
      <c r="L56" s="406"/>
      <c r="M56" s="406"/>
      <c r="N56" s="407"/>
    </row>
    <row r="57" spans="2:14" s="374" customFormat="1" ht="13.2" customHeight="1" thickBot="1" x14ac:dyDescent="0.35">
      <c r="B57" s="370"/>
      <c r="C57" s="371"/>
      <c r="D57" s="371"/>
      <c r="E57" s="371"/>
      <c r="F57" s="371"/>
      <c r="G57" s="371"/>
      <c r="H57" s="371"/>
      <c r="I57" s="371"/>
      <c r="J57" s="371"/>
      <c r="K57" s="371"/>
      <c r="L57" s="371"/>
      <c r="M57" s="371"/>
      <c r="N57" s="372"/>
    </row>
    <row r="58" spans="2:14" ht="31.2" customHeight="1" x14ac:dyDescent="0.3">
      <c r="B58" s="150"/>
      <c r="C58" s="151"/>
      <c r="D58" s="151"/>
      <c r="E58" s="408" t="s">
        <v>403</v>
      </c>
      <c r="F58" s="395"/>
      <c r="G58" s="395" t="s">
        <v>402</v>
      </c>
      <c r="H58" s="395"/>
      <c r="I58" s="395" t="s">
        <v>401</v>
      </c>
      <c r="J58" s="395"/>
      <c r="K58" s="396"/>
      <c r="L58" s="151"/>
      <c r="M58" s="151"/>
      <c r="N58" s="152"/>
    </row>
    <row r="59" spans="2:14" ht="37.200000000000003" customHeight="1" thickBot="1" x14ac:dyDescent="0.35">
      <c r="B59" s="150"/>
      <c r="C59" s="151"/>
      <c r="D59" s="151"/>
      <c r="E59" s="409">
        <v>0.3</v>
      </c>
      <c r="F59" s="410"/>
      <c r="G59" s="410">
        <v>0.5</v>
      </c>
      <c r="H59" s="410"/>
      <c r="I59" s="410">
        <v>0.2</v>
      </c>
      <c r="J59" s="410"/>
      <c r="K59" s="418"/>
      <c r="L59" s="151"/>
      <c r="M59" s="151"/>
      <c r="N59" s="152"/>
    </row>
    <row r="60" spans="2:14" ht="7.95" customHeight="1" x14ac:dyDescent="0.3">
      <c r="B60" s="150"/>
      <c r="C60" s="151"/>
      <c r="D60" s="151"/>
      <c r="E60" s="151"/>
      <c r="F60" s="151"/>
      <c r="G60" s="151"/>
      <c r="H60" s="151"/>
      <c r="I60" s="151"/>
      <c r="J60" s="151"/>
      <c r="K60" s="151"/>
      <c r="L60" s="151"/>
      <c r="M60" s="151"/>
      <c r="N60" s="152"/>
    </row>
    <row r="61" spans="2:14" x14ac:dyDescent="0.3">
      <c r="B61" s="150" t="s">
        <v>231</v>
      </c>
      <c r="C61" s="151"/>
      <c r="D61" s="151"/>
      <c r="E61" s="151"/>
      <c r="F61" s="151"/>
      <c r="G61" s="151"/>
      <c r="H61" s="151"/>
      <c r="I61" s="151"/>
      <c r="J61" s="151"/>
      <c r="K61" s="151"/>
      <c r="L61" s="151"/>
      <c r="M61" s="151"/>
      <c r="N61" s="152"/>
    </row>
    <row r="62" spans="2:14" x14ac:dyDescent="0.3">
      <c r="B62" s="150" t="s">
        <v>285</v>
      </c>
      <c r="C62" s="151"/>
      <c r="D62" s="151"/>
      <c r="E62" s="151"/>
      <c r="F62" s="151"/>
      <c r="G62" s="151"/>
      <c r="H62" s="151"/>
      <c r="I62" s="151"/>
      <c r="J62" s="151"/>
      <c r="K62" s="151"/>
      <c r="L62" s="151"/>
      <c r="M62" s="151"/>
      <c r="N62" s="152"/>
    </row>
    <row r="63" spans="2:14" ht="3.75" customHeight="1" x14ac:dyDescent="0.3">
      <c r="B63" s="150"/>
      <c r="C63" s="151"/>
      <c r="D63" s="151"/>
      <c r="E63" s="151"/>
      <c r="F63" s="151"/>
      <c r="G63" s="151"/>
      <c r="H63" s="151"/>
      <c r="I63" s="151"/>
      <c r="J63" s="151"/>
      <c r="K63" s="151"/>
      <c r="L63" s="151"/>
      <c r="M63" s="151"/>
      <c r="N63" s="152"/>
    </row>
    <row r="64" spans="2:14" ht="18" thickBot="1" x14ac:dyDescent="0.35">
      <c r="B64" s="399" t="s">
        <v>240</v>
      </c>
      <c r="C64" s="400"/>
      <c r="D64" s="400"/>
      <c r="E64" s="400"/>
      <c r="F64" s="400"/>
      <c r="G64" s="400"/>
      <c r="H64" s="400"/>
      <c r="I64" s="400"/>
      <c r="J64" s="400"/>
      <c r="K64" s="400"/>
      <c r="L64" s="400"/>
      <c r="M64" s="400"/>
      <c r="N64" s="401"/>
    </row>
  </sheetData>
  <sheetProtection password="DB13" sheet="1" objects="1" scenarios="1" formatColumns="0" formatRows="0"/>
  <mergeCells count="57">
    <mergeCell ref="B11:N11"/>
    <mergeCell ref="B12:N12"/>
    <mergeCell ref="B13:N13"/>
    <mergeCell ref="B14:N14"/>
    <mergeCell ref="B23:N23"/>
    <mergeCell ref="B18:N18"/>
    <mergeCell ref="B15:N15"/>
    <mergeCell ref="B16:N16"/>
    <mergeCell ref="B17:N17"/>
    <mergeCell ref="B20:N20"/>
    <mergeCell ref="B21:N21"/>
    <mergeCell ref="B19:N19"/>
    <mergeCell ref="B22:N22"/>
    <mergeCell ref="B1:N1"/>
    <mergeCell ref="B2:N2"/>
    <mergeCell ref="B3:N7"/>
    <mergeCell ref="B8:N8"/>
    <mergeCell ref="B9:N10"/>
    <mergeCell ref="B56:N56"/>
    <mergeCell ref="I44:I45"/>
    <mergeCell ref="J44:J48"/>
    <mergeCell ref="K44:K48"/>
    <mergeCell ref="G46:H46"/>
    <mergeCell ref="E50:F51"/>
    <mergeCell ref="G50:H50"/>
    <mergeCell ref="G51:H51"/>
    <mergeCell ref="J50:J51"/>
    <mergeCell ref="C36:N36"/>
    <mergeCell ref="I47:I48"/>
    <mergeCell ref="E42:F42"/>
    <mergeCell ref="E43:F43"/>
    <mergeCell ref="C24:N24"/>
    <mergeCell ref="C25:N25"/>
    <mergeCell ref="C26:N26"/>
    <mergeCell ref="G43:H43"/>
    <mergeCell ref="C27:N27"/>
    <mergeCell ref="E46:F46"/>
    <mergeCell ref="B35:I35"/>
    <mergeCell ref="G44:H44"/>
    <mergeCell ref="G45:H45"/>
    <mergeCell ref="B28:I28"/>
    <mergeCell ref="I58:K58"/>
    <mergeCell ref="E47:F47"/>
    <mergeCell ref="B64:N64"/>
    <mergeCell ref="B41:N41"/>
    <mergeCell ref="B53:N53"/>
    <mergeCell ref="B54:N54"/>
    <mergeCell ref="B55:N55"/>
    <mergeCell ref="E58:F58"/>
    <mergeCell ref="G58:H58"/>
    <mergeCell ref="E59:F59"/>
    <mergeCell ref="G59:H59"/>
    <mergeCell ref="E44:F44"/>
    <mergeCell ref="G47:H48"/>
    <mergeCell ref="G42:H42"/>
    <mergeCell ref="E48:F48"/>
    <mergeCell ref="I59:K59"/>
  </mergeCells>
  <printOptions horizontalCentered="1"/>
  <pageMargins left="0.25" right="0.25" top="0.25" bottom="0.5" header="0.3" footer="0.3"/>
  <pageSetup scale="66" fitToHeight="2" orientation="portrait" r:id="rId1"/>
  <headerFooter>
    <oddFooter>&amp;CCHP Application&amp;Rv1.10 07/20/2017</oddFooter>
  </headerFooter>
  <rowBreaks count="1" manualBreakCount="1">
    <brk id="39" min="1" max="1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O20"/>
  <sheetViews>
    <sheetView showGridLines="0" zoomScaleNormal="100" zoomScaleSheetLayoutView="70" workbookViewId="0">
      <selection activeCell="B1" sqref="B1:N1"/>
    </sheetView>
  </sheetViews>
  <sheetFormatPr defaultRowHeight="14.4" x14ac:dyDescent="0.3"/>
  <cols>
    <col min="1" max="1" width="3.6640625" customWidth="1"/>
  </cols>
  <sheetData>
    <row r="1" spans="2:15" ht="110.1" customHeight="1" x14ac:dyDescent="0.3">
      <c r="B1" s="545" t="s">
        <v>203</v>
      </c>
      <c r="C1" s="545"/>
      <c r="D1" s="545"/>
      <c r="E1" s="545"/>
      <c r="F1" s="545"/>
      <c r="G1" s="545"/>
      <c r="H1" s="545"/>
      <c r="I1" s="545"/>
      <c r="J1" s="545"/>
      <c r="K1" s="545"/>
      <c r="L1" s="545"/>
      <c r="M1" s="545"/>
      <c r="N1" s="545"/>
    </row>
    <row r="2" spans="2:15" ht="15.6" x14ac:dyDescent="0.3">
      <c r="B2" s="98" t="s">
        <v>158</v>
      </c>
      <c r="C2" s="97"/>
      <c r="D2" s="97"/>
      <c r="E2" s="97"/>
      <c r="F2" s="97"/>
      <c r="G2" s="97"/>
    </row>
    <row r="3" spans="2:15" ht="151.5" customHeight="1" thickBot="1" x14ac:dyDescent="0.35">
      <c r="B3" s="708" t="s">
        <v>340</v>
      </c>
      <c r="C3" s="708"/>
      <c r="D3" s="708"/>
      <c r="E3" s="708"/>
      <c r="F3" s="708"/>
      <c r="G3" s="708"/>
      <c r="H3" s="708"/>
      <c r="I3" s="708"/>
      <c r="J3" s="708"/>
      <c r="K3" s="708"/>
      <c r="L3" s="708"/>
      <c r="M3" s="708"/>
      <c r="N3" s="708"/>
    </row>
    <row r="4" spans="2:15" ht="18" thickBot="1" x14ac:dyDescent="0.35">
      <c r="B4" s="709" t="s">
        <v>310</v>
      </c>
      <c r="C4" s="710"/>
      <c r="D4" s="710"/>
      <c r="E4" s="710"/>
      <c r="F4" s="710"/>
      <c r="G4" s="710"/>
      <c r="H4" s="710"/>
      <c r="I4" s="710"/>
      <c r="J4" s="710"/>
      <c r="K4" s="710"/>
      <c r="L4" s="710"/>
      <c r="M4" s="710"/>
      <c r="N4" s="711"/>
    </row>
    <row r="5" spans="2:15" ht="199.95" customHeight="1" thickBot="1" x14ac:dyDescent="0.35">
      <c r="B5" s="546"/>
      <c r="C5" s="547"/>
      <c r="D5" s="547"/>
      <c r="E5" s="547"/>
      <c r="F5" s="547"/>
      <c r="G5" s="547"/>
      <c r="H5" s="547"/>
      <c r="I5" s="547"/>
      <c r="J5" s="547"/>
      <c r="K5" s="547"/>
      <c r="L5" s="547"/>
      <c r="M5" s="547"/>
      <c r="N5" s="548"/>
    </row>
    <row r="6" spans="2:15" ht="12" customHeight="1" x14ac:dyDescent="0.3">
      <c r="B6" s="97"/>
      <c r="C6" s="97"/>
      <c r="D6" s="97"/>
      <c r="E6" s="97"/>
      <c r="F6" s="97"/>
      <c r="G6" s="97"/>
    </row>
    <row r="7" spans="2:15" ht="13.5" customHeight="1" x14ac:dyDescent="0.3">
      <c r="B7" s="98" t="s">
        <v>158</v>
      </c>
      <c r="C7" s="97"/>
      <c r="D7" s="97"/>
      <c r="E7" s="97"/>
      <c r="F7" s="97"/>
      <c r="G7" s="97"/>
    </row>
    <row r="8" spans="2:15" ht="33.75" customHeight="1" thickBot="1" x14ac:dyDescent="0.35">
      <c r="B8" s="708" t="s">
        <v>101</v>
      </c>
      <c r="C8" s="708"/>
      <c r="D8" s="708"/>
      <c r="E8" s="708"/>
      <c r="F8" s="708"/>
      <c r="G8" s="708"/>
      <c r="H8" s="708"/>
      <c r="I8" s="708"/>
      <c r="J8" s="708"/>
      <c r="K8" s="708"/>
      <c r="L8" s="708"/>
      <c r="M8" s="708"/>
      <c r="N8" s="708"/>
      <c r="O8" s="100"/>
    </row>
    <row r="9" spans="2:15" ht="18" thickBot="1" x14ac:dyDescent="0.35">
      <c r="B9" s="709" t="s">
        <v>311</v>
      </c>
      <c r="C9" s="710"/>
      <c r="D9" s="710"/>
      <c r="E9" s="710"/>
      <c r="F9" s="710"/>
      <c r="G9" s="710"/>
      <c r="H9" s="710"/>
      <c r="I9" s="710"/>
      <c r="J9" s="710"/>
      <c r="K9" s="710"/>
      <c r="L9" s="710"/>
      <c r="M9" s="710"/>
      <c r="N9" s="711"/>
    </row>
    <row r="10" spans="2:15" ht="199.95" customHeight="1" thickBot="1" x14ac:dyDescent="0.35">
      <c r="B10" s="546"/>
      <c r="C10" s="547"/>
      <c r="D10" s="547"/>
      <c r="E10" s="547"/>
      <c r="F10" s="547"/>
      <c r="G10" s="547"/>
      <c r="H10" s="547"/>
      <c r="I10" s="547"/>
      <c r="J10" s="547"/>
      <c r="K10" s="547"/>
      <c r="L10" s="547"/>
      <c r="M10" s="547"/>
      <c r="N10" s="548"/>
    </row>
    <row r="11" spans="2:15" x14ac:dyDescent="0.3">
      <c r="B11" s="99"/>
      <c r="C11" s="99"/>
      <c r="D11" s="99"/>
      <c r="E11" s="99"/>
      <c r="F11" s="99"/>
      <c r="G11" s="99"/>
    </row>
    <row r="12" spans="2:15" ht="16.5" customHeight="1" x14ac:dyDescent="0.3">
      <c r="B12" s="98" t="s">
        <v>158</v>
      </c>
      <c r="C12" s="97"/>
      <c r="D12" s="97"/>
      <c r="E12" s="97"/>
      <c r="F12" s="97"/>
      <c r="G12" s="97"/>
    </row>
    <row r="13" spans="2:15" ht="45.75" customHeight="1" thickBot="1" x14ac:dyDescent="0.35">
      <c r="B13" s="708" t="s">
        <v>282</v>
      </c>
      <c r="C13" s="708"/>
      <c r="D13" s="708"/>
      <c r="E13" s="708"/>
      <c r="F13" s="708"/>
      <c r="G13" s="708"/>
      <c r="H13" s="708"/>
      <c r="I13" s="708"/>
      <c r="J13" s="708"/>
      <c r="K13" s="708"/>
      <c r="L13" s="708"/>
      <c r="M13" s="708"/>
      <c r="N13" s="708"/>
    </row>
    <row r="14" spans="2:15" ht="18.75" customHeight="1" thickBot="1" x14ac:dyDescent="0.35">
      <c r="B14" s="709" t="s">
        <v>312</v>
      </c>
      <c r="C14" s="710"/>
      <c r="D14" s="710"/>
      <c r="E14" s="710"/>
      <c r="F14" s="710"/>
      <c r="G14" s="710"/>
      <c r="H14" s="710"/>
      <c r="I14" s="710"/>
      <c r="J14" s="710"/>
      <c r="K14" s="710"/>
      <c r="L14" s="710"/>
      <c r="M14" s="710"/>
      <c r="N14" s="711"/>
    </row>
    <row r="15" spans="2:15" ht="199.95" customHeight="1" thickBot="1" x14ac:dyDescent="0.35">
      <c r="B15" s="546"/>
      <c r="C15" s="547"/>
      <c r="D15" s="547"/>
      <c r="E15" s="547"/>
      <c r="F15" s="547"/>
      <c r="G15" s="547"/>
      <c r="H15" s="547"/>
      <c r="I15" s="547"/>
      <c r="J15" s="547"/>
      <c r="K15" s="547"/>
      <c r="L15" s="547"/>
      <c r="M15" s="547"/>
      <c r="N15" s="548"/>
    </row>
    <row r="16" spans="2:15" x14ac:dyDescent="0.3">
      <c r="B16" s="99"/>
      <c r="C16" s="99"/>
      <c r="D16" s="99"/>
      <c r="E16" s="99"/>
      <c r="F16" s="99"/>
      <c r="G16" s="99"/>
    </row>
    <row r="17" spans="2:14" ht="15.6" x14ac:dyDescent="0.3">
      <c r="B17" s="98" t="s">
        <v>158</v>
      </c>
    </row>
    <row r="18" spans="2:14" ht="78.75" customHeight="1" x14ac:dyDescent="0.3">
      <c r="B18" s="708" t="s">
        <v>450</v>
      </c>
      <c r="C18" s="708"/>
      <c r="D18" s="708"/>
      <c r="E18" s="708"/>
      <c r="F18" s="708"/>
      <c r="G18" s="708"/>
      <c r="H18" s="708"/>
      <c r="I18" s="708"/>
      <c r="J18" s="708"/>
      <c r="K18" s="708"/>
      <c r="L18" s="708"/>
      <c r="M18" s="708"/>
      <c r="N18" s="708"/>
    </row>
    <row r="19" spans="2:14" ht="18.75" customHeight="1" thickBot="1" x14ac:dyDescent="0.35">
      <c r="B19" s="706" t="s">
        <v>313</v>
      </c>
      <c r="C19" s="707"/>
      <c r="D19" s="707"/>
      <c r="E19" s="707"/>
      <c r="F19" s="707"/>
      <c r="G19" s="707"/>
      <c r="H19" s="707"/>
      <c r="I19" s="707"/>
      <c r="J19" s="707"/>
      <c r="K19" s="707"/>
      <c r="L19" s="707"/>
      <c r="M19" s="707"/>
      <c r="N19" s="707"/>
    </row>
    <row r="20" spans="2:14" ht="199.95" customHeight="1" thickBot="1" x14ac:dyDescent="0.35">
      <c r="B20" s="546"/>
      <c r="C20" s="547"/>
      <c r="D20" s="547"/>
      <c r="E20" s="547"/>
      <c r="F20" s="547"/>
      <c r="G20" s="547"/>
      <c r="H20" s="547"/>
      <c r="I20" s="547"/>
      <c r="J20" s="547"/>
      <c r="K20" s="547"/>
      <c r="L20" s="547"/>
      <c r="M20" s="547"/>
      <c r="N20" s="548"/>
    </row>
  </sheetData>
  <sheetProtection algorithmName="SHA-512" hashValue="36lYSajsT7sZUoAICkAJsSujajfj3Tq2PLjRYe10EAx/NpPvUYYiGsT5+mmITaCi6u1SGHmDPmsTBSKUoSU2Yg==" saltValue="IeFDLJx0lR0segwumrCDwA==" spinCount="100000" sheet="1" objects="1" scenarios="1" formatColumns="0" formatRows="0"/>
  <mergeCells count="13">
    <mergeCell ref="B15:N15"/>
    <mergeCell ref="B19:N19"/>
    <mergeCell ref="B20:N20"/>
    <mergeCell ref="B1:N1"/>
    <mergeCell ref="B8:N8"/>
    <mergeCell ref="B4:N4"/>
    <mergeCell ref="B5:N5"/>
    <mergeCell ref="B9:N9"/>
    <mergeCell ref="B10:N10"/>
    <mergeCell ref="B18:N18"/>
    <mergeCell ref="B3:N3"/>
    <mergeCell ref="B13:N13"/>
    <mergeCell ref="B14:N14"/>
  </mergeCells>
  <printOptions horizontalCentered="1"/>
  <pageMargins left="0.25" right="0.25" top="0.25" bottom="0.5" header="0.3" footer="0.3"/>
  <pageSetup scale="88" fitToHeight="2" orientation="portrait" r:id="rId1"/>
  <headerFooter>
    <oddFooter>&amp;CCHP Application&amp;Rv1.10 07/20/2017</oddFooter>
  </headerFooter>
  <rowBreaks count="1" manualBreakCount="1">
    <brk id="16" min="1" max="1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O27"/>
  <sheetViews>
    <sheetView showGridLines="0" topLeftCell="B1" zoomScaleNormal="100" zoomScaleSheetLayoutView="70" workbookViewId="0">
      <selection activeCell="B1" sqref="B1:M1"/>
    </sheetView>
  </sheetViews>
  <sheetFormatPr defaultColWidth="9.44140625" defaultRowHeight="14.4" x14ac:dyDescent="0.3"/>
  <cols>
    <col min="1" max="1" width="3.6640625" customWidth="1"/>
    <col min="2" max="2" width="7.44140625" customWidth="1"/>
    <col min="3" max="3" width="11.44140625" customWidth="1"/>
    <col min="4" max="4" width="16.88671875" customWidth="1"/>
    <col min="5" max="5" width="17.44140625" customWidth="1"/>
    <col min="6" max="6" width="19" customWidth="1"/>
    <col min="7" max="7" width="15.109375" customWidth="1"/>
    <col min="8" max="8" width="14.6640625" customWidth="1"/>
    <col min="9" max="9" width="16.44140625" customWidth="1"/>
    <col min="10" max="10" width="15.33203125" customWidth="1"/>
    <col min="11" max="11" width="14.33203125" customWidth="1"/>
    <col min="12" max="12" width="15.33203125" customWidth="1"/>
    <col min="13" max="13" width="12.6640625" customWidth="1"/>
    <col min="14" max="14" width="13.33203125" customWidth="1"/>
  </cols>
  <sheetData>
    <row r="1" spans="2:15" s="148" customFormat="1" ht="110.1" customHeight="1" x14ac:dyDescent="0.3">
      <c r="B1" s="545" t="s">
        <v>87</v>
      </c>
      <c r="C1" s="545"/>
      <c r="D1" s="545"/>
      <c r="E1" s="545"/>
      <c r="F1" s="545"/>
      <c r="G1" s="545"/>
      <c r="H1" s="545"/>
      <c r="I1" s="545"/>
      <c r="J1" s="545"/>
      <c r="K1" s="545"/>
      <c r="L1" s="545"/>
      <c r="M1" s="545"/>
      <c r="N1" s="151"/>
      <c r="O1" s="151"/>
    </row>
    <row r="2" spans="2:15" s="148" customFormat="1" ht="24.75" customHeight="1" thickBot="1" x14ac:dyDescent="0.35">
      <c r="B2" s="205"/>
      <c r="C2" s="205"/>
      <c r="D2" s="205"/>
      <c r="E2" s="205"/>
      <c r="F2" s="205"/>
      <c r="G2" s="205"/>
      <c r="H2" s="205"/>
      <c r="I2" s="205"/>
      <c r="J2" s="205"/>
      <c r="K2" s="205"/>
      <c r="L2" s="205"/>
      <c r="M2" s="205"/>
      <c r="N2" s="151"/>
      <c r="O2" s="151"/>
    </row>
    <row r="3" spans="2:15" ht="18.75" customHeight="1" x14ac:dyDescent="0.3">
      <c r="B3" s="730" t="s">
        <v>451</v>
      </c>
      <c r="C3" s="731"/>
      <c r="D3" s="731"/>
      <c r="E3" s="731"/>
      <c r="F3" s="732"/>
      <c r="G3" s="3"/>
      <c r="H3" s="79" t="s">
        <v>314</v>
      </c>
      <c r="I3" s="75"/>
      <c r="J3" s="75"/>
      <c r="K3" s="75"/>
      <c r="L3" s="76"/>
      <c r="M3" s="71"/>
      <c r="O3" s="6"/>
    </row>
    <row r="4" spans="2:15" ht="18" customHeight="1" x14ac:dyDescent="0.3">
      <c r="B4" s="721" t="s">
        <v>58</v>
      </c>
      <c r="C4" s="722"/>
      <c r="D4" s="722"/>
      <c r="E4" s="725"/>
      <c r="F4" s="726"/>
      <c r="G4" s="12"/>
      <c r="H4" s="721" t="s">
        <v>182</v>
      </c>
      <c r="I4" s="722"/>
      <c r="J4" s="722"/>
      <c r="K4" s="712"/>
      <c r="L4" s="713"/>
      <c r="M4" s="72"/>
      <c r="O4" s="6"/>
    </row>
    <row r="5" spans="2:15" ht="18" customHeight="1" x14ac:dyDescent="0.3">
      <c r="B5" s="721" t="s">
        <v>59</v>
      </c>
      <c r="C5" s="722"/>
      <c r="D5" s="722"/>
      <c r="E5" s="725"/>
      <c r="F5" s="726"/>
      <c r="G5" s="12"/>
      <c r="H5" s="721" t="s">
        <v>183</v>
      </c>
      <c r="I5" s="722"/>
      <c r="J5" s="722"/>
      <c r="K5" s="712"/>
      <c r="L5" s="713"/>
      <c r="M5" s="72"/>
      <c r="O5" s="6"/>
    </row>
    <row r="6" spans="2:15" ht="18" customHeight="1" x14ac:dyDescent="0.3">
      <c r="B6" s="721" t="s">
        <v>181</v>
      </c>
      <c r="C6" s="722"/>
      <c r="D6" s="722"/>
      <c r="E6" s="725"/>
      <c r="F6" s="726"/>
      <c r="G6" s="12"/>
      <c r="H6" s="721" t="s">
        <v>69</v>
      </c>
      <c r="I6" s="722"/>
      <c r="J6" s="722"/>
      <c r="K6" s="712"/>
      <c r="L6" s="713"/>
      <c r="M6" s="72"/>
      <c r="O6" s="6"/>
    </row>
    <row r="7" spans="2:15" ht="18" customHeight="1" x14ac:dyDescent="0.3">
      <c r="B7" s="721" t="s">
        <v>60</v>
      </c>
      <c r="C7" s="722"/>
      <c r="D7" s="722"/>
      <c r="E7" s="725"/>
      <c r="F7" s="726"/>
      <c r="G7" s="12"/>
      <c r="H7" s="721" t="s">
        <v>186</v>
      </c>
      <c r="I7" s="722"/>
      <c r="J7" s="722"/>
      <c r="K7" s="712"/>
      <c r="L7" s="713"/>
      <c r="M7" s="72"/>
      <c r="O7" s="6"/>
    </row>
    <row r="8" spans="2:15" ht="18" customHeight="1" x14ac:dyDescent="0.3">
      <c r="B8" s="721" t="s">
        <v>286</v>
      </c>
      <c r="C8" s="722"/>
      <c r="D8" s="722"/>
      <c r="E8" s="725"/>
      <c r="F8" s="726"/>
      <c r="G8" s="12"/>
      <c r="H8" s="721" t="s">
        <v>184</v>
      </c>
      <c r="I8" s="722"/>
      <c r="J8" s="722"/>
      <c r="K8" s="712"/>
      <c r="L8" s="713"/>
      <c r="M8" s="72"/>
      <c r="O8" s="6"/>
    </row>
    <row r="9" spans="2:15" ht="18" customHeight="1" x14ac:dyDescent="0.3">
      <c r="B9" s="721" t="s">
        <v>61</v>
      </c>
      <c r="C9" s="722"/>
      <c r="D9" s="722"/>
      <c r="E9" s="725"/>
      <c r="F9" s="726"/>
      <c r="G9" s="12"/>
      <c r="H9" s="721" t="s">
        <v>187</v>
      </c>
      <c r="I9" s="722"/>
      <c r="J9" s="722"/>
      <c r="K9" s="712"/>
      <c r="L9" s="713"/>
      <c r="M9" s="72"/>
      <c r="O9" s="6"/>
    </row>
    <row r="10" spans="2:15" ht="18" customHeight="1" x14ac:dyDescent="0.3">
      <c r="B10" s="721" t="s">
        <v>62</v>
      </c>
      <c r="C10" s="722"/>
      <c r="D10" s="722"/>
      <c r="E10" s="725"/>
      <c r="F10" s="726"/>
      <c r="G10" s="12"/>
      <c r="H10" s="721" t="s">
        <v>71</v>
      </c>
      <c r="I10" s="722"/>
      <c r="J10" s="722"/>
      <c r="K10" s="712"/>
      <c r="L10" s="713"/>
      <c r="M10" s="72"/>
      <c r="O10" s="6"/>
    </row>
    <row r="11" spans="2:15" ht="18" customHeight="1" x14ac:dyDescent="0.3">
      <c r="B11" s="721" t="s">
        <v>63</v>
      </c>
      <c r="C11" s="722"/>
      <c r="D11" s="722"/>
      <c r="E11" s="725"/>
      <c r="F11" s="726"/>
      <c r="G11" s="12"/>
      <c r="H11" s="721" t="s">
        <v>70</v>
      </c>
      <c r="I11" s="722"/>
      <c r="J11" s="722"/>
      <c r="K11" s="712"/>
      <c r="L11" s="713"/>
      <c r="M11" s="72"/>
      <c r="O11" s="6"/>
    </row>
    <row r="12" spans="2:15" ht="18" customHeight="1" x14ac:dyDescent="0.3">
      <c r="B12" s="721" t="s">
        <v>64</v>
      </c>
      <c r="C12" s="722"/>
      <c r="D12" s="722"/>
      <c r="E12" s="725"/>
      <c r="F12" s="726"/>
      <c r="G12" s="12"/>
      <c r="H12" s="721" t="s">
        <v>72</v>
      </c>
      <c r="I12" s="722"/>
      <c r="J12" s="722"/>
      <c r="K12" s="712"/>
      <c r="L12" s="713"/>
      <c r="M12" s="72"/>
      <c r="O12" s="6"/>
    </row>
    <row r="13" spans="2:15" ht="18" customHeight="1" x14ac:dyDescent="0.3">
      <c r="B13" s="721" t="s">
        <v>65</v>
      </c>
      <c r="C13" s="722"/>
      <c r="D13" s="722"/>
      <c r="E13" s="725"/>
      <c r="F13" s="726"/>
      <c r="G13" s="12"/>
      <c r="H13" s="721" t="s">
        <v>185</v>
      </c>
      <c r="I13" s="722"/>
      <c r="J13" s="722"/>
      <c r="K13" s="712"/>
      <c r="L13" s="713"/>
      <c r="M13" s="72"/>
      <c r="O13" s="6"/>
    </row>
    <row r="14" spans="2:15" ht="18" customHeight="1" x14ac:dyDescent="0.3">
      <c r="B14" s="721" t="s">
        <v>66</v>
      </c>
      <c r="C14" s="722"/>
      <c r="D14" s="722"/>
      <c r="E14" s="725"/>
      <c r="F14" s="726"/>
      <c r="G14" s="12"/>
      <c r="H14" s="721" t="s">
        <v>73</v>
      </c>
      <c r="I14" s="722"/>
      <c r="J14" s="722"/>
      <c r="K14" s="712"/>
      <c r="L14" s="713"/>
      <c r="M14" s="72"/>
      <c r="O14" s="6"/>
    </row>
    <row r="15" spans="2:15" ht="18" customHeight="1" thickBot="1" x14ac:dyDescent="0.35">
      <c r="B15" s="721" t="s">
        <v>67</v>
      </c>
      <c r="C15" s="722"/>
      <c r="D15" s="722"/>
      <c r="E15" s="725"/>
      <c r="F15" s="726"/>
      <c r="G15" s="12"/>
      <c r="H15" s="723" t="s">
        <v>241</v>
      </c>
      <c r="I15" s="724"/>
      <c r="J15" s="724"/>
      <c r="K15" s="714"/>
      <c r="L15" s="715"/>
      <c r="M15" s="72"/>
      <c r="O15" s="6"/>
    </row>
    <row r="16" spans="2:15" ht="18" customHeight="1" x14ac:dyDescent="0.3">
      <c r="B16" s="721" t="s">
        <v>68</v>
      </c>
      <c r="C16" s="722"/>
      <c r="D16" s="722"/>
      <c r="E16" s="725"/>
      <c r="F16" s="726"/>
      <c r="G16" s="12"/>
      <c r="H16" s="9" t="s">
        <v>483</v>
      </c>
      <c r="I16" s="8"/>
      <c r="J16" s="73"/>
      <c r="K16" s="73"/>
      <c r="L16" s="73"/>
      <c r="M16" s="73"/>
      <c r="O16" s="6"/>
    </row>
    <row r="17" spans="2:15" ht="18" customHeight="1" x14ac:dyDescent="0.3">
      <c r="B17" s="727" t="s">
        <v>398</v>
      </c>
      <c r="C17" s="728"/>
      <c r="D17" s="729"/>
      <c r="E17" s="725"/>
      <c r="F17" s="726"/>
      <c r="G17" s="12"/>
      <c r="H17" s="309"/>
      <c r="I17" s="8"/>
      <c r="J17" s="73"/>
      <c r="K17" s="73"/>
      <c r="L17" s="73"/>
      <c r="M17" s="73"/>
      <c r="N17" s="6"/>
      <c r="O17" s="6"/>
    </row>
    <row r="18" spans="2:15" ht="18" customHeight="1" x14ac:dyDescent="0.3">
      <c r="B18" s="721" t="s">
        <v>241</v>
      </c>
      <c r="C18" s="722"/>
      <c r="D18" s="722"/>
      <c r="E18" s="725"/>
      <c r="F18" s="726"/>
      <c r="G18" s="12"/>
      <c r="H18" s="309"/>
      <c r="I18" s="8"/>
      <c r="J18" s="73"/>
      <c r="K18" s="73"/>
      <c r="L18" s="73"/>
      <c r="M18" s="73"/>
      <c r="N18" s="6"/>
      <c r="O18" s="6"/>
    </row>
    <row r="19" spans="2:15" ht="18" customHeight="1" thickBot="1" x14ac:dyDescent="0.35">
      <c r="B19" s="733" t="s">
        <v>399</v>
      </c>
      <c r="C19" s="734"/>
      <c r="D19" s="735"/>
      <c r="E19" s="714"/>
      <c r="F19" s="715"/>
      <c r="G19" s="12"/>
      <c r="H19" s="74"/>
      <c r="I19" s="74"/>
      <c r="J19" s="73"/>
      <c r="K19" s="73"/>
      <c r="L19" s="73"/>
      <c r="M19" s="73"/>
      <c r="N19" s="6"/>
      <c r="O19" s="6"/>
    </row>
    <row r="20" spans="2:15" ht="18" customHeight="1" x14ac:dyDescent="0.3">
      <c r="B20" s="310" t="s">
        <v>452</v>
      </c>
      <c r="C20" s="311"/>
      <c r="D20" s="311"/>
      <c r="E20" s="312"/>
      <c r="F20" s="308"/>
      <c r="G20" s="12"/>
      <c r="H20" s="74"/>
      <c r="I20" s="74"/>
      <c r="J20" s="73"/>
      <c r="K20" s="73"/>
      <c r="L20" s="73"/>
      <c r="M20" s="73"/>
      <c r="N20" s="6"/>
      <c r="O20" s="6"/>
    </row>
    <row r="21" spans="2:15" ht="16.5" customHeight="1" thickBot="1" x14ac:dyDescent="0.35">
      <c r="C21" s="6"/>
      <c r="D21" s="6"/>
      <c r="E21" s="6"/>
      <c r="F21" s="6"/>
      <c r="G21" s="6"/>
      <c r="H21" s="6"/>
      <c r="I21" s="6"/>
      <c r="J21" s="6"/>
      <c r="K21" s="6"/>
      <c r="L21" s="6"/>
      <c r="M21" s="6"/>
      <c r="N21" s="6"/>
      <c r="O21" s="6"/>
    </row>
    <row r="22" spans="2:15" ht="18.75" customHeight="1" x14ac:dyDescent="0.3">
      <c r="B22" s="730" t="s">
        <v>315</v>
      </c>
      <c r="C22" s="731"/>
      <c r="D22" s="731"/>
      <c r="E22" s="731"/>
      <c r="F22" s="731"/>
      <c r="G22" s="731"/>
      <c r="H22" s="731"/>
      <c r="I22" s="731"/>
      <c r="J22" s="731"/>
      <c r="K22" s="731"/>
      <c r="L22" s="731"/>
      <c r="M22" s="731"/>
      <c r="N22" s="732"/>
      <c r="O22" s="6"/>
    </row>
    <row r="23" spans="2:15" ht="18" customHeight="1" x14ac:dyDescent="0.3">
      <c r="B23" s="736"/>
      <c r="C23" s="737"/>
      <c r="D23" s="737"/>
      <c r="E23" s="77" t="s">
        <v>74</v>
      </c>
      <c r="F23" s="77" t="s">
        <v>75</v>
      </c>
      <c r="G23" s="77" t="s">
        <v>76</v>
      </c>
      <c r="H23" s="77" t="s">
        <v>77</v>
      </c>
      <c r="I23" s="77" t="s">
        <v>78</v>
      </c>
      <c r="J23" s="77" t="s">
        <v>79</v>
      </c>
      <c r="K23" s="77" t="s">
        <v>80</v>
      </c>
      <c r="L23" s="77" t="s">
        <v>81</v>
      </c>
      <c r="M23" s="77" t="s">
        <v>82</v>
      </c>
      <c r="N23" s="78" t="s">
        <v>83</v>
      </c>
      <c r="O23" s="6"/>
    </row>
    <row r="24" spans="2:15" ht="18" customHeight="1" x14ac:dyDescent="0.3">
      <c r="B24" s="738" t="s">
        <v>252</v>
      </c>
      <c r="C24" s="739"/>
      <c r="D24" s="739"/>
      <c r="E24" s="192"/>
      <c r="F24" s="192"/>
      <c r="G24" s="192"/>
      <c r="H24" s="192"/>
      <c r="I24" s="192"/>
      <c r="J24" s="192"/>
      <c r="K24" s="192"/>
      <c r="L24" s="192"/>
      <c r="M24" s="192"/>
      <c r="N24" s="192"/>
      <c r="O24" s="6"/>
    </row>
    <row r="25" spans="2:15" ht="18" customHeight="1" x14ac:dyDescent="0.3">
      <c r="B25" s="11" t="s">
        <v>484</v>
      </c>
    </row>
    <row r="26" spans="2:15" ht="18" customHeight="1" thickBot="1" x14ac:dyDescent="0.35"/>
    <row r="27" spans="2:15" ht="18" customHeight="1" thickBot="1" x14ac:dyDescent="0.35">
      <c r="B27" s="716" t="s">
        <v>188</v>
      </c>
      <c r="C27" s="717"/>
      <c r="D27" s="718"/>
      <c r="E27" s="719">
        <f>SUM(E4:F18,K4:L15,E24:N24)</f>
        <v>0</v>
      </c>
      <c r="F27" s="720"/>
    </row>
  </sheetData>
  <sheetProtection password="DB13" sheet="1" objects="1" scenarios="1" formatColumns="0" formatRows="0"/>
  <mergeCells count="63">
    <mergeCell ref="E19:F19"/>
    <mergeCell ref="B19:D19"/>
    <mergeCell ref="E18:F18"/>
    <mergeCell ref="B23:D23"/>
    <mergeCell ref="B24:D24"/>
    <mergeCell ref="B22:N22"/>
    <mergeCell ref="B18:D18"/>
    <mergeCell ref="E6:F6"/>
    <mergeCell ref="E7:F7"/>
    <mergeCell ref="E8:F8"/>
    <mergeCell ref="E9:F9"/>
    <mergeCell ref="E10:F10"/>
    <mergeCell ref="E11:F11"/>
    <mergeCell ref="B10:D10"/>
    <mergeCell ref="B12:D12"/>
    <mergeCell ref="B13:D13"/>
    <mergeCell ref="E12:F12"/>
    <mergeCell ref="E13:F13"/>
    <mergeCell ref="B11:D11"/>
    <mergeCell ref="B3:F3"/>
    <mergeCell ref="E14:F14"/>
    <mergeCell ref="B1:M1"/>
    <mergeCell ref="E4:F4"/>
    <mergeCell ref="E5:F5"/>
    <mergeCell ref="B9:D9"/>
    <mergeCell ref="B4:D4"/>
    <mergeCell ref="B5:D5"/>
    <mergeCell ref="B6:D6"/>
    <mergeCell ref="B7:D7"/>
    <mergeCell ref="B8:D8"/>
    <mergeCell ref="K4:L4"/>
    <mergeCell ref="K5:L5"/>
    <mergeCell ref="K11:L11"/>
    <mergeCell ref="K12:L12"/>
    <mergeCell ref="K13:L13"/>
    <mergeCell ref="E17:F17"/>
    <mergeCell ref="B14:D14"/>
    <mergeCell ref="B15:D15"/>
    <mergeCell ref="B16:D16"/>
    <mergeCell ref="B17:D17"/>
    <mergeCell ref="E15:F15"/>
    <mergeCell ref="E16:F16"/>
    <mergeCell ref="H4:J4"/>
    <mergeCell ref="H5:J5"/>
    <mergeCell ref="H6:J6"/>
    <mergeCell ref="H7:J7"/>
    <mergeCell ref="H8:J8"/>
    <mergeCell ref="K14:L14"/>
    <mergeCell ref="K15:L15"/>
    <mergeCell ref="B27:D27"/>
    <mergeCell ref="E27:F27"/>
    <mergeCell ref="K6:L6"/>
    <mergeCell ref="K7:L7"/>
    <mergeCell ref="K8:L8"/>
    <mergeCell ref="K9:L9"/>
    <mergeCell ref="K10:L10"/>
    <mergeCell ref="H9:J9"/>
    <mergeCell ref="H10:J10"/>
    <mergeCell ref="H11:J11"/>
    <mergeCell ref="H12:J12"/>
    <mergeCell ref="H13:J13"/>
    <mergeCell ref="H14:J14"/>
    <mergeCell ref="H15:J15"/>
  </mergeCells>
  <printOptions horizontalCentered="1"/>
  <pageMargins left="0.25" right="0.25" top="0.25" bottom="0.5" header="0.3" footer="0.3"/>
  <pageSetup scale="52" fitToHeight="2" orientation="portrait" r:id="rId1"/>
  <headerFooter>
    <oddFooter>&amp;CCHP Application&amp;Rv1.10 07/20/2017</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P29"/>
  <sheetViews>
    <sheetView showGridLines="0" zoomScaleNormal="100" zoomScaleSheetLayoutView="70" workbookViewId="0">
      <selection activeCell="B1" sqref="B1:F1"/>
    </sheetView>
  </sheetViews>
  <sheetFormatPr defaultRowHeight="14.4" x14ac:dyDescent="0.3"/>
  <cols>
    <col min="1" max="1" width="3.6640625" customWidth="1"/>
    <col min="2" max="2" width="12.109375" customWidth="1"/>
    <col min="3" max="3" width="15" customWidth="1"/>
    <col min="4" max="4" width="14.33203125" customWidth="1"/>
    <col min="5" max="5" width="16.33203125" customWidth="1"/>
    <col min="6" max="6" width="27.88671875" customWidth="1"/>
    <col min="7" max="7" width="9.109375" customWidth="1"/>
  </cols>
  <sheetData>
    <row r="1" spans="2:16" ht="114" customHeight="1" x14ac:dyDescent="0.3">
      <c r="B1" s="545" t="s">
        <v>85</v>
      </c>
      <c r="C1" s="545"/>
      <c r="D1" s="545"/>
      <c r="E1" s="545"/>
      <c r="F1" s="545"/>
      <c r="G1" s="163"/>
      <c r="H1" s="163"/>
    </row>
    <row r="2" spans="2:16" ht="18.75" customHeight="1" x14ac:dyDescent="0.3">
      <c r="B2" s="98" t="s">
        <v>158</v>
      </c>
      <c r="C2" s="102"/>
      <c r="D2" s="102"/>
      <c r="E2" s="205"/>
      <c r="F2" s="205"/>
      <c r="G2" s="163"/>
      <c r="H2" s="163"/>
    </row>
    <row r="3" spans="2:16" ht="70.5" customHeight="1" thickBot="1" x14ac:dyDescent="0.35">
      <c r="B3" s="597" t="s">
        <v>454</v>
      </c>
      <c r="C3" s="597"/>
      <c r="D3" s="597"/>
      <c r="E3" s="597"/>
      <c r="F3" s="597"/>
      <c r="G3" s="163"/>
      <c r="H3" s="163"/>
    </row>
    <row r="4" spans="2:16" ht="17.399999999999999" x14ac:dyDescent="0.3">
      <c r="B4" s="598" t="s">
        <v>316</v>
      </c>
      <c r="C4" s="599"/>
      <c r="D4" s="599"/>
      <c r="E4" s="599"/>
      <c r="F4" s="600"/>
      <c r="G4" s="82"/>
      <c r="H4" s="82"/>
    </row>
    <row r="5" spans="2:16" ht="18" customHeight="1" x14ac:dyDescent="0.3">
      <c r="B5" s="727" t="s">
        <v>287</v>
      </c>
      <c r="C5" s="728"/>
      <c r="D5" s="728"/>
      <c r="E5" s="729"/>
      <c r="F5" s="188" t="str">
        <f>IF('Utility Information'!D27="","-",'Utility Information'!D27)</f>
        <v>-</v>
      </c>
      <c r="G5" s="9"/>
      <c r="H5" s="9"/>
    </row>
    <row r="6" spans="2:16" ht="18" customHeight="1" x14ac:dyDescent="0.3">
      <c r="B6" s="727" t="s">
        <v>453</v>
      </c>
      <c r="C6" s="728"/>
      <c r="D6" s="728"/>
      <c r="E6" s="729"/>
      <c r="F6" s="188" t="str">
        <f>IF('Proposed System Performance'!E27="-","-",'Proposed System Performance'!E27/1000)</f>
        <v>-</v>
      </c>
      <c r="G6" s="86"/>
      <c r="H6" s="86"/>
    </row>
    <row r="7" spans="2:16" ht="18" customHeight="1" thickBot="1" x14ac:dyDescent="0.35">
      <c r="B7" s="750" t="s">
        <v>288</v>
      </c>
      <c r="C7" s="751"/>
      <c r="D7" s="751"/>
      <c r="E7" s="752"/>
      <c r="F7" s="191" t="str">
        <f>IF(F6="-","-",F5-F6)</f>
        <v>-</v>
      </c>
      <c r="G7" s="86"/>
      <c r="H7" s="86"/>
    </row>
    <row r="8" spans="2:16" ht="21.75" customHeight="1" thickBot="1" x14ac:dyDescent="0.35">
      <c r="B8" s="6"/>
      <c r="C8" s="6"/>
      <c r="D8" s="6"/>
      <c r="E8" s="6"/>
      <c r="F8" s="6"/>
      <c r="G8" s="6"/>
      <c r="H8" s="6"/>
    </row>
    <row r="9" spans="2:16" ht="19.2" x14ac:dyDescent="0.3">
      <c r="B9" s="730" t="s">
        <v>504</v>
      </c>
      <c r="C9" s="731"/>
      <c r="D9" s="731"/>
      <c r="E9" s="731"/>
      <c r="F9" s="732"/>
      <c r="G9" s="3"/>
      <c r="H9" s="87"/>
      <c r="I9" s="87"/>
      <c r="J9" s="87"/>
      <c r="K9" s="87"/>
      <c r="L9" s="87"/>
      <c r="M9" s="87"/>
      <c r="N9" s="87"/>
      <c r="O9" s="87"/>
      <c r="P9" s="87"/>
    </row>
    <row r="10" spans="2:16" ht="18" customHeight="1" x14ac:dyDescent="0.3">
      <c r="B10" s="84" t="s">
        <v>134</v>
      </c>
      <c r="C10" s="744"/>
      <c r="D10" s="744"/>
      <c r="E10" s="742" t="s">
        <v>189</v>
      </c>
      <c r="F10" s="743"/>
    </row>
    <row r="11" spans="2:16" ht="18" customHeight="1" x14ac:dyDescent="0.35">
      <c r="B11" s="84" t="s">
        <v>190</v>
      </c>
      <c r="C11" s="744"/>
      <c r="D11" s="744"/>
      <c r="E11" s="742" t="s">
        <v>189</v>
      </c>
      <c r="F11" s="743"/>
    </row>
    <row r="12" spans="2:16" ht="18" customHeight="1" x14ac:dyDescent="0.3">
      <c r="B12" s="278" t="s">
        <v>476</v>
      </c>
      <c r="C12" s="753"/>
      <c r="D12" s="754"/>
      <c r="E12" s="742" t="s">
        <v>189</v>
      </c>
      <c r="F12" s="743"/>
    </row>
    <row r="13" spans="2:16" ht="18" customHeight="1" thickBot="1" x14ac:dyDescent="0.4">
      <c r="B13" s="85" t="s">
        <v>191</v>
      </c>
      <c r="C13" s="745"/>
      <c r="D13" s="745"/>
      <c r="E13" s="747" t="s">
        <v>189</v>
      </c>
      <c r="F13" s="748"/>
    </row>
    <row r="14" spans="2:16" s="345" customFormat="1" ht="14.4" customHeight="1" x14ac:dyDescent="0.3">
      <c r="B14" s="749" t="s">
        <v>507</v>
      </c>
      <c r="C14" s="749"/>
      <c r="D14" s="749"/>
      <c r="E14" s="749"/>
      <c r="F14" s="749"/>
    </row>
    <row r="15" spans="2:16" ht="21" customHeight="1" thickBot="1" x14ac:dyDescent="0.35"/>
    <row r="16" spans="2:16" ht="19.2" x14ac:dyDescent="0.3">
      <c r="B16" s="598" t="s">
        <v>505</v>
      </c>
      <c r="C16" s="599"/>
      <c r="D16" s="599"/>
      <c r="E16" s="599"/>
      <c r="F16" s="600"/>
      <c r="G16" s="82"/>
      <c r="H16" s="82"/>
    </row>
    <row r="17" spans="2:8" ht="18" customHeight="1" x14ac:dyDescent="0.3">
      <c r="B17" s="84" t="s">
        <v>134</v>
      </c>
      <c r="C17" s="741" t="str">
        <f>IF(C10="","-",((0.95*$F$6)+(0.95*('Proposed System Performance'!$L$77/3.412))+(0.12*('Proposed System Performance'!$J$77-'Proposed System Performance'!$L$77)))-(C10*'Proposed System Performance'!E26/3.412))</f>
        <v>-</v>
      </c>
      <c r="D17" s="741" t="s">
        <v>57</v>
      </c>
      <c r="E17" s="742" t="s">
        <v>57</v>
      </c>
      <c r="F17" s="743"/>
      <c r="G17" s="9"/>
      <c r="H17" s="9"/>
    </row>
    <row r="18" spans="2:8" ht="18" customHeight="1" x14ac:dyDescent="0.35">
      <c r="B18" s="84" t="s">
        <v>190</v>
      </c>
      <c r="C18" s="741" t="str">
        <f>IF(C11="","-",((2.21*$F$6)+(2.21*('Proposed System Performance'!$L$77/3.412))+(0.0006*('Proposed System Performance'!$J$77-'Proposed System Performance'!$L$77)))-(C11*'Proposed System Performance'!E26/3.412))</f>
        <v>-</v>
      </c>
      <c r="D18" s="741" t="s">
        <v>57</v>
      </c>
      <c r="E18" s="742" t="s">
        <v>57</v>
      </c>
      <c r="F18" s="743"/>
      <c r="G18" s="9"/>
      <c r="H18" s="9"/>
    </row>
    <row r="19" spans="2:8" ht="18" customHeight="1" thickBot="1" x14ac:dyDescent="0.4">
      <c r="B19" s="85" t="s">
        <v>191</v>
      </c>
      <c r="C19" s="746" t="str">
        <f>IF(C13="","-",((1015*('Proposed System Performance'!$L$77/3.412))+(115*('Proposed System Performance'!$J$77-'Proposed System Performance'!$L$77)))-(C13*'Proposed System Performance'!E26/3.412))</f>
        <v>-</v>
      </c>
      <c r="D19" s="746" t="s">
        <v>57</v>
      </c>
      <c r="E19" s="747" t="s">
        <v>57</v>
      </c>
      <c r="F19" s="748"/>
      <c r="G19" s="9"/>
      <c r="H19" s="9"/>
    </row>
    <row r="20" spans="2:8" x14ac:dyDescent="0.3">
      <c r="B20" s="740" t="s">
        <v>506</v>
      </c>
      <c r="C20" s="740"/>
      <c r="D20" s="740"/>
      <c r="E20" s="740"/>
      <c r="F20" s="740"/>
      <c r="G20" s="740"/>
      <c r="H20" s="740"/>
    </row>
    <row r="21" spans="2:8" x14ac:dyDescent="0.3">
      <c r="B21" s="343"/>
      <c r="C21" s="343"/>
      <c r="D21" s="343"/>
      <c r="E21" s="343"/>
      <c r="F21" s="343"/>
      <c r="G21" s="343"/>
      <c r="H21" s="343"/>
    </row>
    <row r="23" spans="2:8" x14ac:dyDescent="0.3">
      <c r="B23" s="353" t="s">
        <v>301</v>
      </c>
    </row>
    <row r="24" spans="2:8" ht="15.6" x14ac:dyDescent="0.35">
      <c r="B24" s="354" t="s">
        <v>488</v>
      </c>
      <c r="C24" t="s">
        <v>500</v>
      </c>
      <c r="D24" s="352" t="s">
        <v>495</v>
      </c>
    </row>
    <row r="25" spans="2:8" ht="15.6" x14ac:dyDescent="0.35">
      <c r="B25" s="354" t="s">
        <v>489</v>
      </c>
      <c r="C25" t="s">
        <v>493</v>
      </c>
      <c r="D25" s="352" t="s">
        <v>496</v>
      </c>
    </row>
    <row r="26" spans="2:8" x14ac:dyDescent="0.3">
      <c r="B26" s="354" t="s">
        <v>476</v>
      </c>
      <c r="C26" t="s">
        <v>501</v>
      </c>
      <c r="D26" s="352" t="s">
        <v>497</v>
      </c>
    </row>
    <row r="27" spans="2:8" x14ac:dyDescent="0.3">
      <c r="B27" s="354" t="s">
        <v>490</v>
      </c>
      <c r="C27" t="s">
        <v>500</v>
      </c>
      <c r="D27" s="352" t="s">
        <v>495</v>
      </c>
    </row>
    <row r="28" spans="2:8" x14ac:dyDescent="0.3">
      <c r="B28" s="354" t="s">
        <v>491</v>
      </c>
      <c r="C28" t="s">
        <v>502</v>
      </c>
      <c r="D28" s="352" t="s">
        <v>498</v>
      </c>
    </row>
    <row r="29" spans="2:8" x14ac:dyDescent="0.3">
      <c r="B29" s="354" t="s">
        <v>492</v>
      </c>
      <c r="C29" t="s">
        <v>503</v>
      </c>
      <c r="D29" s="352" t="s">
        <v>499</v>
      </c>
    </row>
  </sheetData>
  <sheetProtection password="DB13" sheet="1" objects="1" scenarios="1" formatColumns="0" formatRows="0"/>
  <mergeCells count="24">
    <mergeCell ref="B14:F14"/>
    <mergeCell ref="E11:F11"/>
    <mergeCell ref="E13:F13"/>
    <mergeCell ref="B5:E5"/>
    <mergeCell ref="B6:E6"/>
    <mergeCell ref="B7:E7"/>
    <mergeCell ref="E12:F12"/>
    <mergeCell ref="C12:D12"/>
    <mergeCell ref="B1:F1"/>
    <mergeCell ref="B20:H20"/>
    <mergeCell ref="C17:D17"/>
    <mergeCell ref="E17:F17"/>
    <mergeCell ref="C10:D10"/>
    <mergeCell ref="C11:D11"/>
    <mergeCell ref="C13:D13"/>
    <mergeCell ref="C18:D18"/>
    <mergeCell ref="E18:F18"/>
    <mergeCell ref="C19:D19"/>
    <mergeCell ref="E19:F19"/>
    <mergeCell ref="B16:F16"/>
    <mergeCell ref="B9:F9"/>
    <mergeCell ref="E10:F10"/>
    <mergeCell ref="B4:F4"/>
    <mergeCell ref="B3:F3"/>
  </mergeCells>
  <printOptions horizontalCentered="1"/>
  <pageMargins left="0.25" right="0.25" top="0.25" bottom="0.5" header="0.3" footer="0.3"/>
  <pageSetup fitToHeight="2" orientation="portrait" r:id="rId1"/>
  <headerFooter>
    <oddFooter>&amp;CCHP Application&amp;Rv1.10 07/20/2017</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I40"/>
  <sheetViews>
    <sheetView showGridLines="0" zoomScaleNormal="100" zoomScaleSheetLayoutView="70" workbookViewId="0">
      <selection activeCell="B1" sqref="B1:D1"/>
    </sheetView>
  </sheetViews>
  <sheetFormatPr defaultRowHeight="14.4" x14ac:dyDescent="0.3"/>
  <cols>
    <col min="1" max="1" width="3.6640625" customWidth="1"/>
    <col min="2" max="2" width="45.33203125" customWidth="1"/>
    <col min="3" max="3" width="25.6640625" customWidth="1"/>
    <col min="4" max="4" width="25" customWidth="1"/>
    <col min="5" max="5" width="25.6640625" customWidth="1"/>
    <col min="6" max="6" width="26.109375" customWidth="1"/>
    <col min="7" max="7" width="28.5546875" customWidth="1"/>
    <col min="8" max="8" width="40.6640625" customWidth="1"/>
  </cols>
  <sheetData>
    <row r="1" spans="2:9" ht="110.1" customHeight="1" x14ac:dyDescent="0.3">
      <c r="B1" s="545" t="s">
        <v>204</v>
      </c>
      <c r="C1" s="545"/>
      <c r="D1" s="545"/>
      <c r="E1" s="163"/>
      <c r="F1" s="163"/>
      <c r="G1" s="62"/>
      <c r="H1" s="62"/>
      <c r="I1" s="6"/>
    </row>
    <row r="2" spans="2:9" ht="17.399999999999999" x14ac:dyDescent="0.3">
      <c r="B2" s="98" t="s">
        <v>158</v>
      </c>
      <c r="C2" s="102"/>
      <c r="D2" s="102"/>
      <c r="E2" s="32"/>
      <c r="F2" s="32"/>
      <c r="G2" s="62"/>
      <c r="H2" s="62"/>
      <c r="I2" s="6"/>
    </row>
    <row r="3" spans="2:9" s="40" customFormat="1" ht="33" customHeight="1" thickBot="1" x14ac:dyDescent="0.35">
      <c r="B3" s="756" t="s">
        <v>208</v>
      </c>
      <c r="C3" s="756"/>
      <c r="D3" s="756"/>
      <c r="E3" s="101"/>
      <c r="F3" s="101"/>
      <c r="G3" s="101"/>
      <c r="H3" s="101"/>
    </row>
    <row r="4" spans="2:9" ht="18" customHeight="1" x14ac:dyDescent="0.3">
      <c r="B4" s="598" t="s">
        <v>317</v>
      </c>
      <c r="C4" s="599"/>
      <c r="D4" s="600"/>
    </row>
    <row r="5" spans="2:9" ht="18" customHeight="1" x14ac:dyDescent="0.3">
      <c r="B5" s="69" t="s">
        <v>155</v>
      </c>
      <c r="C5" s="70" t="s">
        <v>206</v>
      </c>
      <c r="D5" s="107" t="s">
        <v>207</v>
      </c>
    </row>
    <row r="6" spans="2:9" ht="18" customHeight="1" x14ac:dyDescent="0.3">
      <c r="B6" s="194" t="s">
        <v>242</v>
      </c>
      <c r="C6" s="195"/>
      <c r="D6" s="196"/>
    </row>
    <row r="7" spans="2:9" ht="18" customHeight="1" x14ac:dyDescent="0.3">
      <c r="B7" s="194" t="s">
        <v>246</v>
      </c>
      <c r="C7" s="195"/>
      <c r="D7" s="196"/>
    </row>
    <row r="8" spans="2:9" ht="18" customHeight="1" x14ac:dyDescent="0.3">
      <c r="B8" s="194"/>
      <c r="C8" s="195"/>
      <c r="D8" s="196"/>
    </row>
    <row r="9" spans="2:9" ht="18" customHeight="1" x14ac:dyDescent="0.3">
      <c r="B9" s="194"/>
      <c r="C9" s="195"/>
      <c r="D9" s="196"/>
    </row>
    <row r="10" spans="2:9" ht="18" customHeight="1" x14ac:dyDescent="0.3">
      <c r="B10" s="194"/>
      <c r="C10" s="195"/>
      <c r="D10" s="196"/>
    </row>
    <row r="11" spans="2:9" ht="18" customHeight="1" x14ac:dyDescent="0.3">
      <c r="B11" s="194"/>
      <c r="C11" s="195"/>
      <c r="D11" s="196"/>
    </row>
    <row r="12" spans="2:9" ht="18" customHeight="1" x14ac:dyDescent="0.3">
      <c r="B12" s="194"/>
      <c r="C12" s="195"/>
      <c r="D12" s="196"/>
    </row>
    <row r="13" spans="2:9" ht="18" customHeight="1" x14ac:dyDescent="0.3">
      <c r="B13" s="194"/>
      <c r="C13" s="195"/>
      <c r="D13" s="196"/>
    </row>
    <row r="14" spans="2:9" ht="18" customHeight="1" x14ac:dyDescent="0.3">
      <c r="B14" s="194"/>
      <c r="C14" s="195"/>
      <c r="D14" s="196"/>
    </row>
    <row r="15" spans="2:9" ht="18" customHeight="1" x14ac:dyDescent="0.3">
      <c r="B15" s="194"/>
      <c r="C15" s="195"/>
      <c r="D15" s="196"/>
    </row>
    <row r="16" spans="2:9" ht="18" customHeight="1" thickBot="1" x14ac:dyDescent="0.35">
      <c r="B16" s="197"/>
      <c r="C16" s="198"/>
      <c r="D16" s="199"/>
    </row>
    <row r="17" spans="2:8" ht="8.25" customHeight="1" x14ac:dyDescent="0.3">
      <c r="B17" s="757"/>
      <c r="C17" s="757"/>
      <c r="D17" s="13"/>
      <c r="H17" s="4"/>
    </row>
    <row r="18" spans="2:8" ht="18" customHeight="1" x14ac:dyDescent="0.3">
      <c r="B18" s="98" t="s">
        <v>158</v>
      </c>
      <c r="C18" s="30"/>
      <c r="D18" s="29"/>
      <c r="H18" s="4"/>
    </row>
    <row r="19" spans="2:8" ht="34.5" customHeight="1" thickBot="1" x14ac:dyDescent="0.35">
      <c r="B19" s="756" t="s">
        <v>205</v>
      </c>
      <c r="C19" s="756"/>
      <c r="D19" s="756"/>
      <c r="H19" s="4"/>
    </row>
    <row r="20" spans="2:8" ht="18" customHeight="1" x14ac:dyDescent="0.3">
      <c r="B20" s="730" t="s">
        <v>318</v>
      </c>
      <c r="C20" s="731"/>
      <c r="D20" s="732"/>
      <c r="H20" s="3"/>
    </row>
    <row r="21" spans="2:8" ht="18" customHeight="1" x14ac:dyDescent="0.3">
      <c r="B21" s="69" t="s">
        <v>100</v>
      </c>
      <c r="C21" s="70" t="s">
        <v>209</v>
      </c>
      <c r="D21" s="107" t="s">
        <v>210</v>
      </c>
      <c r="H21" s="15"/>
    </row>
    <row r="22" spans="2:8" ht="18" customHeight="1" x14ac:dyDescent="0.3">
      <c r="B22" s="194" t="s">
        <v>243</v>
      </c>
      <c r="C22" s="195"/>
      <c r="D22" s="196"/>
      <c r="H22" s="16"/>
    </row>
    <row r="23" spans="2:8" ht="18" customHeight="1" x14ac:dyDescent="0.3">
      <c r="B23" s="194" t="s">
        <v>244</v>
      </c>
      <c r="C23" s="195"/>
      <c r="D23" s="196"/>
      <c r="H23" s="4"/>
    </row>
    <row r="24" spans="2:8" ht="18" customHeight="1" x14ac:dyDescent="0.3">
      <c r="B24" s="194" t="s">
        <v>245</v>
      </c>
      <c r="C24" s="195"/>
      <c r="D24" s="196"/>
    </row>
    <row r="25" spans="2:8" ht="18" customHeight="1" x14ac:dyDescent="0.3">
      <c r="B25" s="194" t="s">
        <v>247</v>
      </c>
      <c r="C25" s="195"/>
      <c r="D25" s="196"/>
    </row>
    <row r="26" spans="2:8" ht="18" customHeight="1" x14ac:dyDescent="0.3">
      <c r="B26" s="194" t="s">
        <v>248</v>
      </c>
      <c r="C26" s="195"/>
      <c r="D26" s="196"/>
    </row>
    <row r="27" spans="2:8" ht="18" customHeight="1" x14ac:dyDescent="0.3">
      <c r="B27" s="194" t="s">
        <v>249</v>
      </c>
      <c r="C27" s="195"/>
      <c r="D27" s="196"/>
    </row>
    <row r="28" spans="2:8" ht="18" customHeight="1" x14ac:dyDescent="0.3">
      <c r="B28" s="194" t="s">
        <v>278</v>
      </c>
      <c r="C28" s="195"/>
      <c r="D28" s="196"/>
    </row>
    <row r="29" spans="2:8" ht="18" customHeight="1" x14ac:dyDescent="0.3">
      <c r="B29" s="194" t="s">
        <v>250</v>
      </c>
      <c r="C29" s="195"/>
      <c r="D29" s="196"/>
    </row>
    <row r="30" spans="2:8" ht="18" customHeight="1" x14ac:dyDescent="0.3">
      <c r="B30" s="194"/>
      <c r="C30" s="195"/>
      <c r="D30" s="196"/>
    </row>
    <row r="31" spans="2:8" ht="18" customHeight="1" x14ac:dyDescent="0.3">
      <c r="B31" s="194"/>
      <c r="C31" s="195"/>
      <c r="D31" s="196"/>
    </row>
    <row r="32" spans="2:8" ht="18" customHeight="1" x14ac:dyDescent="0.3">
      <c r="B32" s="194"/>
      <c r="C32" s="195"/>
      <c r="D32" s="196"/>
    </row>
    <row r="33" spans="2:4" ht="18" hidden="1" customHeight="1" x14ac:dyDescent="0.3">
      <c r="B33" s="194"/>
      <c r="C33" s="195"/>
      <c r="D33" s="196"/>
    </row>
    <row r="34" spans="2:4" ht="18" hidden="1" customHeight="1" x14ac:dyDescent="0.3">
      <c r="B34" s="194"/>
      <c r="C34" s="195"/>
      <c r="D34" s="196"/>
    </row>
    <row r="35" spans="2:4" ht="18" hidden="1" customHeight="1" x14ac:dyDescent="0.3">
      <c r="B35" s="194"/>
      <c r="C35" s="195"/>
      <c r="D35" s="196"/>
    </row>
    <row r="36" spans="2:4" ht="18" hidden="1" customHeight="1" x14ac:dyDescent="0.3">
      <c r="B36" s="194"/>
      <c r="C36" s="195"/>
      <c r="D36" s="196"/>
    </row>
    <row r="37" spans="2:4" ht="18" customHeight="1" thickBot="1" x14ac:dyDescent="0.35">
      <c r="B37" s="197"/>
      <c r="C37" s="198"/>
      <c r="D37" s="199"/>
    </row>
    <row r="38" spans="2:4" ht="18" customHeight="1" x14ac:dyDescent="0.3">
      <c r="B38" s="755"/>
      <c r="C38" s="755"/>
      <c r="D38" s="755"/>
    </row>
    <row r="39" spans="2:4" ht="18" customHeight="1" x14ac:dyDescent="0.3"/>
    <row r="40" spans="2:4" ht="18" customHeight="1" x14ac:dyDescent="0.3"/>
  </sheetData>
  <sheetProtection password="DB13" sheet="1" objects="1" scenarios="1" formatColumns="0" formatRows="0"/>
  <mergeCells count="7">
    <mergeCell ref="B1:D1"/>
    <mergeCell ref="B38:D38"/>
    <mergeCell ref="B20:D20"/>
    <mergeCell ref="B4:D4"/>
    <mergeCell ref="B3:D3"/>
    <mergeCell ref="B19:D19"/>
    <mergeCell ref="B17:C17"/>
  </mergeCells>
  <printOptions horizontalCentered="1"/>
  <pageMargins left="0.25" right="0.25" top="0.25" bottom="0.5" header="0.3" footer="0.3"/>
  <pageSetup fitToHeight="2" orientation="portrait" r:id="rId1"/>
  <headerFooter>
    <oddFooter>&amp;CCHP Application&amp;Rv1.10 07/20/2017</oddFooter>
  </headerFooter>
  <rowBreaks count="1" manualBreakCount="1">
    <brk id="37"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59"/>
  <sheetViews>
    <sheetView showGridLines="0" topLeftCell="B30" zoomScaleNormal="100" zoomScaleSheetLayoutView="70" workbookViewId="0">
      <selection activeCell="C39" sqref="C39"/>
    </sheetView>
  </sheetViews>
  <sheetFormatPr defaultRowHeight="14.4" x14ac:dyDescent="0.3"/>
  <cols>
    <col min="1" max="1" width="3.6640625" customWidth="1"/>
    <col min="2" max="2" width="38.109375" customWidth="1"/>
    <col min="3" max="3" width="31.33203125" customWidth="1"/>
    <col min="4" max="4" width="7.44140625" customWidth="1"/>
    <col min="5" max="5" width="55.33203125" bestFit="1" customWidth="1"/>
    <col min="6" max="6" width="25.88671875" customWidth="1"/>
    <col min="7" max="7" width="10.109375" bestFit="1" customWidth="1"/>
    <col min="8" max="8" width="11.5546875" bestFit="1" customWidth="1"/>
    <col min="9" max="9" width="6" bestFit="1" customWidth="1"/>
    <col min="10" max="10" width="4.5546875" bestFit="1" customWidth="1"/>
    <col min="11" max="11" width="15" bestFit="1" customWidth="1"/>
    <col min="14" max="14" width="9.44140625" bestFit="1" customWidth="1"/>
    <col min="15" max="15" width="18" bestFit="1" customWidth="1"/>
  </cols>
  <sheetData>
    <row r="1" spans="1:16" s="20" customFormat="1" ht="15" hidden="1" customHeight="1" x14ac:dyDescent="0.3">
      <c r="A1" s="136"/>
      <c r="B1" s="115" t="s">
        <v>117</v>
      </c>
      <c r="C1" s="116"/>
      <c r="D1" s="116"/>
      <c r="E1" s="116"/>
      <c r="F1" s="116"/>
      <c r="G1" s="116"/>
      <c r="H1" s="116"/>
      <c r="I1" s="116"/>
      <c r="J1" s="116"/>
      <c r="K1" s="117"/>
      <c r="L1" s="296"/>
      <c r="M1" s="129"/>
      <c r="N1" s="129"/>
      <c r="O1" s="130"/>
      <c r="P1" s="114"/>
    </row>
    <row r="2" spans="1:16" s="20" customFormat="1" ht="15" hidden="1" customHeight="1" x14ac:dyDescent="0.3">
      <c r="A2" s="114"/>
      <c r="B2" s="118"/>
      <c r="C2" s="19"/>
      <c r="D2" s="19" t="s">
        <v>103</v>
      </c>
      <c r="E2" s="19"/>
      <c r="F2" s="19"/>
      <c r="G2" s="19"/>
      <c r="H2" s="19"/>
      <c r="I2" s="19"/>
      <c r="J2" s="19"/>
      <c r="K2" s="119"/>
      <c r="L2" s="297"/>
      <c r="O2" s="132"/>
      <c r="P2" s="114"/>
    </row>
    <row r="3" spans="1:16" s="20" customFormat="1" ht="15" hidden="1" customHeight="1" thickBot="1" x14ac:dyDescent="0.35">
      <c r="A3" s="114"/>
      <c r="B3" s="120" t="s">
        <v>383</v>
      </c>
      <c r="C3" s="108">
        <f>'Proposed System Performance'!K27</f>
        <v>0</v>
      </c>
      <c r="D3" s="19"/>
      <c r="E3" s="21" t="s">
        <v>108</v>
      </c>
      <c r="F3" s="19" t="s">
        <v>384</v>
      </c>
      <c r="G3" s="19" t="s">
        <v>109</v>
      </c>
      <c r="H3" s="19" t="s">
        <v>111</v>
      </c>
      <c r="I3" s="19" t="s">
        <v>110</v>
      </c>
      <c r="J3" s="19"/>
      <c r="K3" s="119"/>
      <c r="L3" s="299" t="s">
        <v>362</v>
      </c>
      <c r="M3" s="125" t="s">
        <v>389</v>
      </c>
      <c r="N3" s="125" t="s">
        <v>390</v>
      </c>
      <c r="O3" s="300" t="s">
        <v>375</v>
      </c>
      <c r="P3" s="114"/>
    </row>
    <row r="4" spans="1:16" s="20" customFormat="1" ht="15" hidden="1" customHeight="1" x14ac:dyDescent="0.3">
      <c r="A4" s="114"/>
      <c r="B4" s="120" t="s">
        <v>385</v>
      </c>
      <c r="C4" s="19" t="str">
        <f>IF('Proposed System Performance'!E10="CHP","CHP",IF('Proposed System Performance'!E10="Waste Heat to Power","WHR","-"))</f>
        <v>-</v>
      </c>
      <c r="D4" s="19" t="s">
        <v>104</v>
      </c>
      <c r="E4" s="21" t="s">
        <v>105</v>
      </c>
      <c r="F4" s="22">
        <v>2000</v>
      </c>
      <c r="G4" s="759">
        <v>0.25</v>
      </c>
      <c r="H4" s="762">
        <v>2000000</v>
      </c>
      <c r="I4" s="760" t="s">
        <v>118</v>
      </c>
      <c r="J4" s="23">
        <v>0.3</v>
      </c>
      <c r="K4" s="119" t="s">
        <v>120</v>
      </c>
      <c r="L4" s="296" t="s">
        <v>104</v>
      </c>
      <c r="M4" s="304">
        <v>0</v>
      </c>
      <c r="N4" s="305">
        <f>F4</f>
        <v>2000</v>
      </c>
      <c r="O4" s="327">
        <f>$C$3*$N$4</f>
        <v>0</v>
      </c>
      <c r="P4" s="114"/>
    </row>
    <row r="5" spans="1:16" s="20" customFormat="1" ht="15" hidden="1" customHeight="1" x14ac:dyDescent="0.3">
      <c r="A5" s="114"/>
      <c r="B5" s="120" t="s">
        <v>121</v>
      </c>
      <c r="C5" s="19" t="str">
        <f>IF('Proposed System Performance'!J12="Yes","Yes","No")</f>
        <v>No</v>
      </c>
      <c r="D5" s="19"/>
      <c r="E5" s="19" t="s">
        <v>106</v>
      </c>
      <c r="F5" s="22">
        <v>1000</v>
      </c>
      <c r="G5" s="759"/>
      <c r="H5" s="762"/>
      <c r="I5" s="760"/>
      <c r="J5" s="23">
        <v>0.4</v>
      </c>
      <c r="K5" s="119" t="s">
        <v>119</v>
      </c>
      <c r="L5" s="297"/>
      <c r="M5" s="114">
        <v>500.00000010000002</v>
      </c>
      <c r="N5" s="22">
        <f>F5</f>
        <v>1000</v>
      </c>
      <c r="O5" s="328">
        <f>(500*$N$4)+(($C$3-500)*$N$5)</f>
        <v>500000</v>
      </c>
      <c r="P5" s="114"/>
    </row>
    <row r="6" spans="1:16" s="20" customFormat="1" ht="15" hidden="1" customHeight="1" x14ac:dyDescent="0.3">
      <c r="A6" s="114"/>
      <c r="B6" s="120"/>
      <c r="C6" s="19"/>
      <c r="D6" s="19"/>
      <c r="E6" s="19" t="s">
        <v>107</v>
      </c>
      <c r="F6" s="22">
        <v>550</v>
      </c>
      <c r="G6" s="759"/>
      <c r="H6" s="762">
        <v>3000000</v>
      </c>
      <c r="I6" s="761">
        <v>0.3</v>
      </c>
      <c r="J6" s="19"/>
      <c r="K6" s="119"/>
      <c r="L6" s="297"/>
      <c r="M6" s="114">
        <v>1000.0000001</v>
      </c>
      <c r="N6" s="22">
        <f>F6</f>
        <v>550</v>
      </c>
      <c r="O6" s="328">
        <f>$M$5*$N$4+($M$6-$M$5)*$N$5+ ($C$3-$M$6)*$N$6</f>
        <v>950000.00014499994</v>
      </c>
      <c r="P6" s="114"/>
    </row>
    <row r="7" spans="1:16" s="20" customFormat="1" ht="15" hidden="1" customHeight="1" thickBot="1" x14ac:dyDescent="0.35">
      <c r="A7" s="114"/>
      <c r="B7" s="120" t="s">
        <v>388</v>
      </c>
      <c r="C7" s="24" t="str">
        <f>IF(C4=D4,VLOOKUP(C3,$M$4:$O$7,3),IF(C4=D12,VLOOKUP(C3,$M$12:$O$13,3),"-"))</f>
        <v>-</v>
      </c>
      <c r="D7" s="19"/>
      <c r="E7" s="19" t="s">
        <v>116</v>
      </c>
      <c r="F7" s="22">
        <v>350</v>
      </c>
      <c r="G7" s="759"/>
      <c r="H7" s="762"/>
      <c r="I7" s="761"/>
      <c r="J7" s="19"/>
      <c r="K7" s="119"/>
      <c r="L7" s="298"/>
      <c r="M7" s="306">
        <v>3000.0000009999999</v>
      </c>
      <c r="N7" s="307">
        <f>F7</f>
        <v>350</v>
      </c>
      <c r="O7" s="328">
        <f>$M$5*$N$4+($M$6-$M$5)*$N$5+ (M7-M6)*N6+($C$3-M7)*N7</f>
        <v>1550000.0003450001</v>
      </c>
      <c r="P7" s="114"/>
    </row>
    <row r="8" spans="1:16" s="20" customFormat="1" ht="15" hidden="1" customHeight="1" x14ac:dyDescent="0.3">
      <c r="A8" s="114"/>
      <c r="B8" s="120" t="s">
        <v>102</v>
      </c>
      <c r="C8" s="19" t="e">
        <f>IF('Application Form'!#REF!="Yes","Yes","No")</f>
        <v>#REF!</v>
      </c>
      <c r="D8" s="19"/>
      <c r="E8" s="19"/>
      <c r="F8" s="22"/>
      <c r="G8" s="759"/>
      <c r="H8" s="762">
        <v>2000000</v>
      </c>
      <c r="I8" s="761">
        <v>0.6</v>
      </c>
      <c r="J8" s="19"/>
      <c r="K8" s="119"/>
      <c r="L8" s="296" t="s">
        <v>114</v>
      </c>
      <c r="M8" s="129">
        <v>0</v>
      </c>
      <c r="N8" s="305">
        <f t="shared" ref="N8:N11" si="0">F8</f>
        <v>0</v>
      </c>
      <c r="O8" s="329"/>
      <c r="P8" s="114"/>
    </row>
    <row r="9" spans="1:16" s="20" customFormat="1" ht="15" hidden="1" customHeight="1" x14ac:dyDescent="0.3">
      <c r="A9" s="114"/>
      <c r="B9" s="120" t="s">
        <v>122</v>
      </c>
      <c r="C9" s="244" t="e">
        <f>IF(C8="No",0,IF(C3&gt;1000000,250000,C3*0.25))</f>
        <v>#REF!</v>
      </c>
      <c r="D9" s="19"/>
      <c r="E9" s="19"/>
      <c r="F9" s="22"/>
      <c r="G9" s="759"/>
      <c r="H9" s="762"/>
      <c r="I9" s="761"/>
      <c r="J9" s="19"/>
      <c r="K9" s="119"/>
      <c r="L9" s="297"/>
      <c r="M9" s="20">
        <v>1000000.01</v>
      </c>
      <c r="N9" s="22">
        <v>2</v>
      </c>
      <c r="O9" s="330"/>
      <c r="P9" s="114"/>
    </row>
    <row r="10" spans="1:16" s="20" customFormat="1" ht="15" hidden="1" customHeight="1" x14ac:dyDescent="0.3">
      <c r="A10" s="114"/>
      <c r="B10" s="120" t="s">
        <v>123</v>
      </c>
      <c r="C10" s="25">
        <f>'System Costs'!E27</f>
        <v>0</v>
      </c>
      <c r="D10" s="19"/>
      <c r="E10" s="19"/>
      <c r="F10" s="22"/>
      <c r="G10" s="759"/>
      <c r="H10" s="762">
        <v>3000000</v>
      </c>
      <c r="I10" s="761">
        <v>0.45</v>
      </c>
      <c r="J10" s="19"/>
      <c r="K10" s="119"/>
      <c r="L10" s="297"/>
      <c r="M10" s="20">
        <v>0</v>
      </c>
      <c r="N10" s="22">
        <v>3</v>
      </c>
      <c r="O10" s="330"/>
      <c r="P10" s="114"/>
    </row>
    <row r="11" spans="1:16" s="20" customFormat="1" ht="15" hidden="1" customHeight="1" thickBot="1" x14ac:dyDescent="0.35">
      <c r="A11" s="114"/>
      <c r="B11" s="120" t="s">
        <v>124</v>
      </c>
      <c r="C11" s="26" t="str">
        <f>IF(AND(C4="CHP",C3&lt;=1000000,'Proposed System Performance'!J12="No"),J4,IF(AND(C4="CHP",C3&lt;=1000000,'Proposed System Performance'!J12="Yes"),J5,IF(AND(C4="CHP",C3&gt;1000000),I6,IF(C4="WHR",I12,"-"))))</f>
        <v>-</v>
      </c>
      <c r="D11" s="19"/>
      <c r="E11" s="19"/>
      <c r="F11" s="22"/>
      <c r="G11" s="759"/>
      <c r="H11" s="762"/>
      <c r="I11" s="761"/>
      <c r="J11" s="19"/>
      <c r="K11" s="119"/>
      <c r="L11" s="298"/>
      <c r="M11" s="134">
        <v>1000000.01</v>
      </c>
      <c r="N11" s="307">
        <f t="shared" si="0"/>
        <v>0</v>
      </c>
      <c r="O11" s="331"/>
      <c r="P11" s="114"/>
    </row>
    <row r="12" spans="1:16" s="20" customFormat="1" ht="15" hidden="1" customHeight="1" x14ac:dyDescent="0.3">
      <c r="A12" s="114"/>
      <c r="B12" s="120" t="s">
        <v>127</v>
      </c>
      <c r="C12" s="24">
        <f>IF(C10=0,0,C11*C10)</f>
        <v>0</v>
      </c>
      <c r="D12" s="19" t="s">
        <v>115</v>
      </c>
      <c r="E12" s="19" t="s">
        <v>112</v>
      </c>
      <c r="F12" s="22">
        <v>1000</v>
      </c>
      <c r="G12" s="759"/>
      <c r="H12" s="24">
        <v>2000000</v>
      </c>
      <c r="I12" s="761">
        <v>0.3</v>
      </c>
      <c r="J12" s="19"/>
      <c r="K12" s="119"/>
      <c r="L12" s="301" t="s">
        <v>115</v>
      </c>
      <c r="M12" s="302">
        <v>0</v>
      </c>
      <c r="N12" s="303">
        <f>F12</f>
        <v>1000</v>
      </c>
      <c r="O12" s="327">
        <f>$C$3*$N$12</f>
        <v>0</v>
      </c>
      <c r="P12" s="114"/>
    </row>
    <row r="13" spans="1:16" s="20" customFormat="1" ht="15" hidden="1" customHeight="1" x14ac:dyDescent="0.3">
      <c r="A13" s="114"/>
      <c r="B13" s="120" t="s">
        <v>125</v>
      </c>
      <c r="C13" s="24" t="str">
        <f>IF(AND(C4="CHP",C3&lt;=1000000),H4,IF(AND(C4="CHP",C3&gt;1000000),H6,IF(AND(C4="FC",C3&lt;=1000000),H8,IF(AND(C4="FC",C3&gt;1000000),H10,IF(AND(C4="WHR",C3&lt;=1000000),H12,IF(AND(C4="WHR",C3&gt;1000000),H13,"-"))))))</f>
        <v>-</v>
      </c>
      <c r="D13" s="19"/>
      <c r="E13" s="19" t="s">
        <v>113</v>
      </c>
      <c r="F13" s="22">
        <v>500</v>
      </c>
      <c r="G13" s="759"/>
      <c r="H13" s="24">
        <v>3000000</v>
      </c>
      <c r="I13" s="761"/>
      <c r="J13" s="19"/>
      <c r="K13" s="119"/>
      <c r="L13" s="297"/>
      <c r="M13" s="20">
        <v>1000.0000001</v>
      </c>
      <c r="N13" s="22">
        <f>F13</f>
        <v>500</v>
      </c>
      <c r="O13" s="328">
        <f>M13*$N$12+($C$3-M13)*N13</f>
        <v>500000.00004999997</v>
      </c>
      <c r="P13" s="114"/>
    </row>
    <row r="14" spans="1:16" s="20" customFormat="1" ht="15" hidden="1" customHeight="1" x14ac:dyDescent="0.3">
      <c r="A14" s="114"/>
      <c r="B14" s="120"/>
      <c r="C14" s="24"/>
      <c r="D14" s="19"/>
      <c r="E14" s="19"/>
      <c r="F14" s="19"/>
      <c r="G14" s="19"/>
      <c r="H14" s="19"/>
      <c r="I14" s="19"/>
      <c r="J14" s="19"/>
      <c r="K14" s="119"/>
      <c r="L14" s="297"/>
      <c r="O14" s="132"/>
      <c r="P14" s="114"/>
    </row>
    <row r="15" spans="1:16" s="20" customFormat="1" ht="15" hidden="1" customHeight="1" x14ac:dyDescent="0.3">
      <c r="A15" s="114"/>
      <c r="B15" s="120" t="s">
        <v>126</v>
      </c>
      <c r="C15" s="25">
        <f>(MIN(C12,C7))</f>
        <v>0</v>
      </c>
      <c r="D15" s="19"/>
      <c r="E15" s="19"/>
      <c r="F15" s="19"/>
      <c r="G15" s="19"/>
      <c r="H15" s="19"/>
      <c r="I15" s="19"/>
      <c r="J15" s="19"/>
      <c r="K15" s="119"/>
      <c r="L15" s="297"/>
      <c r="O15" s="132"/>
      <c r="P15" s="114"/>
    </row>
    <row r="16" spans="1:16" s="20" customFormat="1" ht="15.75" hidden="1" customHeight="1" thickBot="1" x14ac:dyDescent="0.35">
      <c r="A16" s="137"/>
      <c r="B16" s="121" t="s">
        <v>128</v>
      </c>
      <c r="C16" s="122" t="str">
        <f>IF(C15=0,"-",IF(C15=C12,"Project Cost",IF(C15=C7,"System Size",)))</f>
        <v>-</v>
      </c>
      <c r="D16" s="122"/>
      <c r="E16" s="122"/>
      <c r="F16" s="122"/>
      <c r="G16" s="122"/>
      <c r="H16" s="122"/>
      <c r="I16" s="122"/>
      <c r="J16" s="122"/>
      <c r="K16" s="123"/>
      <c r="L16" s="298"/>
      <c r="M16" s="134"/>
      <c r="N16" s="134"/>
      <c r="O16" s="135"/>
      <c r="P16" s="114"/>
    </row>
    <row r="17" spans="1:32" s="20" customFormat="1" ht="15.75" hidden="1" customHeight="1" thickBot="1" x14ac:dyDescent="0.35">
      <c r="A17" s="138"/>
      <c r="B17" s="124"/>
      <c r="C17" s="124"/>
      <c r="D17" s="124"/>
      <c r="E17" s="124"/>
      <c r="F17" s="124"/>
      <c r="G17" s="124"/>
      <c r="H17" s="124"/>
      <c r="I17" s="124"/>
      <c r="J17" s="124"/>
      <c r="K17" s="124"/>
      <c r="L17" s="138"/>
      <c r="M17" s="138"/>
      <c r="N17" s="138"/>
      <c r="O17" s="138"/>
      <c r="P17" s="125"/>
      <c r="Q17" s="125"/>
      <c r="R17" s="125"/>
      <c r="S17" s="125"/>
      <c r="T17" s="125"/>
      <c r="U17" s="125"/>
      <c r="V17" s="125"/>
      <c r="W17" s="125"/>
      <c r="X17" s="125"/>
      <c r="Y17" s="125"/>
      <c r="Z17" s="125"/>
      <c r="AA17" s="125"/>
      <c r="AB17" s="125"/>
      <c r="AC17" s="125"/>
      <c r="AD17" s="125"/>
      <c r="AE17" s="125"/>
    </row>
    <row r="18" spans="1:32" s="20" customFormat="1" ht="15" hidden="1" customHeight="1" x14ac:dyDescent="0.3">
      <c r="A18" s="136"/>
      <c r="B18" s="115" t="s">
        <v>144</v>
      </c>
      <c r="C18" s="116"/>
      <c r="D18" s="116"/>
      <c r="E18" s="126" t="s">
        <v>131</v>
      </c>
      <c r="F18" s="127" t="e">
        <f>IRR(F25:AE25,IF(F27&lt;0,-0.3,0.3))</f>
        <v>#VALUE!</v>
      </c>
      <c r="G18" s="128" t="s">
        <v>150</v>
      </c>
      <c r="H18" s="116">
        <f>'Proposed System Performance'!E37</f>
        <v>0</v>
      </c>
      <c r="I18" s="116"/>
      <c r="J18" s="116"/>
      <c r="K18" s="116"/>
      <c r="L18" s="129"/>
      <c r="M18" s="129"/>
      <c r="N18" s="129"/>
      <c r="O18" s="129"/>
      <c r="P18" s="129"/>
      <c r="Q18" s="129"/>
      <c r="R18" s="129"/>
      <c r="S18" s="129"/>
      <c r="T18" s="129"/>
      <c r="U18" s="129"/>
      <c r="V18" s="129"/>
      <c r="W18" s="129"/>
      <c r="X18" s="129"/>
      <c r="Y18" s="129"/>
      <c r="Z18" s="129"/>
      <c r="AA18" s="129"/>
      <c r="AB18" s="129"/>
      <c r="AC18" s="129"/>
      <c r="AD18" s="129"/>
      <c r="AE18" s="130"/>
      <c r="AF18" s="114"/>
    </row>
    <row r="19" spans="1:32" s="20" customFormat="1" ht="15" hidden="1" customHeight="1" x14ac:dyDescent="0.3">
      <c r="A19" s="114"/>
      <c r="B19" s="120" t="s">
        <v>136</v>
      </c>
      <c r="C19" s="19">
        <f>'System Costs'!E27-(SUM('System Costs'!E24:N24))</f>
        <v>0</v>
      </c>
      <c r="D19" s="19"/>
      <c r="E19" s="19"/>
      <c r="F19" s="113" t="s">
        <v>145</v>
      </c>
      <c r="G19" s="113" t="s">
        <v>145</v>
      </c>
      <c r="H19" s="113" t="s">
        <v>145</v>
      </c>
      <c r="I19" s="113" t="s">
        <v>145</v>
      </c>
      <c r="J19" s="113" t="s">
        <v>145</v>
      </c>
      <c r="K19" s="113" t="s">
        <v>145</v>
      </c>
      <c r="L19" s="113" t="s">
        <v>145</v>
      </c>
      <c r="M19" s="113" t="s">
        <v>145</v>
      </c>
      <c r="N19" s="113" t="s">
        <v>145</v>
      </c>
      <c r="O19" s="113" t="s">
        <v>145</v>
      </c>
      <c r="P19" s="113" t="s">
        <v>145</v>
      </c>
      <c r="Q19" s="113" t="s">
        <v>145</v>
      </c>
      <c r="R19" s="113" t="s">
        <v>145</v>
      </c>
      <c r="S19" s="113" t="s">
        <v>145</v>
      </c>
      <c r="T19" s="113" t="s">
        <v>145</v>
      </c>
      <c r="U19" s="113" t="s">
        <v>145</v>
      </c>
      <c r="V19" s="113" t="s">
        <v>145</v>
      </c>
      <c r="W19" s="113" t="s">
        <v>145</v>
      </c>
      <c r="X19" s="113" t="s">
        <v>145</v>
      </c>
      <c r="Y19" s="113" t="s">
        <v>145</v>
      </c>
      <c r="Z19" s="113" t="s">
        <v>145</v>
      </c>
      <c r="AA19" s="113" t="s">
        <v>145</v>
      </c>
      <c r="AB19" s="113" t="s">
        <v>145</v>
      </c>
      <c r="AC19" s="113" t="s">
        <v>145</v>
      </c>
      <c r="AD19" s="113" t="s">
        <v>145</v>
      </c>
      <c r="AE19" s="131" t="s">
        <v>145</v>
      </c>
      <c r="AF19" s="114"/>
    </row>
    <row r="20" spans="1:32" s="20" customFormat="1" ht="15" hidden="1" customHeight="1" x14ac:dyDescent="0.3">
      <c r="A20" s="114"/>
      <c r="B20" s="120" t="s">
        <v>138</v>
      </c>
      <c r="C20" s="19" t="str">
        <f>'Proposed System Performance'!E27</f>
        <v>-</v>
      </c>
      <c r="D20" s="19"/>
      <c r="E20" s="19"/>
      <c r="F20" s="113">
        <v>0</v>
      </c>
      <c r="G20" s="113">
        <v>1</v>
      </c>
      <c r="H20" s="113">
        <v>2</v>
      </c>
      <c r="I20" s="113">
        <v>3</v>
      </c>
      <c r="J20" s="113">
        <v>4</v>
      </c>
      <c r="K20" s="113">
        <v>5</v>
      </c>
      <c r="L20" s="113">
        <v>6</v>
      </c>
      <c r="M20" s="113">
        <v>7</v>
      </c>
      <c r="N20" s="113">
        <v>8</v>
      </c>
      <c r="O20" s="113">
        <v>9</v>
      </c>
      <c r="P20" s="113">
        <v>10</v>
      </c>
      <c r="Q20" s="113">
        <v>11</v>
      </c>
      <c r="R20" s="113">
        <v>12</v>
      </c>
      <c r="S20" s="113">
        <v>13</v>
      </c>
      <c r="T20" s="113">
        <v>14</v>
      </c>
      <c r="U20" s="113">
        <v>15</v>
      </c>
      <c r="V20" s="113">
        <v>16</v>
      </c>
      <c r="W20" s="113">
        <v>17</v>
      </c>
      <c r="X20" s="113">
        <v>18</v>
      </c>
      <c r="Y20" s="113">
        <v>19</v>
      </c>
      <c r="Z20" s="113">
        <v>20</v>
      </c>
      <c r="AA20" s="113">
        <v>21</v>
      </c>
      <c r="AB20" s="113">
        <v>22</v>
      </c>
      <c r="AC20" s="113">
        <v>23</v>
      </c>
      <c r="AD20" s="113">
        <v>24</v>
      </c>
      <c r="AE20" s="131">
        <v>25</v>
      </c>
      <c r="AF20" s="114"/>
    </row>
    <row r="21" spans="1:32" s="20" customFormat="1" ht="15" hidden="1" customHeight="1" x14ac:dyDescent="0.3">
      <c r="A21" s="114"/>
      <c r="B21" s="120" t="s">
        <v>141</v>
      </c>
      <c r="C21" s="19" t="str">
        <f>'Utility Information'!H27</f>
        <v/>
      </c>
      <c r="D21" s="19"/>
      <c r="E21" s="18" t="s">
        <v>146</v>
      </c>
      <c r="F21" s="19">
        <f>(-1)*C19</f>
        <v>0</v>
      </c>
      <c r="G21" s="19"/>
      <c r="H21" s="19"/>
      <c r="I21" s="19"/>
      <c r="J21" s="19"/>
      <c r="K21" s="19"/>
      <c r="AE21" s="132"/>
      <c r="AF21" s="114"/>
    </row>
    <row r="22" spans="1:32" s="20" customFormat="1" ht="15" hidden="1" customHeight="1" x14ac:dyDescent="0.3">
      <c r="A22" s="114"/>
      <c r="B22" s="120" t="s">
        <v>139</v>
      </c>
      <c r="C22" s="19" t="e">
        <f>(C21*C20)+IF('Proposed System Performance'!E32="-",0,('Proposed System Performance'!E32*C21))</f>
        <v>#VALUE!</v>
      </c>
      <c r="D22" s="19"/>
      <c r="E22" s="18" t="s">
        <v>147</v>
      </c>
      <c r="F22" s="19"/>
      <c r="G22" s="19">
        <f>IF(G20&lt;=$H$18,-'System Costs'!E24,0)</f>
        <v>0</v>
      </c>
      <c r="H22" s="19">
        <f>IF(H20&lt;=$H$18,-'System Costs'!F24,0)</f>
        <v>0</v>
      </c>
      <c r="I22" s="19">
        <f>IF(I20&lt;=$H$18,-'System Costs'!G24,0)</f>
        <v>0</v>
      </c>
      <c r="J22" s="19">
        <f>IF(J20&lt;=$H$18,-'System Costs'!H24,0)</f>
        <v>0</v>
      </c>
      <c r="K22" s="19">
        <f>IF(K20&lt;=$H$18,-'System Costs'!I24,0)</f>
        <v>0</v>
      </c>
      <c r="L22" s="19">
        <f>IF(L20&lt;=$H$18,-'System Costs'!J24,0)</f>
        <v>0</v>
      </c>
      <c r="M22" s="19">
        <f>IF(M20&lt;=$H$18,-'System Costs'!K24,0)</f>
        <v>0</v>
      </c>
      <c r="N22" s="19">
        <f>IF(N20&lt;=$H$18,-'System Costs'!L24,0)</f>
        <v>0</v>
      </c>
      <c r="O22" s="19">
        <f>IF(O20&lt;=$H$18,-'System Costs'!M24,0)</f>
        <v>0</v>
      </c>
      <c r="P22" s="19">
        <f>IF(P20&lt;=$H$18,-'System Costs'!N24,0)</f>
        <v>0</v>
      </c>
      <c r="Q22" s="19"/>
      <c r="R22" s="19"/>
      <c r="S22" s="19"/>
      <c r="T22" s="19"/>
      <c r="U22" s="19"/>
      <c r="V22" s="19"/>
      <c r="W22" s="19"/>
      <c r="X22" s="19"/>
      <c r="Y22" s="19"/>
      <c r="Z22" s="19"/>
      <c r="AA22" s="19"/>
      <c r="AB22" s="19"/>
      <c r="AC22" s="19"/>
      <c r="AD22" s="19"/>
      <c r="AE22" s="119"/>
      <c r="AF22" s="114"/>
    </row>
    <row r="23" spans="1:32" s="20" customFormat="1" ht="15" hidden="1" customHeight="1" x14ac:dyDescent="0.3">
      <c r="A23" s="114"/>
      <c r="B23" s="120" t="s">
        <v>137</v>
      </c>
      <c r="C23" s="19" t="str">
        <f>IF('Proposed System Performance'!E10="Fuel Cell", IF('Proposed System Performance'!#REF!="Yes",'Proposed System Performance'!E31,0),'Proposed System Performance'!E31)</f>
        <v>-</v>
      </c>
      <c r="D23" s="19"/>
      <c r="E23" s="18" t="s">
        <v>148</v>
      </c>
      <c r="F23" s="19"/>
      <c r="G23" s="19">
        <f>IF(G20&lt;=$H$18,SUM($C$22,$C$25),0)</f>
        <v>0</v>
      </c>
      <c r="H23" s="19">
        <f t="shared" ref="H23:AE23" si="1">IF(H20&lt;=$H$18,SUM($C$22,$C$25),0)</f>
        <v>0</v>
      </c>
      <c r="I23" s="19">
        <f t="shared" si="1"/>
        <v>0</v>
      </c>
      <c r="J23" s="19">
        <f t="shared" si="1"/>
        <v>0</v>
      </c>
      <c r="K23" s="19">
        <f t="shared" si="1"/>
        <v>0</v>
      </c>
      <c r="L23" s="19">
        <f t="shared" si="1"/>
        <v>0</v>
      </c>
      <c r="M23" s="19">
        <f t="shared" si="1"/>
        <v>0</v>
      </c>
      <c r="N23" s="19">
        <f t="shared" si="1"/>
        <v>0</v>
      </c>
      <c r="O23" s="19">
        <f t="shared" si="1"/>
        <v>0</v>
      </c>
      <c r="P23" s="19">
        <f t="shared" si="1"/>
        <v>0</v>
      </c>
      <c r="Q23" s="19">
        <f t="shared" si="1"/>
        <v>0</v>
      </c>
      <c r="R23" s="19">
        <f t="shared" si="1"/>
        <v>0</v>
      </c>
      <c r="S23" s="19">
        <f t="shared" si="1"/>
        <v>0</v>
      </c>
      <c r="T23" s="19">
        <f t="shared" si="1"/>
        <v>0</v>
      </c>
      <c r="U23" s="19">
        <f t="shared" si="1"/>
        <v>0</v>
      </c>
      <c r="V23" s="19">
        <f t="shared" si="1"/>
        <v>0</v>
      </c>
      <c r="W23" s="19">
        <f t="shared" si="1"/>
        <v>0</v>
      </c>
      <c r="X23" s="19">
        <f t="shared" si="1"/>
        <v>0</v>
      </c>
      <c r="Y23" s="19">
        <f t="shared" si="1"/>
        <v>0</v>
      </c>
      <c r="Z23" s="19">
        <f t="shared" si="1"/>
        <v>0</v>
      </c>
      <c r="AA23" s="19">
        <f t="shared" si="1"/>
        <v>0</v>
      </c>
      <c r="AB23" s="19">
        <f t="shared" si="1"/>
        <v>0</v>
      </c>
      <c r="AC23" s="19">
        <f t="shared" si="1"/>
        <v>0</v>
      </c>
      <c r="AD23" s="19">
        <f t="shared" si="1"/>
        <v>0</v>
      </c>
      <c r="AE23" s="119">
        <f t="shared" si="1"/>
        <v>0</v>
      </c>
      <c r="AF23" s="114"/>
    </row>
    <row r="24" spans="1:32" s="20" customFormat="1" ht="15" hidden="1" customHeight="1" x14ac:dyDescent="0.3">
      <c r="A24" s="114"/>
      <c r="B24" s="120" t="s">
        <v>142</v>
      </c>
      <c r="C24" s="19" t="str">
        <f>'Utility Information'!H51</f>
        <v/>
      </c>
      <c r="D24" s="19"/>
      <c r="E24" s="18" t="s">
        <v>143</v>
      </c>
      <c r="F24" s="19"/>
      <c r="G24" s="19">
        <f>IF(G20&lt;=$H$18,-$C$26,0)</f>
        <v>0</v>
      </c>
      <c r="H24" s="19">
        <f t="shared" ref="H24:AE24" si="2">IF(H20&lt;=$H$18,-$C$26,0)</f>
        <v>0</v>
      </c>
      <c r="I24" s="19">
        <f t="shared" si="2"/>
        <v>0</v>
      </c>
      <c r="J24" s="19">
        <f t="shared" si="2"/>
        <v>0</v>
      </c>
      <c r="K24" s="19">
        <f t="shared" si="2"/>
        <v>0</v>
      </c>
      <c r="L24" s="19">
        <f t="shared" si="2"/>
        <v>0</v>
      </c>
      <c r="M24" s="19">
        <f t="shared" si="2"/>
        <v>0</v>
      </c>
      <c r="N24" s="19">
        <f t="shared" si="2"/>
        <v>0</v>
      </c>
      <c r="O24" s="19">
        <f t="shared" si="2"/>
        <v>0</v>
      </c>
      <c r="P24" s="19">
        <f t="shared" si="2"/>
        <v>0</v>
      </c>
      <c r="Q24" s="19">
        <f t="shared" si="2"/>
        <v>0</v>
      </c>
      <c r="R24" s="19">
        <f t="shared" si="2"/>
        <v>0</v>
      </c>
      <c r="S24" s="19">
        <f t="shared" si="2"/>
        <v>0</v>
      </c>
      <c r="T24" s="19">
        <f t="shared" si="2"/>
        <v>0</v>
      </c>
      <c r="U24" s="19">
        <f t="shared" si="2"/>
        <v>0</v>
      </c>
      <c r="V24" s="19">
        <f t="shared" si="2"/>
        <v>0</v>
      </c>
      <c r="W24" s="19">
        <f t="shared" si="2"/>
        <v>0</v>
      </c>
      <c r="X24" s="19">
        <f t="shared" si="2"/>
        <v>0</v>
      </c>
      <c r="Y24" s="19">
        <f t="shared" si="2"/>
        <v>0</v>
      </c>
      <c r="Z24" s="19">
        <f t="shared" si="2"/>
        <v>0</v>
      </c>
      <c r="AA24" s="19">
        <f t="shared" si="2"/>
        <v>0</v>
      </c>
      <c r="AB24" s="19">
        <f t="shared" si="2"/>
        <v>0</v>
      </c>
      <c r="AC24" s="19">
        <f t="shared" si="2"/>
        <v>0</v>
      </c>
      <c r="AD24" s="19">
        <f t="shared" si="2"/>
        <v>0</v>
      </c>
      <c r="AE24" s="119">
        <f t="shared" si="2"/>
        <v>0</v>
      </c>
      <c r="AF24" s="114"/>
    </row>
    <row r="25" spans="1:32" s="20" customFormat="1" ht="15" hidden="1" customHeight="1" x14ac:dyDescent="0.3">
      <c r="A25" s="114"/>
      <c r="B25" s="120" t="s">
        <v>140</v>
      </c>
      <c r="C25" s="19" t="e">
        <f>C24*C23</f>
        <v>#VALUE!</v>
      </c>
      <c r="D25" s="19"/>
      <c r="E25" s="18" t="s">
        <v>149</v>
      </c>
      <c r="F25" s="19">
        <f>SUM(F21:F24)</f>
        <v>0</v>
      </c>
      <c r="G25" s="19">
        <f>SUM(G21:G24)</f>
        <v>0</v>
      </c>
      <c r="H25" s="19">
        <f t="shared" ref="H25:N25" si="3">SUM(H21:H24)</f>
        <v>0</v>
      </c>
      <c r="I25" s="19">
        <f t="shared" si="3"/>
        <v>0</v>
      </c>
      <c r="J25" s="19">
        <f t="shared" si="3"/>
        <v>0</v>
      </c>
      <c r="K25" s="19">
        <f t="shared" si="3"/>
        <v>0</v>
      </c>
      <c r="L25" s="19">
        <f t="shared" si="3"/>
        <v>0</v>
      </c>
      <c r="M25" s="19">
        <f t="shared" si="3"/>
        <v>0</v>
      </c>
      <c r="N25" s="19">
        <f t="shared" si="3"/>
        <v>0</v>
      </c>
      <c r="O25" s="19">
        <f t="shared" ref="O25:AE25" si="4">SUM(O21:O24)</f>
        <v>0</v>
      </c>
      <c r="P25" s="19">
        <f t="shared" si="4"/>
        <v>0</v>
      </c>
      <c r="Q25" s="19">
        <f t="shared" si="4"/>
        <v>0</v>
      </c>
      <c r="R25" s="19">
        <f t="shared" si="4"/>
        <v>0</v>
      </c>
      <c r="S25" s="19">
        <f t="shared" si="4"/>
        <v>0</v>
      </c>
      <c r="T25" s="19">
        <f t="shared" si="4"/>
        <v>0</v>
      </c>
      <c r="U25" s="19">
        <f t="shared" si="4"/>
        <v>0</v>
      </c>
      <c r="V25" s="19">
        <f t="shared" si="4"/>
        <v>0</v>
      </c>
      <c r="W25" s="19">
        <f t="shared" si="4"/>
        <v>0</v>
      </c>
      <c r="X25" s="19">
        <f t="shared" si="4"/>
        <v>0</v>
      </c>
      <c r="Y25" s="19">
        <f t="shared" si="4"/>
        <v>0</v>
      </c>
      <c r="Z25" s="19">
        <f t="shared" si="4"/>
        <v>0</v>
      </c>
      <c r="AA25" s="19">
        <f t="shared" si="4"/>
        <v>0</v>
      </c>
      <c r="AB25" s="19">
        <f t="shared" si="4"/>
        <v>0</v>
      </c>
      <c r="AC25" s="19">
        <f t="shared" si="4"/>
        <v>0</v>
      </c>
      <c r="AD25" s="19">
        <f t="shared" si="4"/>
        <v>0</v>
      </c>
      <c r="AE25" s="119">
        <f t="shared" si="4"/>
        <v>0</v>
      </c>
      <c r="AF25" s="114"/>
    </row>
    <row r="26" spans="1:32" s="20" customFormat="1" ht="15" hidden="1" customHeight="1" x14ac:dyDescent="0.3">
      <c r="A26" s="114"/>
      <c r="B26" s="120" t="s">
        <v>143</v>
      </c>
      <c r="C26" s="19" t="e">
        <f>IF('Utility Information'!H52="",'Utility Information'!H51,'Utility Information'!H52)*'Proposed System Performance'!E26</f>
        <v>#VALUE!</v>
      </c>
      <c r="E26" s="19"/>
      <c r="AE26" s="132"/>
      <c r="AF26" s="114"/>
    </row>
    <row r="27" spans="1:32" s="20" customFormat="1" ht="15" hidden="1" customHeight="1" thickBot="1" x14ac:dyDescent="0.35">
      <c r="A27" s="114"/>
      <c r="B27" s="133" t="s">
        <v>144</v>
      </c>
      <c r="C27" s="112" t="e">
        <f>IF(AND(C22=0,C26=0),"-",(C19+(SUM('System Costs'!E24:N24)))/(C22+C25-C26))</f>
        <v>#VALUE!</v>
      </c>
      <c r="E27" s="111" t="s">
        <v>151</v>
      </c>
      <c r="F27" s="110" t="e">
        <f>-PV(0.03,H18,(C22+C25-C26))-(C19+NPV(0.03,'System Costs'!E24:N24))</f>
        <v>#VALUE!</v>
      </c>
      <c r="AE27" s="132"/>
      <c r="AF27" s="114"/>
    </row>
    <row r="28" spans="1:32" s="20" customFormat="1" ht="15.75" hidden="1" customHeight="1" thickBot="1" x14ac:dyDescent="0.35">
      <c r="A28" s="137"/>
      <c r="B28" s="290" t="s">
        <v>356</v>
      </c>
      <c r="C28" s="291" t="e">
        <f>IF(AND(C22=0,C26=0),"-",((C19+(SUM('System Costs'!E24:N24)))-C15-F43)/(C22+C25-C26))</f>
        <v>#VALUE!</v>
      </c>
      <c r="D28" s="134"/>
      <c r="E28" s="126" t="s">
        <v>475</v>
      </c>
      <c r="F28" s="344" t="e">
        <f>C22+C25+G24</f>
        <v>#VALUE!</v>
      </c>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5"/>
      <c r="AF28" s="114"/>
    </row>
    <row r="29" spans="1:32" hidden="1" x14ac:dyDescent="0.3"/>
    <row r="30" spans="1:32" ht="110.1" customHeight="1" x14ac:dyDescent="0.35">
      <c r="B30" s="545" t="s">
        <v>400</v>
      </c>
      <c r="C30" s="545"/>
      <c r="D30" s="545"/>
      <c r="E30" s="545"/>
      <c r="F30" s="545"/>
      <c r="G30" s="17"/>
      <c r="H30" s="109"/>
      <c r="I30" s="17"/>
      <c r="J30" s="17"/>
      <c r="K30" s="17"/>
      <c r="L30" s="4"/>
      <c r="M30" s="4"/>
      <c r="N30" s="4"/>
    </row>
    <row r="31" spans="1:32" ht="18" x14ac:dyDescent="0.35">
      <c r="B31" s="98" t="s">
        <v>158</v>
      </c>
      <c r="C31" s="32"/>
      <c r="D31" s="32"/>
      <c r="E31" s="32"/>
      <c r="F31" s="32"/>
      <c r="G31" s="17"/>
      <c r="H31" s="109"/>
      <c r="I31" s="17"/>
      <c r="J31" s="17"/>
      <c r="K31" s="17"/>
      <c r="L31" s="4"/>
      <c r="M31" s="4"/>
      <c r="N31" s="4"/>
    </row>
    <row r="32" spans="1:32" ht="17.25" customHeight="1" x14ac:dyDescent="0.35">
      <c r="B32" s="210" t="s">
        <v>308</v>
      </c>
      <c r="C32" s="32"/>
      <c r="D32" s="32"/>
      <c r="E32" s="32"/>
      <c r="F32" s="32"/>
      <c r="G32" s="17"/>
      <c r="H32" s="109"/>
      <c r="I32" s="17"/>
      <c r="J32" s="17"/>
      <c r="K32" s="17"/>
      <c r="L32" s="4"/>
      <c r="M32" s="4"/>
      <c r="N32" s="4"/>
    </row>
    <row r="33" spans="1:14" ht="17.25" customHeight="1" x14ac:dyDescent="0.35">
      <c r="B33" s="324" t="s">
        <v>343</v>
      </c>
      <c r="C33" s="32"/>
      <c r="D33" s="32"/>
      <c r="E33" s="32"/>
      <c r="F33" s="32"/>
      <c r="G33" s="17"/>
      <c r="H33" s="109"/>
      <c r="I33" s="17"/>
      <c r="J33" s="17"/>
      <c r="K33" s="17"/>
      <c r="L33" s="4"/>
      <c r="M33" s="4"/>
      <c r="N33" s="4"/>
    </row>
    <row r="34" spans="1:14" s="87" customFormat="1" ht="15" customHeight="1" x14ac:dyDescent="0.35">
      <c r="A34" s="4"/>
      <c r="B34" s="210" t="s">
        <v>309</v>
      </c>
      <c r="C34" s="88"/>
      <c r="D34" s="88"/>
      <c r="E34" s="88"/>
      <c r="F34" s="88"/>
      <c r="G34" s="17"/>
      <c r="H34" s="109"/>
      <c r="I34" s="17"/>
      <c r="J34" s="17"/>
      <c r="K34" s="17"/>
      <c r="L34" s="4"/>
      <c r="M34" s="4"/>
      <c r="N34" s="4"/>
    </row>
    <row r="35" spans="1:14" s="87" customFormat="1" ht="15.75" customHeight="1" x14ac:dyDescent="0.35">
      <c r="A35" s="4"/>
      <c r="B35" s="210" t="s">
        <v>307</v>
      </c>
      <c r="C35" s="88"/>
      <c r="D35" s="88"/>
      <c r="E35" s="88"/>
      <c r="F35" s="88"/>
      <c r="G35" s="17"/>
      <c r="H35" s="109"/>
      <c r="I35" s="17"/>
      <c r="J35" s="17"/>
      <c r="K35" s="17"/>
      <c r="L35" s="4"/>
      <c r="M35" s="4"/>
      <c r="N35" s="4"/>
    </row>
    <row r="36" spans="1:14" s="87" customFormat="1" ht="29.4" customHeight="1" x14ac:dyDescent="0.35">
      <c r="A36" s="4"/>
      <c r="B36" s="758" t="s">
        <v>576</v>
      </c>
      <c r="C36" s="758"/>
      <c r="D36" s="758"/>
      <c r="E36" s="758"/>
      <c r="F36" s="758"/>
      <c r="G36" s="17"/>
      <c r="H36" s="109"/>
      <c r="I36" s="17"/>
      <c r="J36" s="17"/>
      <c r="K36" s="17"/>
      <c r="L36" s="4"/>
      <c r="M36" s="4"/>
      <c r="N36" s="4"/>
    </row>
    <row r="37" spans="1:14" s="87" customFormat="1" ht="21.6" customHeight="1" thickBot="1" x14ac:dyDescent="0.4">
      <c r="A37" s="4"/>
      <c r="B37" s="373"/>
      <c r="C37" s="373"/>
      <c r="D37" s="373"/>
      <c r="E37" s="373"/>
      <c r="F37" s="373"/>
      <c r="G37" s="17"/>
      <c r="H37" s="109"/>
      <c r="I37" s="17"/>
      <c r="J37" s="17"/>
      <c r="K37" s="17"/>
      <c r="L37" s="4"/>
      <c r="M37" s="4"/>
      <c r="N37" s="4"/>
    </row>
    <row r="38" spans="1:14" s="87" customFormat="1" ht="34.5" customHeight="1" x14ac:dyDescent="0.35">
      <c r="A38" s="4"/>
      <c r="B38" s="389" t="s">
        <v>341</v>
      </c>
      <c r="C38" s="390"/>
      <c r="D38" s="275"/>
      <c r="E38" s="275"/>
      <c r="F38" s="275"/>
      <c r="G38" s="17"/>
      <c r="H38" s="109"/>
      <c r="I38" s="17"/>
      <c r="J38" s="17"/>
      <c r="K38" s="17"/>
      <c r="L38" s="4"/>
      <c r="M38" s="4"/>
      <c r="N38" s="4"/>
    </row>
    <row r="39" spans="1:14" s="87" customFormat="1" ht="48.6" customHeight="1" thickBot="1" x14ac:dyDescent="0.4">
      <c r="A39" s="4"/>
      <c r="B39" s="391" t="s">
        <v>472</v>
      </c>
      <c r="C39" s="392"/>
      <c r="D39" s="275"/>
      <c r="E39" s="275"/>
      <c r="F39" s="275"/>
      <c r="G39" s="17"/>
      <c r="H39" s="109"/>
      <c r="I39" s="17"/>
      <c r="J39" s="17"/>
      <c r="K39" s="17"/>
      <c r="L39" s="4"/>
      <c r="M39" s="4"/>
      <c r="N39" s="4"/>
    </row>
    <row r="40" spans="1:14" s="87" customFormat="1" ht="17.25" customHeight="1" thickBot="1" x14ac:dyDescent="0.4">
      <c r="A40" s="4"/>
      <c r="B40" s="275"/>
      <c r="C40" s="275"/>
      <c r="D40" s="275"/>
      <c r="E40" s="275"/>
      <c r="F40" s="275"/>
      <c r="G40" s="17"/>
      <c r="H40" s="109"/>
      <c r="I40" s="17"/>
      <c r="J40" s="17"/>
      <c r="K40" s="17"/>
      <c r="L40" s="4"/>
      <c r="M40" s="4"/>
      <c r="N40" s="4"/>
    </row>
    <row r="41" spans="1:14" ht="17.399999999999999" x14ac:dyDescent="0.3">
      <c r="B41" s="730" t="s">
        <v>319</v>
      </c>
      <c r="C41" s="732"/>
      <c r="D41" s="3"/>
      <c r="E41" s="763" t="s">
        <v>321</v>
      </c>
      <c r="F41" s="764"/>
      <c r="G41" s="3"/>
      <c r="H41" s="3"/>
      <c r="I41" s="3"/>
      <c r="J41" s="3"/>
      <c r="L41" s="4"/>
      <c r="N41" s="3"/>
    </row>
    <row r="42" spans="1:14" ht="18" customHeight="1" x14ac:dyDescent="0.3">
      <c r="B42" s="84" t="s">
        <v>132</v>
      </c>
      <c r="C42" s="200" t="str">
        <f>IF(C3=0,"-",C3)</f>
        <v>-</v>
      </c>
      <c r="E42" s="84" t="s">
        <v>152</v>
      </c>
      <c r="F42" s="204">
        <f>C44</f>
        <v>0</v>
      </c>
      <c r="N42" s="4"/>
    </row>
    <row r="43" spans="1:14" ht="18" customHeight="1" x14ac:dyDescent="0.3">
      <c r="B43" s="84" t="s">
        <v>129</v>
      </c>
      <c r="C43" s="201" t="str">
        <f>C4</f>
        <v>-</v>
      </c>
      <c r="E43" s="84" t="s">
        <v>393</v>
      </c>
      <c r="F43" s="193"/>
      <c r="N43" s="4"/>
    </row>
    <row r="44" spans="1:14" ht="18" customHeight="1" x14ac:dyDescent="0.3">
      <c r="B44" s="84" t="s">
        <v>130</v>
      </c>
      <c r="C44" s="245">
        <f>C15</f>
        <v>0</v>
      </c>
      <c r="E44" s="377" t="s">
        <v>216</v>
      </c>
      <c r="F44" s="193"/>
      <c r="N44" s="4"/>
    </row>
    <row r="45" spans="1:14" ht="18" customHeight="1" thickBot="1" x14ac:dyDescent="0.35">
      <c r="B45" s="85" t="s">
        <v>215</v>
      </c>
      <c r="C45" s="393" t="str">
        <f>C16</f>
        <v>-</v>
      </c>
      <c r="E45" s="377" t="s">
        <v>217</v>
      </c>
      <c r="F45" s="193"/>
      <c r="N45" s="4"/>
    </row>
    <row r="46" spans="1:14" ht="18" customHeight="1" x14ac:dyDescent="0.3">
      <c r="B46" s="139"/>
      <c r="C46" s="281"/>
      <c r="E46" s="377" t="s">
        <v>218</v>
      </c>
      <c r="F46" s="193"/>
      <c r="G46" s="4"/>
      <c r="H46" s="4"/>
      <c r="I46" s="4"/>
      <c r="J46" s="4"/>
      <c r="L46" s="4"/>
      <c r="N46" s="4"/>
    </row>
    <row r="47" spans="1:14" ht="18" customHeight="1" thickBot="1" x14ac:dyDescent="0.35">
      <c r="E47" s="278" t="s">
        <v>220</v>
      </c>
      <c r="F47" s="279">
        <f>SUM(F42:F46)</f>
        <v>0</v>
      </c>
      <c r="G47" s="143" t="str">
        <f>IF(F47='System Costs'!E27, "", "&lt;----Total Project Funding must equal Total Project Cost")</f>
        <v/>
      </c>
      <c r="H47" s="109"/>
      <c r="I47" s="109"/>
      <c r="J47" s="109"/>
      <c r="K47" s="109"/>
      <c r="L47" s="109"/>
      <c r="M47" s="109"/>
      <c r="N47" s="4"/>
    </row>
    <row r="48" spans="1:14" ht="18" customHeight="1" thickBot="1" x14ac:dyDescent="0.35">
      <c r="B48" s="763" t="s">
        <v>320</v>
      </c>
      <c r="C48" s="764"/>
      <c r="E48" s="85" t="s">
        <v>346</v>
      </c>
      <c r="F48" s="280">
        <f>'System Costs'!E27</f>
        <v>0</v>
      </c>
      <c r="G48" s="143"/>
      <c r="H48" s="109"/>
      <c r="I48" s="109"/>
      <c r="J48" s="109"/>
      <c r="K48" s="109"/>
      <c r="L48" s="109"/>
      <c r="M48" s="109"/>
      <c r="N48" s="4"/>
    </row>
    <row r="49" spans="2:14" ht="16.2" thickBot="1" x14ac:dyDescent="0.35">
      <c r="B49" s="84" t="s">
        <v>153</v>
      </c>
      <c r="C49" s="202">
        <f>0.3*$C$44</f>
        <v>0</v>
      </c>
    </row>
    <row r="50" spans="2:14" ht="17.399999999999999" x14ac:dyDescent="0.3">
      <c r="B50" s="84" t="s">
        <v>391</v>
      </c>
      <c r="C50" s="202">
        <f>0.5*$C$44</f>
        <v>0</v>
      </c>
      <c r="E50" s="763" t="s">
        <v>394</v>
      </c>
      <c r="F50" s="764"/>
    </row>
    <row r="51" spans="2:14" ht="18" customHeight="1" thickBot="1" x14ac:dyDescent="0.35">
      <c r="B51" s="85" t="s">
        <v>392</v>
      </c>
      <c r="C51" s="203">
        <f>0.2*$C$44</f>
        <v>0</v>
      </c>
      <c r="E51" s="141" t="s">
        <v>395</v>
      </c>
      <c r="F51" s="246" t="str">
        <f>IFERROR(C27,"-")</f>
        <v>-</v>
      </c>
      <c r="G51" s="14"/>
      <c r="H51" s="4"/>
      <c r="I51" s="4"/>
      <c r="J51" s="4"/>
      <c r="K51" s="87"/>
      <c r="L51" s="4"/>
      <c r="M51" s="87"/>
      <c r="N51" s="87"/>
    </row>
    <row r="52" spans="2:14" ht="18" customHeight="1" x14ac:dyDescent="0.3">
      <c r="B52" s="139"/>
      <c r="C52" s="140"/>
      <c r="E52" s="141" t="s">
        <v>542</v>
      </c>
      <c r="F52" s="246" t="str">
        <f>IFERROR(C28,"-")</f>
        <v>-</v>
      </c>
      <c r="G52" s="14"/>
      <c r="H52" s="4"/>
      <c r="I52" s="4"/>
      <c r="J52" s="4"/>
      <c r="K52" s="87"/>
      <c r="L52" s="4"/>
      <c r="M52" s="87"/>
    </row>
    <row r="53" spans="2:14" ht="18" hidden="1" customHeight="1" x14ac:dyDescent="0.3">
      <c r="B53" s="211"/>
      <c r="E53" s="141" t="s">
        <v>357</v>
      </c>
      <c r="F53" s="247" t="e">
        <f>F18</f>
        <v>#VALUE!</v>
      </c>
      <c r="G53" s="87"/>
      <c r="H53" s="4"/>
      <c r="I53" s="4"/>
      <c r="J53" s="4"/>
      <c r="K53" s="87"/>
      <c r="L53" s="4"/>
      <c r="M53" s="87"/>
    </row>
    <row r="54" spans="2:14" ht="18" hidden="1" customHeight="1" x14ac:dyDescent="0.3">
      <c r="B54" s="14"/>
      <c r="E54" s="141" t="s">
        <v>219</v>
      </c>
      <c r="F54" s="248">
        <f>G25</f>
        <v>0</v>
      </c>
    </row>
    <row r="55" spans="2:14" ht="15.6" hidden="1" x14ac:dyDescent="0.3">
      <c r="E55" s="141" t="s">
        <v>221</v>
      </c>
      <c r="F55" s="248" t="e">
        <f>SUM(G25:AE25)/H18</f>
        <v>#DIV/0!</v>
      </c>
      <c r="G55" s="14"/>
      <c r="H55" s="87"/>
      <c r="I55" s="87"/>
      <c r="J55" s="87"/>
      <c r="K55" s="87"/>
      <c r="L55" s="87"/>
      <c r="M55" s="87"/>
    </row>
    <row r="56" spans="2:14" ht="16.2" hidden="1" thickBot="1" x14ac:dyDescent="0.35">
      <c r="E56" s="142" t="s">
        <v>133</v>
      </c>
      <c r="F56" s="249" t="e">
        <f>F27</f>
        <v>#VALUE!</v>
      </c>
      <c r="G56" s="109"/>
      <c r="H56" s="87"/>
      <c r="I56" s="87"/>
      <c r="J56" s="87"/>
      <c r="K56" s="87"/>
      <c r="L56" s="87"/>
      <c r="M56" s="87"/>
    </row>
    <row r="57" spans="2:14" ht="16.2" thickBot="1" x14ac:dyDescent="0.35">
      <c r="E57" s="142" t="s">
        <v>475</v>
      </c>
      <c r="F57" s="394" t="str">
        <f>IFERROR(F28,"-")</f>
        <v>-</v>
      </c>
      <c r="G57" s="109"/>
      <c r="H57" s="87"/>
      <c r="I57" s="87"/>
      <c r="J57" s="87"/>
      <c r="K57" s="87"/>
      <c r="L57" s="87"/>
      <c r="M57" s="87"/>
    </row>
    <row r="58" spans="2:14" ht="29.4" customHeight="1" x14ac:dyDescent="0.3">
      <c r="E58" s="456" t="s">
        <v>543</v>
      </c>
      <c r="F58" s="456"/>
    </row>
    <row r="59" spans="2:14" x14ac:dyDescent="0.3">
      <c r="E59" s="40"/>
      <c r="F59" s="40"/>
    </row>
  </sheetData>
  <sheetProtection password="DB13" sheet="1" objects="1" scenarios="1"/>
  <mergeCells count="17">
    <mergeCell ref="E58:F58"/>
    <mergeCell ref="E41:F41"/>
    <mergeCell ref="B48:C48"/>
    <mergeCell ref="B41:C41"/>
    <mergeCell ref="E50:F50"/>
    <mergeCell ref="B30:F30"/>
    <mergeCell ref="B36:F36"/>
    <mergeCell ref="G4:G13"/>
    <mergeCell ref="I4:I5"/>
    <mergeCell ref="I6:I7"/>
    <mergeCell ref="I8:I9"/>
    <mergeCell ref="I10:I11"/>
    <mergeCell ref="H4:H5"/>
    <mergeCell ref="H6:H7"/>
    <mergeCell ref="H8:H9"/>
    <mergeCell ref="H10:H11"/>
    <mergeCell ref="I12:I13"/>
  </mergeCells>
  <conditionalFormatting sqref="F52">
    <cfRule type="cellIs" dxfId="4" priority="2" operator="greaterThan">
      <formula>10</formula>
    </cfRule>
    <cfRule type="cellIs" dxfId="3" priority="3" operator="greaterThan">
      <formula>10</formula>
    </cfRule>
    <cfRule type="cellIs" dxfId="2" priority="4" operator="greaterThan">
      <formula>10</formula>
    </cfRule>
    <cfRule type="cellIs" dxfId="1" priority="5" operator="greaterThan">
      <formula>10</formula>
    </cfRule>
  </conditionalFormatting>
  <conditionalFormatting sqref="C39">
    <cfRule type="expression" dxfId="0" priority="1">
      <formula>C38="Other"</formula>
    </cfRule>
  </conditionalFormatting>
  <dataValidations count="1">
    <dataValidation type="list" allowBlank="1" showInputMessage="1" showErrorMessage="1" sqref="C38">
      <formula1>"Capital funds, Lease, Finance, Power Purchase Agreement, Other"</formula1>
    </dataValidation>
  </dataValidations>
  <printOptions horizontalCentered="1"/>
  <pageMargins left="0.25" right="0.25" top="0.25" bottom="0.5" header="0.3" footer="0.3"/>
  <pageSetup scale="64" fitToHeight="2" orientation="portrait" r:id="rId1"/>
  <headerFooter>
    <oddFooter>&amp;CCHP Application&amp;Rv1.10 07/20/2017</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C16" sqref="C16"/>
    </sheetView>
  </sheetViews>
  <sheetFormatPr defaultRowHeight="14.4" x14ac:dyDescent="0.3"/>
  <cols>
    <col min="2" max="2" width="10.6640625" bestFit="1" customWidth="1"/>
  </cols>
  <sheetData>
    <row r="1" spans="1:12" x14ac:dyDescent="0.3">
      <c r="A1" t="s">
        <v>292</v>
      </c>
      <c r="B1" s="178">
        <v>41575</v>
      </c>
    </row>
    <row r="2" spans="1:12" x14ac:dyDescent="0.3">
      <c r="A2" t="s">
        <v>344</v>
      </c>
      <c r="B2" s="178">
        <v>41586</v>
      </c>
      <c r="C2" t="s">
        <v>345</v>
      </c>
    </row>
    <row r="3" spans="1:12" x14ac:dyDescent="0.3">
      <c r="A3" t="s">
        <v>347</v>
      </c>
      <c r="B3" s="178">
        <v>41626</v>
      </c>
      <c r="C3" t="s">
        <v>348</v>
      </c>
    </row>
    <row r="4" spans="1:12" x14ac:dyDescent="0.3">
      <c r="A4" t="s">
        <v>350</v>
      </c>
      <c r="B4" s="178">
        <v>41635</v>
      </c>
      <c r="C4" t="s">
        <v>351</v>
      </c>
    </row>
    <row r="5" spans="1:12" ht="75.75" customHeight="1" x14ac:dyDescent="0.3">
      <c r="A5" t="s">
        <v>352</v>
      </c>
      <c r="B5" s="765" t="s">
        <v>358</v>
      </c>
      <c r="C5" s="765"/>
      <c r="D5" s="765"/>
      <c r="E5" s="765"/>
      <c r="F5" s="765"/>
      <c r="G5" s="765"/>
      <c r="H5" s="765"/>
      <c r="I5" s="765"/>
      <c r="J5" s="765"/>
      <c r="K5" s="765"/>
    </row>
    <row r="6" spans="1:12" x14ac:dyDescent="0.3">
      <c r="A6" t="s">
        <v>363</v>
      </c>
      <c r="B6" t="s">
        <v>364</v>
      </c>
    </row>
    <row r="7" spans="1:12" x14ac:dyDescent="0.3">
      <c r="A7" t="s">
        <v>365</v>
      </c>
      <c r="B7" s="178">
        <v>42072</v>
      </c>
      <c r="C7" t="s">
        <v>366</v>
      </c>
    </row>
    <row r="8" spans="1:12" ht="63" customHeight="1" x14ac:dyDescent="0.3">
      <c r="A8" t="s">
        <v>367</v>
      </c>
      <c r="B8" s="178">
        <v>42080</v>
      </c>
      <c r="C8" s="766" t="s">
        <v>368</v>
      </c>
      <c r="D8" s="766"/>
      <c r="E8" s="766"/>
      <c r="F8" s="766"/>
      <c r="G8" s="766"/>
      <c r="H8" s="766"/>
      <c r="I8" s="766"/>
      <c r="J8" s="766"/>
      <c r="K8" s="766"/>
      <c r="L8" s="766"/>
    </row>
    <row r="9" spans="1:12" x14ac:dyDescent="0.3">
      <c r="A9" t="s">
        <v>369</v>
      </c>
      <c r="B9" s="178">
        <v>42089</v>
      </c>
      <c r="C9" t="s">
        <v>370</v>
      </c>
    </row>
    <row r="10" spans="1:12" x14ac:dyDescent="0.3">
      <c r="A10" t="s">
        <v>376</v>
      </c>
      <c r="B10" s="178">
        <v>42165</v>
      </c>
      <c r="C10" t="s">
        <v>377</v>
      </c>
    </row>
    <row r="11" spans="1:12" x14ac:dyDescent="0.3">
      <c r="C11" t="s">
        <v>378</v>
      </c>
    </row>
    <row r="12" spans="1:12" x14ac:dyDescent="0.3">
      <c r="C12" t="s">
        <v>379</v>
      </c>
    </row>
    <row r="13" spans="1:12" x14ac:dyDescent="0.3">
      <c r="C13" t="s">
        <v>380</v>
      </c>
    </row>
    <row r="14" spans="1:12" x14ac:dyDescent="0.3">
      <c r="C14" t="s">
        <v>381</v>
      </c>
    </row>
    <row r="15" spans="1:12" x14ac:dyDescent="0.3">
      <c r="C15" t="s">
        <v>382</v>
      </c>
    </row>
  </sheetData>
  <mergeCells count="2">
    <mergeCell ref="B5:K5"/>
    <mergeCell ref="C8:L8"/>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L44" sqref="L44"/>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N22"/>
  <sheetViews>
    <sheetView showGridLines="0" topLeftCell="B1" zoomScaleNormal="100" zoomScaleSheetLayoutView="70" workbookViewId="0">
      <selection activeCell="B1" sqref="B1:N1"/>
    </sheetView>
  </sheetViews>
  <sheetFormatPr defaultRowHeight="14.4" x14ac:dyDescent="0.3"/>
  <cols>
    <col min="1" max="14" width="11.6640625" customWidth="1"/>
  </cols>
  <sheetData>
    <row r="1" spans="2:14" ht="125.1" customHeight="1" x14ac:dyDescent="0.3">
      <c r="B1" s="445" t="s">
        <v>510</v>
      </c>
      <c r="C1" s="446"/>
      <c r="D1" s="446"/>
      <c r="E1" s="446"/>
      <c r="F1" s="446"/>
      <c r="G1" s="446"/>
      <c r="H1" s="446"/>
      <c r="I1" s="446"/>
      <c r="J1" s="446"/>
      <c r="K1" s="446"/>
      <c r="L1" s="446"/>
      <c r="M1" s="446"/>
      <c r="N1" s="447"/>
    </row>
    <row r="2" spans="2:14" ht="17.399999999999999" x14ac:dyDescent="0.3">
      <c r="B2" s="448" t="s">
        <v>228</v>
      </c>
      <c r="C2" s="449"/>
      <c r="D2" s="449"/>
      <c r="E2" s="449"/>
      <c r="F2" s="449"/>
      <c r="G2" s="449"/>
      <c r="H2" s="449"/>
      <c r="I2" s="449"/>
      <c r="J2" s="449"/>
      <c r="K2" s="449"/>
      <c r="L2" s="449"/>
      <c r="M2" s="449"/>
      <c r="N2" s="450"/>
    </row>
    <row r="3" spans="2:14" ht="33" customHeight="1" x14ac:dyDescent="0.3">
      <c r="B3" s="451" t="s">
        <v>455</v>
      </c>
      <c r="C3" s="419"/>
      <c r="D3" s="419"/>
      <c r="E3" s="419"/>
      <c r="F3" s="419"/>
      <c r="G3" s="419"/>
      <c r="H3" s="419"/>
      <c r="I3" s="419"/>
      <c r="J3" s="419"/>
      <c r="K3" s="419"/>
      <c r="L3" s="419"/>
      <c r="M3" s="419"/>
      <c r="N3" s="420"/>
    </row>
    <row r="4" spans="2:14" ht="18" customHeight="1" x14ac:dyDescent="0.3">
      <c r="B4" s="405" t="s">
        <v>255</v>
      </c>
      <c r="C4" s="406"/>
      <c r="D4" s="406"/>
      <c r="E4" s="406"/>
      <c r="F4" s="406"/>
      <c r="G4" s="406"/>
      <c r="H4" s="406"/>
      <c r="I4" s="406"/>
      <c r="J4" s="406"/>
      <c r="K4" s="406"/>
      <c r="L4" s="406"/>
      <c r="M4" s="406"/>
      <c r="N4" s="407"/>
    </row>
    <row r="5" spans="2:14" ht="22.5" customHeight="1" x14ac:dyDescent="0.3">
      <c r="B5" s="405" t="s">
        <v>439</v>
      </c>
      <c r="C5" s="406"/>
      <c r="D5" s="406"/>
      <c r="E5" s="406"/>
      <c r="F5" s="406"/>
      <c r="G5" s="406"/>
      <c r="H5" s="406"/>
      <c r="I5" s="406"/>
      <c r="J5" s="406"/>
      <c r="K5" s="406"/>
      <c r="L5" s="406"/>
      <c r="M5" s="406"/>
      <c r="N5" s="407"/>
    </row>
    <row r="6" spans="2:14" x14ac:dyDescent="0.3">
      <c r="B6" s="150"/>
      <c r="C6" s="151" t="s">
        <v>290</v>
      </c>
      <c r="D6" s="151"/>
      <c r="E6" s="151"/>
      <c r="F6" s="151"/>
      <c r="G6" s="151"/>
      <c r="H6" s="151"/>
      <c r="I6" s="151"/>
      <c r="J6" s="151"/>
      <c r="K6" s="151"/>
      <c r="L6" s="151"/>
      <c r="M6" s="151"/>
      <c r="N6" s="152"/>
    </row>
    <row r="7" spans="2:14" x14ac:dyDescent="0.3">
      <c r="B7" s="150"/>
      <c r="C7" s="151" t="s">
        <v>553</v>
      </c>
      <c r="D7" s="151"/>
      <c r="E7" s="151"/>
      <c r="F7" s="151"/>
      <c r="G7" s="151"/>
      <c r="H7" s="151"/>
      <c r="I7" s="151"/>
      <c r="J7" s="151"/>
      <c r="K7" s="151"/>
      <c r="L7" s="151"/>
      <c r="M7" s="151"/>
      <c r="N7" s="152"/>
    </row>
    <row r="8" spans="2:14" x14ac:dyDescent="0.3">
      <c r="B8" s="150"/>
      <c r="C8" s="151" t="s">
        <v>291</v>
      </c>
      <c r="D8" s="151"/>
      <c r="E8" s="151"/>
      <c r="F8" s="151"/>
      <c r="G8" s="151"/>
      <c r="H8" s="151"/>
      <c r="I8" s="151"/>
      <c r="J8" s="151"/>
      <c r="K8" s="151"/>
      <c r="L8" s="151"/>
      <c r="M8" s="151"/>
      <c r="N8" s="152"/>
    </row>
    <row r="9" spans="2:14" x14ac:dyDescent="0.3">
      <c r="B9" s="150"/>
      <c r="C9" s="151" t="s">
        <v>233</v>
      </c>
      <c r="D9" s="151"/>
      <c r="E9" s="151"/>
      <c r="F9" s="151"/>
      <c r="G9" s="151"/>
      <c r="H9" s="151"/>
      <c r="I9" s="151"/>
      <c r="J9" s="151"/>
      <c r="K9" s="151"/>
      <c r="L9" s="151"/>
      <c r="M9" s="151"/>
      <c r="N9" s="152"/>
    </row>
    <row r="10" spans="2:14" ht="13.2" customHeight="1" x14ac:dyDescent="0.3">
      <c r="B10" s="150"/>
      <c r="C10" s="160"/>
      <c r="D10" s="151"/>
      <c r="E10" s="151"/>
      <c r="F10" s="151"/>
      <c r="G10" s="151"/>
      <c r="H10" s="151"/>
      <c r="I10" s="151"/>
      <c r="J10" s="151"/>
      <c r="K10" s="151"/>
      <c r="L10" s="151"/>
      <c r="M10" s="151"/>
      <c r="N10" s="152"/>
    </row>
    <row r="11" spans="2:14" ht="46.8" customHeight="1" x14ac:dyDescent="0.3">
      <c r="B11" s="451" t="s">
        <v>541</v>
      </c>
      <c r="C11" s="419"/>
      <c r="D11" s="419"/>
      <c r="E11" s="419"/>
      <c r="F11" s="419"/>
      <c r="G11" s="419"/>
      <c r="H11" s="419"/>
      <c r="I11" s="419"/>
      <c r="J11" s="419"/>
      <c r="K11" s="419"/>
      <c r="L11" s="419"/>
      <c r="M11" s="419"/>
      <c r="N11" s="420"/>
    </row>
    <row r="12" spans="2:14" ht="91.2" customHeight="1" x14ac:dyDescent="0.3">
      <c r="B12" s="405" t="s">
        <v>438</v>
      </c>
      <c r="C12" s="406"/>
      <c r="D12" s="406"/>
      <c r="E12" s="406"/>
      <c r="F12" s="406"/>
      <c r="G12" s="406"/>
      <c r="H12" s="406"/>
      <c r="I12" s="406"/>
      <c r="J12" s="406"/>
      <c r="K12" s="406"/>
      <c r="L12" s="406"/>
      <c r="M12" s="406"/>
      <c r="N12" s="407"/>
    </row>
    <row r="13" spans="2:14" ht="61.8" customHeight="1" x14ac:dyDescent="0.3">
      <c r="B13" s="405" t="s">
        <v>537</v>
      </c>
      <c r="C13" s="406"/>
      <c r="D13" s="406"/>
      <c r="E13" s="406"/>
      <c r="F13" s="406"/>
      <c r="G13" s="406"/>
      <c r="H13" s="406"/>
      <c r="I13" s="406"/>
      <c r="J13" s="406"/>
      <c r="K13" s="406"/>
      <c r="L13" s="406"/>
      <c r="M13" s="406"/>
      <c r="N13" s="407"/>
    </row>
    <row r="14" spans="2:14" ht="33.6" customHeight="1" x14ac:dyDescent="0.3">
      <c r="B14" s="405" t="s">
        <v>558</v>
      </c>
      <c r="C14" s="406"/>
      <c r="D14" s="406"/>
      <c r="E14" s="406"/>
      <c r="F14" s="406"/>
      <c r="G14" s="406"/>
      <c r="H14" s="406"/>
      <c r="I14" s="406"/>
      <c r="J14" s="406"/>
      <c r="K14" s="406"/>
      <c r="L14" s="406"/>
      <c r="M14" s="406"/>
      <c r="N14" s="407"/>
    </row>
    <row r="15" spans="2:14" ht="65.400000000000006" customHeight="1" x14ac:dyDescent="0.3">
      <c r="B15" s="405" t="s">
        <v>584</v>
      </c>
      <c r="C15" s="406"/>
      <c r="D15" s="406"/>
      <c r="E15" s="406"/>
      <c r="F15" s="406"/>
      <c r="G15" s="406"/>
      <c r="H15" s="406"/>
      <c r="I15" s="406"/>
      <c r="J15" s="406"/>
      <c r="K15" s="406"/>
      <c r="L15" s="406"/>
      <c r="M15" s="406"/>
      <c r="N15" s="407"/>
    </row>
    <row r="16" spans="2:14" ht="105.6" customHeight="1" x14ac:dyDescent="0.3">
      <c r="B16" s="405" t="s">
        <v>559</v>
      </c>
      <c r="C16" s="406"/>
      <c r="D16" s="406"/>
      <c r="E16" s="406"/>
      <c r="F16" s="406"/>
      <c r="G16" s="406"/>
      <c r="H16" s="406"/>
      <c r="I16" s="406"/>
      <c r="J16" s="406"/>
      <c r="K16" s="406"/>
      <c r="L16" s="406"/>
      <c r="M16" s="406"/>
      <c r="N16" s="407"/>
    </row>
    <row r="17" spans="2:14" ht="48.6" customHeight="1" x14ac:dyDescent="0.3">
      <c r="B17" s="405" t="s">
        <v>585</v>
      </c>
      <c r="C17" s="406"/>
      <c r="D17" s="406"/>
      <c r="E17" s="406"/>
      <c r="F17" s="406"/>
      <c r="G17" s="406"/>
      <c r="H17" s="406"/>
      <c r="I17" s="406"/>
      <c r="J17" s="406"/>
      <c r="K17" s="406"/>
      <c r="L17" s="406"/>
      <c r="M17" s="406"/>
      <c r="N17" s="407"/>
    </row>
    <row r="18" spans="2:14" ht="33" customHeight="1" x14ac:dyDescent="0.3">
      <c r="B18" s="405" t="s">
        <v>437</v>
      </c>
      <c r="C18" s="406"/>
      <c r="D18" s="406"/>
      <c r="E18" s="406"/>
      <c r="F18" s="406"/>
      <c r="G18" s="406"/>
      <c r="H18" s="406"/>
      <c r="I18" s="406"/>
      <c r="J18" s="406"/>
      <c r="K18" s="406"/>
      <c r="L18" s="406"/>
      <c r="M18" s="406"/>
      <c r="N18" s="407"/>
    </row>
    <row r="19" spans="2:14" ht="21.6" customHeight="1" x14ac:dyDescent="0.3">
      <c r="B19" s="405" t="s">
        <v>353</v>
      </c>
      <c r="C19" s="406"/>
      <c r="D19" s="406"/>
      <c r="E19" s="406"/>
      <c r="F19" s="406"/>
      <c r="G19" s="406"/>
      <c r="H19" s="406"/>
      <c r="I19" s="406"/>
      <c r="J19" s="406"/>
      <c r="K19" s="406"/>
      <c r="L19" s="406"/>
      <c r="M19" s="406" t="s">
        <v>232</v>
      </c>
      <c r="N19" s="407"/>
    </row>
    <row r="20" spans="2:14" ht="13.2" customHeight="1" x14ac:dyDescent="0.3">
      <c r="B20" s="150" t="s">
        <v>354</v>
      </c>
      <c r="C20" s="6"/>
      <c r="D20" s="6"/>
      <c r="E20" s="6"/>
      <c r="F20" s="6"/>
      <c r="G20" s="6"/>
      <c r="H20" s="6"/>
      <c r="I20" s="6"/>
      <c r="J20" s="6"/>
      <c r="K20" s="6"/>
      <c r="L20" s="6"/>
      <c r="M20" s="6"/>
      <c r="N20" s="146"/>
    </row>
    <row r="21" spans="2:14" ht="5.4" customHeight="1" thickBot="1" x14ac:dyDescent="0.35">
      <c r="B21" s="154"/>
      <c r="C21" s="155"/>
      <c r="D21" s="155"/>
      <c r="E21" s="155"/>
      <c r="F21" s="155"/>
      <c r="G21" s="155"/>
      <c r="H21" s="155"/>
      <c r="I21" s="155"/>
      <c r="J21" s="155"/>
      <c r="K21" s="155"/>
      <c r="L21" s="155"/>
      <c r="M21" s="155"/>
      <c r="N21" s="147"/>
    </row>
    <row r="22" spans="2:14" ht="21.75" customHeight="1" x14ac:dyDescent="0.3">
      <c r="B22" s="458"/>
      <c r="C22" s="458"/>
      <c r="D22" s="458"/>
      <c r="E22" s="458"/>
      <c r="F22" s="458"/>
      <c r="G22" s="458"/>
      <c r="H22" s="458"/>
      <c r="I22" s="458"/>
      <c r="J22" s="458"/>
      <c r="K22" s="458"/>
      <c r="L22" s="458"/>
      <c r="M22" s="458"/>
      <c r="N22" s="458"/>
    </row>
  </sheetData>
  <sheetProtection password="DB13" sheet="1" objects="1" scenarios="1" formatColumns="0" formatRows="0"/>
  <mergeCells count="15">
    <mergeCell ref="B1:N1"/>
    <mergeCell ref="B2:N2"/>
    <mergeCell ref="B3:N3"/>
    <mergeCell ref="B4:N4"/>
    <mergeCell ref="B5:N5"/>
    <mergeCell ref="B19:N19"/>
    <mergeCell ref="B22:N22"/>
    <mergeCell ref="B11:N11"/>
    <mergeCell ref="B12:N12"/>
    <mergeCell ref="B13:N13"/>
    <mergeCell ref="B14:N14"/>
    <mergeCell ref="B15:N15"/>
    <mergeCell ref="B16:N16"/>
    <mergeCell ref="B18:N18"/>
    <mergeCell ref="B17:N17"/>
  </mergeCells>
  <printOptions horizontalCentered="1"/>
  <pageMargins left="0.25" right="0.25" top="0.25" bottom="0.5" header="0.3" footer="0.3"/>
  <pageSetup scale="67" fitToHeight="2" orientation="portrait" r:id="rId1"/>
  <headerFooter>
    <oddFooter>&amp;CCHP Application&amp;Rv1.10 07/20/2017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N35"/>
  <sheetViews>
    <sheetView showGridLines="0" topLeftCell="B1" zoomScaleNormal="100" zoomScaleSheetLayoutView="70" workbookViewId="0">
      <selection activeCell="B1" sqref="B1:N1"/>
    </sheetView>
  </sheetViews>
  <sheetFormatPr defaultRowHeight="14.4" x14ac:dyDescent="0.3"/>
  <cols>
    <col min="1" max="14" width="11.6640625" customWidth="1"/>
  </cols>
  <sheetData>
    <row r="1" spans="2:14" ht="125.1" customHeight="1" x14ac:dyDescent="0.3">
      <c r="B1" s="445" t="s">
        <v>509</v>
      </c>
      <c r="C1" s="446"/>
      <c r="D1" s="446"/>
      <c r="E1" s="446"/>
      <c r="F1" s="446"/>
      <c r="G1" s="446"/>
      <c r="H1" s="446"/>
      <c r="I1" s="446"/>
      <c r="J1" s="446"/>
      <c r="K1" s="446"/>
      <c r="L1" s="446"/>
      <c r="M1" s="446"/>
      <c r="N1" s="447"/>
    </row>
    <row r="2" spans="2:14" ht="17.399999999999999" x14ac:dyDescent="0.3">
      <c r="B2" s="448" t="s">
        <v>234</v>
      </c>
      <c r="C2" s="449"/>
      <c r="D2" s="449"/>
      <c r="E2" s="449"/>
      <c r="F2" s="449"/>
      <c r="G2" s="449"/>
      <c r="H2" s="449"/>
      <c r="I2" s="449"/>
      <c r="J2" s="449"/>
      <c r="K2" s="449"/>
      <c r="L2" s="449"/>
      <c r="M2" s="449"/>
      <c r="N2" s="450"/>
    </row>
    <row r="3" spans="2:14" ht="18.75" customHeight="1" x14ac:dyDescent="0.3">
      <c r="B3" s="405" t="s">
        <v>560</v>
      </c>
      <c r="C3" s="406"/>
      <c r="D3" s="406"/>
      <c r="E3" s="406"/>
      <c r="F3" s="406"/>
      <c r="G3" s="406"/>
      <c r="H3" s="406"/>
      <c r="I3" s="406"/>
      <c r="J3" s="406"/>
      <c r="K3" s="406"/>
      <c r="L3" s="406"/>
      <c r="M3" s="406"/>
      <c r="N3" s="407"/>
    </row>
    <row r="4" spans="2:14" ht="27.6" customHeight="1" x14ac:dyDescent="0.3">
      <c r="B4" s="405" t="s">
        <v>445</v>
      </c>
      <c r="C4" s="406"/>
      <c r="D4" s="406"/>
      <c r="E4" s="406"/>
      <c r="F4" s="406"/>
      <c r="G4" s="406"/>
      <c r="H4" s="406"/>
      <c r="I4" s="406"/>
      <c r="J4" s="406"/>
      <c r="K4" s="406"/>
      <c r="L4" s="406"/>
      <c r="M4" s="406"/>
      <c r="N4" s="407"/>
    </row>
    <row r="5" spans="2:14" ht="45" customHeight="1" x14ac:dyDescent="0.3">
      <c r="B5" s="405" t="s">
        <v>444</v>
      </c>
      <c r="C5" s="406"/>
      <c r="D5" s="406"/>
      <c r="E5" s="406"/>
      <c r="F5" s="406"/>
      <c r="G5" s="406"/>
      <c r="H5" s="406"/>
      <c r="I5" s="406"/>
      <c r="J5" s="406"/>
      <c r="K5" s="406"/>
      <c r="L5" s="406"/>
      <c r="M5" s="406"/>
      <c r="N5" s="407"/>
    </row>
    <row r="6" spans="2:14" ht="18" customHeight="1" x14ac:dyDescent="0.3">
      <c r="B6" s="405" t="s">
        <v>443</v>
      </c>
      <c r="C6" s="406"/>
      <c r="D6" s="406"/>
      <c r="E6" s="406"/>
      <c r="F6" s="406"/>
      <c r="G6" s="406"/>
      <c r="H6" s="406"/>
      <c r="I6" s="406"/>
      <c r="J6" s="406"/>
      <c r="K6" s="406"/>
      <c r="L6" s="406"/>
      <c r="M6" s="406"/>
      <c r="N6" s="407"/>
    </row>
    <row r="7" spans="2:14" ht="44.4" customHeight="1" x14ac:dyDescent="0.3">
      <c r="B7" s="405" t="s">
        <v>508</v>
      </c>
      <c r="C7" s="406"/>
      <c r="D7" s="406"/>
      <c r="E7" s="406"/>
      <c r="F7" s="406"/>
      <c r="G7" s="406"/>
      <c r="H7" s="406"/>
      <c r="I7" s="406"/>
      <c r="J7" s="406"/>
      <c r="K7" s="406"/>
      <c r="L7" s="406"/>
      <c r="M7" s="406"/>
      <c r="N7" s="407"/>
    </row>
    <row r="8" spans="2:14" ht="72" customHeight="1" x14ac:dyDescent="0.3">
      <c r="B8" s="405" t="s">
        <v>442</v>
      </c>
      <c r="C8" s="406"/>
      <c r="D8" s="406"/>
      <c r="E8" s="406"/>
      <c r="F8" s="406"/>
      <c r="G8" s="406"/>
      <c r="H8" s="406"/>
      <c r="I8" s="406"/>
      <c r="J8" s="406"/>
      <c r="K8" s="406"/>
      <c r="L8" s="406"/>
      <c r="M8" s="406"/>
      <c r="N8" s="407"/>
    </row>
    <row r="9" spans="2:14" ht="30" customHeight="1" x14ac:dyDescent="0.3">
      <c r="B9" s="405" t="s">
        <v>256</v>
      </c>
      <c r="C9" s="406"/>
      <c r="D9" s="406"/>
      <c r="E9" s="406"/>
      <c r="F9" s="406"/>
      <c r="G9" s="406"/>
      <c r="H9" s="406"/>
      <c r="I9" s="406"/>
      <c r="J9" s="406"/>
      <c r="K9" s="406"/>
      <c r="L9" s="406"/>
      <c r="M9" s="406"/>
      <c r="N9" s="407"/>
    </row>
    <row r="10" spans="2:14" ht="31.95" customHeight="1" x14ac:dyDescent="0.3">
      <c r="B10" s="405" t="s">
        <v>342</v>
      </c>
      <c r="C10" s="406"/>
      <c r="D10" s="406"/>
      <c r="E10" s="406"/>
      <c r="F10" s="406"/>
      <c r="G10" s="406"/>
      <c r="H10" s="406"/>
      <c r="I10" s="406"/>
      <c r="J10" s="406"/>
      <c r="K10" s="406"/>
      <c r="L10" s="406"/>
      <c r="M10" s="406"/>
      <c r="N10" s="407"/>
    </row>
    <row r="11" spans="2:14" ht="44.4" customHeight="1" x14ac:dyDescent="0.3">
      <c r="B11" s="405" t="s">
        <v>355</v>
      </c>
      <c r="C11" s="406"/>
      <c r="D11" s="406"/>
      <c r="E11" s="406"/>
      <c r="F11" s="406"/>
      <c r="G11" s="406"/>
      <c r="H11" s="406"/>
      <c r="I11" s="406"/>
      <c r="J11" s="406"/>
      <c r="K11" s="406"/>
      <c r="L11" s="406"/>
      <c r="M11" s="406"/>
      <c r="N11" s="407"/>
    </row>
    <row r="12" spans="2:14" ht="60" customHeight="1" x14ac:dyDescent="0.3">
      <c r="B12" s="405" t="s">
        <v>441</v>
      </c>
      <c r="C12" s="406"/>
      <c r="D12" s="406"/>
      <c r="E12" s="406"/>
      <c r="F12" s="406"/>
      <c r="G12" s="406"/>
      <c r="H12" s="406"/>
      <c r="I12" s="406"/>
      <c r="J12" s="406"/>
      <c r="K12" s="406"/>
      <c r="L12" s="406"/>
      <c r="M12" s="406"/>
      <c r="N12" s="407"/>
    </row>
    <row r="13" spans="2:14" ht="17.399999999999999" x14ac:dyDescent="0.3">
      <c r="B13" s="448" t="s">
        <v>235</v>
      </c>
      <c r="C13" s="449"/>
      <c r="D13" s="449"/>
      <c r="E13" s="449"/>
      <c r="F13" s="449"/>
      <c r="G13" s="449"/>
      <c r="H13" s="449"/>
      <c r="I13" s="449"/>
      <c r="J13" s="449"/>
      <c r="K13" s="449"/>
      <c r="L13" s="449"/>
      <c r="M13" s="449"/>
      <c r="N13" s="450"/>
    </row>
    <row r="14" spans="2:14" ht="19.5" customHeight="1" x14ac:dyDescent="0.3">
      <c r="B14" s="405" t="s">
        <v>257</v>
      </c>
      <c r="C14" s="406"/>
      <c r="D14" s="406"/>
      <c r="E14" s="406"/>
      <c r="F14" s="406"/>
      <c r="G14" s="406"/>
      <c r="H14" s="406"/>
      <c r="I14" s="406"/>
      <c r="J14" s="406"/>
      <c r="K14" s="406"/>
      <c r="L14" s="406"/>
      <c r="M14" s="406"/>
      <c r="N14" s="407"/>
    </row>
    <row r="15" spans="2:14" ht="27.75" customHeight="1" x14ac:dyDescent="0.3">
      <c r="B15" s="405" t="s">
        <v>258</v>
      </c>
      <c r="C15" s="406"/>
      <c r="D15" s="406"/>
      <c r="E15" s="406"/>
      <c r="F15" s="406"/>
      <c r="G15" s="406"/>
      <c r="H15" s="406"/>
      <c r="I15" s="406"/>
      <c r="J15" s="406"/>
      <c r="K15" s="406"/>
      <c r="L15" s="406"/>
      <c r="M15" s="406"/>
      <c r="N15" s="407"/>
    </row>
    <row r="16" spans="2:14" ht="28.2" customHeight="1" x14ac:dyDescent="0.3">
      <c r="B16" s="405" t="s">
        <v>259</v>
      </c>
      <c r="C16" s="406"/>
      <c r="D16" s="406"/>
      <c r="E16" s="406"/>
      <c r="F16" s="406"/>
      <c r="G16" s="406"/>
      <c r="H16" s="406"/>
      <c r="I16" s="406"/>
      <c r="J16" s="406"/>
      <c r="K16" s="406"/>
      <c r="L16" s="406"/>
      <c r="M16" s="406"/>
      <c r="N16" s="407"/>
    </row>
    <row r="17" spans="2:14" ht="45" customHeight="1" x14ac:dyDescent="0.3">
      <c r="B17" s="405" t="s">
        <v>260</v>
      </c>
      <c r="C17" s="406"/>
      <c r="D17" s="406"/>
      <c r="E17" s="406"/>
      <c r="F17" s="406"/>
      <c r="G17" s="406"/>
      <c r="H17" s="406"/>
      <c r="I17" s="406"/>
      <c r="J17" s="406"/>
      <c r="K17" s="406"/>
      <c r="L17" s="406"/>
      <c r="M17" s="406"/>
      <c r="N17" s="407"/>
    </row>
    <row r="18" spans="2:14" ht="59.4" customHeight="1" x14ac:dyDescent="0.3">
      <c r="B18" s="405" t="s">
        <v>563</v>
      </c>
      <c r="C18" s="406"/>
      <c r="D18" s="406"/>
      <c r="E18" s="406"/>
      <c r="F18" s="406"/>
      <c r="G18" s="406"/>
      <c r="H18" s="406"/>
      <c r="I18" s="406"/>
      <c r="J18" s="406"/>
      <c r="K18" s="406"/>
      <c r="L18" s="406"/>
      <c r="M18" s="406"/>
      <c r="N18" s="407"/>
    </row>
    <row r="19" spans="2:14" ht="16.5" customHeight="1" x14ac:dyDescent="0.3">
      <c r="B19" s="405" t="s">
        <v>562</v>
      </c>
      <c r="C19" s="406"/>
      <c r="D19" s="406"/>
      <c r="E19" s="406"/>
      <c r="F19" s="406"/>
      <c r="G19" s="406"/>
      <c r="H19" s="406"/>
      <c r="I19" s="406"/>
      <c r="J19" s="406"/>
      <c r="K19" s="406"/>
      <c r="L19" s="406"/>
      <c r="M19" s="406"/>
      <c r="N19" s="407"/>
    </row>
    <row r="20" spans="2:14" x14ac:dyDescent="0.3">
      <c r="B20" s="405" t="s">
        <v>561</v>
      </c>
      <c r="C20" s="406"/>
      <c r="D20" s="406"/>
      <c r="E20" s="406"/>
      <c r="F20" s="406"/>
      <c r="G20" s="406"/>
      <c r="H20" s="406"/>
      <c r="I20" s="406"/>
      <c r="J20" s="406"/>
      <c r="K20" s="406"/>
      <c r="L20" s="406"/>
      <c r="M20" s="406"/>
      <c r="N20" s="407"/>
    </row>
    <row r="21" spans="2:14" x14ac:dyDescent="0.3">
      <c r="B21" s="149"/>
      <c r="C21" s="6" t="s">
        <v>261</v>
      </c>
      <c r="D21" s="6"/>
      <c r="E21" s="6"/>
      <c r="F21" s="6"/>
      <c r="G21" s="6"/>
      <c r="H21" s="6"/>
      <c r="I21" s="6"/>
      <c r="J21" s="6"/>
      <c r="K21" s="6"/>
      <c r="L21" s="6"/>
      <c r="M21" s="6"/>
      <c r="N21" s="146"/>
    </row>
    <row r="22" spans="2:14" x14ac:dyDescent="0.3">
      <c r="B22" s="149"/>
      <c r="C22" s="6" t="s">
        <v>262</v>
      </c>
      <c r="D22" s="6"/>
      <c r="E22" s="6"/>
      <c r="F22" s="6"/>
      <c r="G22" s="6"/>
      <c r="H22" s="6"/>
      <c r="I22" s="6"/>
      <c r="J22" s="6"/>
      <c r="K22" s="6"/>
      <c r="L22" s="6"/>
      <c r="M22" s="6"/>
      <c r="N22" s="146"/>
    </row>
    <row r="23" spans="2:14" x14ac:dyDescent="0.3">
      <c r="B23" s="149"/>
      <c r="C23" s="6" t="s">
        <v>263</v>
      </c>
      <c r="D23" s="6"/>
      <c r="E23" s="6"/>
      <c r="F23" s="6"/>
      <c r="G23" s="6"/>
      <c r="H23" s="6"/>
      <c r="I23" s="6"/>
      <c r="J23" s="6"/>
      <c r="K23" s="6"/>
      <c r="L23" s="6"/>
      <c r="M23" s="6"/>
      <c r="N23" s="146"/>
    </row>
    <row r="24" spans="2:14" x14ac:dyDescent="0.3">
      <c r="B24" s="149"/>
      <c r="C24" s="6" t="s">
        <v>264</v>
      </c>
      <c r="D24" s="6"/>
      <c r="E24" s="6"/>
      <c r="F24" s="6"/>
      <c r="G24" s="6"/>
      <c r="H24" s="6"/>
      <c r="I24" s="6"/>
      <c r="J24" s="6"/>
      <c r="K24" s="6"/>
      <c r="L24" s="6"/>
      <c r="M24" s="6"/>
      <c r="N24" s="146"/>
    </row>
    <row r="25" spans="2:14" x14ac:dyDescent="0.3">
      <c r="B25" s="149"/>
      <c r="C25" s="6" t="s">
        <v>265</v>
      </c>
      <c r="D25" s="6"/>
      <c r="E25" s="6"/>
      <c r="F25" s="6"/>
      <c r="G25" s="6"/>
      <c r="H25" s="6"/>
      <c r="I25" s="6"/>
      <c r="J25" s="6"/>
      <c r="K25" s="6"/>
      <c r="L25" s="6"/>
      <c r="M25" s="6"/>
      <c r="N25" s="146"/>
    </row>
    <row r="26" spans="2:14" x14ac:dyDescent="0.3">
      <c r="B26" s="149"/>
      <c r="C26" s="6" t="s">
        <v>266</v>
      </c>
      <c r="D26" s="6"/>
      <c r="E26" s="6"/>
      <c r="F26" s="6"/>
      <c r="G26" s="6"/>
      <c r="H26" s="6"/>
      <c r="I26" s="6"/>
      <c r="J26" s="6"/>
      <c r="K26" s="6"/>
      <c r="L26" s="6"/>
      <c r="M26" s="6"/>
      <c r="N26" s="146"/>
    </row>
    <row r="27" spans="2:14" ht="30" customHeight="1" x14ac:dyDescent="0.3">
      <c r="B27" s="462" t="s">
        <v>578</v>
      </c>
      <c r="C27" s="463"/>
      <c r="D27" s="463"/>
      <c r="E27" s="463"/>
      <c r="F27" s="463"/>
      <c r="G27" s="463"/>
      <c r="H27" s="463"/>
      <c r="I27" s="463"/>
      <c r="J27" s="463"/>
      <c r="K27" s="463"/>
      <c r="L27" s="463"/>
      <c r="M27" s="463"/>
      <c r="N27" s="464"/>
    </row>
    <row r="28" spans="2:14" ht="19.95" customHeight="1" x14ac:dyDescent="0.3">
      <c r="B28" s="405" t="s">
        <v>267</v>
      </c>
      <c r="C28" s="406"/>
      <c r="D28" s="406"/>
      <c r="E28" s="406"/>
      <c r="F28" s="406"/>
      <c r="G28" s="406"/>
      <c r="H28" s="406"/>
      <c r="I28" s="406"/>
      <c r="J28" s="406"/>
      <c r="K28" s="406"/>
      <c r="L28" s="406"/>
      <c r="M28" s="406"/>
      <c r="N28" s="407"/>
    </row>
    <row r="29" spans="2:14" ht="27.75" customHeight="1" x14ac:dyDescent="0.3">
      <c r="B29" s="405" t="s">
        <v>268</v>
      </c>
      <c r="C29" s="406"/>
      <c r="D29" s="406"/>
      <c r="E29" s="406"/>
      <c r="F29" s="406"/>
      <c r="G29" s="406"/>
      <c r="H29" s="406"/>
      <c r="I29" s="406"/>
      <c r="J29" s="406"/>
      <c r="K29" s="406"/>
      <c r="L29" s="406"/>
      <c r="M29" s="406"/>
      <c r="N29" s="407"/>
    </row>
    <row r="30" spans="2:14" ht="18.75" customHeight="1" x14ac:dyDescent="0.3">
      <c r="B30" s="451" t="s">
        <v>440</v>
      </c>
      <c r="C30" s="419"/>
      <c r="D30" s="419"/>
      <c r="E30" s="419"/>
      <c r="F30" s="419"/>
      <c r="G30" s="419"/>
      <c r="H30" s="419"/>
      <c r="I30" s="419"/>
      <c r="J30" s="419"/>
      <c r="K30" s="419"/>
      <c r="L30" s="419"/>
      <c r="M30" s="419"/>
      <c r="N30" s="420"/>
    </row>
    <row r="31" spans="2:14" ht="19.5" customHeight="1" x14ac:dyDescent="0.3">
      <c r="B31" s="405" t="s">
        <v>269</v>
      </c>
      <c r="C31" s="406"/>
      <c r="D31" s="406"/>
      <c r="E31" s="406"/>
      <c r="F31" s="406"/>
      <c r="G31" s="406"/>
      <c r="H31" s="406"/>
      <c r="I31" s="406"/>
      <c r="J31" s="406"/>
      <c r="K31" s="406"/>
      <c r="L31" s="406"/>
      <c r="M31" s="406"/>
      <c r="N31" s="407"/>
    </row>
    <row r="32" spans="2:14" ht="30" customHeight="1" x14ac:dyDescent="0.3">
      <c r="B32" s="405" t="s">
        <v>473</v>
      </c>
      <c r="C32" s="406"/>
      <c r="D32" s="406"/>
      <c r="E32" s="406"/>
      <c r="F32" s="406"/>
      <c r="G32" s="406"/>
      <c r="H32" s="406"/>
      <c r="I32" s="406"/>
      <c r="J32" s="406"/>
      <c r="K32" s="406"/>
      <c r="L32" s="406"/>
      <c r="M32" s="406"/>
      <c r="N32" s="407"/>
    </row>
    <row r="33" spans="2:14" ht="15" customHeight="1" x14ac:dyDescent="0.3">
      <c r="B33" s="405" t="s">
        <v>564</v>
      </c>
      <c r="C33" s="406"/>
      <c r="D33" s="406"/>
      <c r="E33" s="406"/>
      <c r="F33" s="406"/>
      <c r="G33" s="406"/>
      <c r="H33" s="406"/>
      <c r="I33" s="406"/>
      <c r="J33" s="406"/>
      <c r="K33" s="406"/>
      <c r="L33" s="406"/>
      <c r="M33" s="406"/>
      <c r="N33" s="407"/>
    </row>
    <row r="34" spans="2:14" ht="16.5" customHeight="1" x14ac:dyDescent="0.3">
      <c r="B34" s="405" t="s">
        <v>565</v>
      </c>
      <c r="C34" s="406"/>
      <c r="D34" s="406"/>
      <c r="E34" s="406"/>
      <c r="F34" s="406"/>
      <c r="G34" s="406"/>
      <c r="H34" s="406"/>
      <c r="I34" s="406"/>
      <c r="J34" s="406"/>
      <c r="K34" s="406"/>
      <c r="L34" s="406"/>
      <c r="M34" s="406"/>
      <c r="N34" s="407"/>
    </row>
    <row r="35" spans="2:14" ht="18" customHeight="1" thickBot="1" x14ac:dyDescent="0.35">
      <c r="B35" s="459" t="s">
        <v>566</v>
      </c>
      <c r="C35" s="460"/>
      <c r="D35" s="460"/>
      <c r="E35" s="460"/>
      <c r="F35" s="460"/>
      <c r="G35" s="460"/>
      <c r="H35" s="460"/>
      <c r="I35" s="460"/>
      <c r="J35" s="460"/>
      <c r="K35" s="460"/>
      <c r="L35" s="460"/>
      <c r="M35" s="460"/>
      <c r="N35" s="461"/>
    </row>
  </sheetData>
  <sheetProtection password="DB13" sheet="1" objects="1" scenarios="1" formatColumns="0" formatRows="0"/>
  <mergeCells count="29">
    <mergeCell ref="B19:N19"/>
    <mergeCell ref="B33:N33"/>
    <mergeCell ref="B1:N1"/>
    <mergeCell ref="B2:N2"/>
    <mergeCell ref="B13:N13"/>
    <mergeCell ref="B8:N8"/>
    <mergeCell ref="B11:N11"/>
    <mergeCell ref="B3:N3"/>
    <mergeCell ref="B4:N4"/>
    <mergeCell ref="B5:N5"/>
    <mergeCell ref="B6:N6"/>
    <mergeCell ref="B7:N7"/>
    <mergeCell ref="B27:N27"/>
    <mergeCell ref="B34:N34"/>
    <mergeCell ref="B35:N35"/>
    <mergeCell ref="B9:N9"/>
    <mergeCell ref="B12:N12"/>
    <mergeCell ref="B20:N20"/>
    <mergeCell ref="B28:N28"/>
    <mergeCell ref="B29:N29"/>
    <mergeCell ref="B30:N30"/>
    <mergeCell ref="B31:N31"/>
    <mergeCell ref="B32:N32"/>
    <mergeCell ref="B17:N17"/>
    <mergeCell ref="B10:N10"/>
    <mergeCell ref="B14:N14"/>
    <mergeCell ref="B15:N15"/>
    <mergeCell ref="B16:N16"/>
    <mergeCell ref="B18:N18"/>
  </mergeCells>
  <printOptions horizontalCentered="1"/>
  <pageMargins left="0.25" right="0.25" top="0.25" bottom="0.5" header="0.3" footer="0.3"/>
  <pageSetup scale="67" fitToHeight="2" orientation="portrait" r:id="rId1"/>
  <headerFooter>
    <oddFooter>&amp;CCHP Application&amp;Rv1.10 07/20/2017</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T33"/>
  <sheetViews>
    <sheetView showGridLines="0" topLeftCell="A7" zoomScaleNormal="100" zoomScaleSheetLayoutView="70" workbookViewId="0">
      <selection activeCell="B1" sqref="B1:N1"/>
    </sheetView>
  </sheetViews>
  <sheetFormatPr defaultRowHeight="14.4" x14ac:dyDescent="0.3"/>
  <cols>
    <col min="1" max="2" width="3.6640625" customWidth="1"/>
  </cols>
  <sheetData>
    <row r="1" spans="2:14" ht="110.1" customHeight="1" x14ac:dyDescent="0.3">
      <c r="B1" s="467" t="s">
        <v>88</v>
      </c>
      <c r="C1" s="468"/>
      <c r="D1" s="468"/>
      <c r="E1" s="468"/>
      <c r="F1" s="468"/>
      <c r="G1" s="468"/>
      <c r="H1" s="468"/>
      <c r="I1" s="468"/>
      <c r="J1" s="468"/>
      <c r="K1" s="468"/>
      <c r="L1" s="468"/>
      <c r="M1" s="468"/>
      <c r="N1" s="469"/>
    </row>
    <row r="2" spans="2:14" ht="17.399999999999999" x14ac:dyDescent="0.3">
      <c r="B2" s="470" t="s">
        <v>283</v>
      </c>
      <c r="C2" s="471"/>
      <c r="D2" s="471"/>
      <c r="E2" s="471"/>
      <c r="F2" s="471"/>
      <c r="G2" s="471"/>
      <c r="H2" s="471"/>
      <c r="I2" s="471"/>
      <c r="J2" s="471"/>
      <c r="K2" s="471"/>
      <c r="L2" s="471"/>
      <c r="M2" s="471"/>
      <c r="N2" s="472"/>
    </row>
    <row r="3" spans="2:14" ht="17.399999999999999" x14ac:dyDescent="0.3">
      <c r="B3" s="387" t="s">
        <v>567</v>
      </c>
      <c r="C3" s="381"/>
      <c r="D3" s="381"/>
      <c r="E3" s="381"/>
      <c r="F3" s="381"/>
      <c r="G3" s="381"/>
      <c r="H3" s="381"/>
      <c r="I3" s="381"/>
      <c r="J3" s="381"/>
      <c r="K3" s="381"/>
      <c r="L3" s="381"/>
      <c r="M3" s="381"/>
      <c r="N3" s="382"/>
    </row>
    <row r="4" spans="2:14" ht="18" customHeight="1" x14ac:dyDescent="0.3">
      <c r="B4" s="161" t="s">
        <v>279</v>
      </c>
      <c r="C4" s="6"/>
      <c r="D4" s="6"/>
      <c r="E4" s="6"/>
      <c r="F4" s="6"/>
      <c r="G4" s="6"/>
      <c r="H4" s="6"/>
      <c r="I4" s="6"/>
      <c r="J4" s="6"/>
      <c r="K4" s="6"/>
      <c r="L4" s="6"/>
      <c r="M4" s="6"/>
      <c r="N4" s="146"/>
    </row>
    <row r="5" spans="2:14" ht="30" customHeight="1" x14ac:dyDescent="0.3">
      <c r="B5" s="149"/>
      <c r="C5" s="406" t="s">
        <v>284</v>
      </c>
      <c r="D5" s="406"/>
      <c r="E5" s="406"/>
      <c r="F5" s="406"/>
      <c r="G5" s="406"/>
      <c r="H5" s="406"/>
      <c r="I5" s="406"/>
      <c r="J5" s="406"/>
      <c r="K5" s="406"/>
      <c r="L5" s="406"/>
      <c r="M5" s="406"/>
      <c r="N5" s="407"/>
    </row>
    <row r="6" spans="2:14" ht="9.75" customHeight="1" x14ac:dyDescent="0.3">
      <c r="B6" s="149"/>
      <c r="C6" s="314"/>
      <c r="D6" s="314"/>
      <c r="E6" s="314"/>
      <c r="F6" s="314"/>
      <c r="G6" s="314"/>
      <c r="H6" s="314"/>
      <c r="I6" s="314"/>
      <c r="J6" s="314"/>
      <c r="K6" s="314"/>
      <c r="L6" s="314"/>
      <c r="M6" s="314"/>
      <c r="N6" s="315"/>
    </row>
    <row r="7" spans="2:14" x14ac:dyDescent="0.3">
      <c r="B7" s="161" t="s">
        <v>289</v>
      </c>
      <c r="C7" s="6"/>
      <c r="D7" s="6"/>
      <c r="E7" s="6"/>
      <c r="F7" s="6"/>
      <c r="G7" s="6"/>
      <c r="H7" s="6"/>
      <c r="I7" s="6"/>
      <c r="J7" s="6"/>
      <c r="K7" s="6"/>
      <c r="L7" s="6"/>
      <c r="M7" s="6"/>
      <c r="N7" s="146"/>
    </row>
    <row r="8" spans="2:14" ht="74.400000000000006" customHeight="1" x14ac:dyDescent="0.3">
      <c r="B8" s="149"/>
      <c r="C8" s="406" t="s">
        <v>582</v>
      </c>
      <c r="D8" s="406"/>
      <c r="E8" s="406"/>
      <c r="F8" s="406"/>
      <c r="G8" s="406"/>
      <c r="H8" s="406"/>
      <c r="I8" s="406"/>
      <c r="J8" s="406"/>
      <c r="K8" s="406"/>
      <c r="L8" s="406"/>
      <c r="M8" s="406"/>
      <c r="N8" s="407"/>
    </row>
    <row r="9" spans="2:14" ht="11.25" customHeight="1" x14ac:dyDescent="0.3">
      <c r="B9" s="149"/>
      <c r="C9" s="314"/>
      <c r="D9" s="314"/>
      <c r="E9" s="314"/>
      <c r="F9" s="314"/>
      <c r="G9" s="314"/>
      <c r="H9" s="314"/>
      <c r="I9" s="314"/>
      <c r="J9" s="314"/>
      <c r="K9" s="314"/>
      <c r="L9" s="314"/>
      <c r="M9" s="314"/>
      <c r="N9" s="315"/>
    </row>
    <row r="10" spans="2:14" x14ac:dyDescent="0.3">
      <c r="B10" s="161" t="s">
        <v>280</v>
      </c>
      <c r="C10" s="6"/>
      <c r="D10" s="6"/>
      <c r="E10" s="6"/>
      <c r="F10" s="6"/>
      <c r="G10" s="6"/>
      <c r="H10" s="6"/>
      <c r="I10" s="6"/>
      <c r="J10" s="6"/>
      <c r="K10" s="6"/>
      <c r="L10" s="6"/>
      <c r="M10" s="6"/>
      <c r="N10" s="146"/>
    </row>
    <row r="11" spans="2:14" ht="45.6" customHeight="1" x14ac:dyDescent="0.3">
      <c r="B11" s="149"/>
      <c r="C11" s="463" t="s">
        <v>568</v>
      </c>
      <c r="D11" s="463"/>
      <c r="E11" s="463"/>
      <c r="F11" s="463"/>
      <c r="G11" s="463"/>
      <c r="H11" s="463"/>
      <c r="I11" s="463"/>
      <c r="J11" s="463"/>
      <c r="K11" s="463"/>
      <c r="L11" s="463"/>
      <c r="M11" s="463"/>
      <c r="N11" s="464"/>
    </row>
    <row r="12" spans="2:14" ht="11.25" customHeight="1" x14ac:dyDescent="0.3">
      <c r="B12" s="149"/>
      <c r="C12" s="6"/>
      <c r="D12" s="6"/>
      <c r="E12" s="6"/>
      <c r="F12" s="6"/>
      <c r="G12" s="6"/>
      <c r="H12" s="6"/>
      <c r="I12" s="6"/>
      <c r="J12" s="6"/>
      <c r="K12" s="6"/>
      <c r="L12" s="6"/>
      <c r="M12" s="6"/>
      <c r="N12" s="146"/>
    </row>
    <row r="13" spans="2:14" x14ac:dyDescent="0.3">
      <c r="B13" s="161" t="s">
        <v>281</v>
      </c>
      <c r="C13" s="6"/>
      <c r="D13" s="6"/>
      <c r="E13" s="6"/>
      <c r="F13" s="6"/>
      <c r="G13" s="6"/>
      <c r="H13" s="6"/>
      <c r="I13" s="6"/>
      <c r="J13" s="6"/>
      <c r="K13" s="6"/>
      <c r="L13" s="6"/>
      <c r="M13" s="6"/>
      <c r="N13" s="146"/>
    </row>
    <row r="14" spans="2:14" ht="20.25" customHeight="1" x14ac:dyDescent="0.3">
      <c r="B14" s="149"/>
      <c r="C14" s="463" t="s">
        <v>581</v>
      </c>
      <c r="D14" s="463"/>
      <c r="E14" s="463"/>
      <c r="F14" s="463"/>
      <c r="G14" s="463"/>
      <c r="H14" s="463"/>
      <c r="I14" s="463"/>
      <c r="J14" s="463"/>
      <c r="K14" s="463"/>
      <c r="L14" s="463"/>
      <c r="M14" s="463"/>
      <c r="N14" s="464"/>
    </row>
    <row r="15" spans="2:14" ht="67.2" customHeight="1" x14ac:dyDescent="0.3">
      <c r="B15" s="149"/>
      <c r="C15" s="463"/>
      <c r="D15" s="463"/>
      <c r="E15" s="463"/>
      <c r="F15" s="463"/>
      <c r="G15" s="463"/>
      <c r="H15" s="463"/>
      <c r="I15" s="463"/>
      <c r="J15" s="463"/>
      <c r="K15" s="463"/>
      <c r="L15" s="463"/>
      <c r="M15" s="463"/>
      <c r="N15" s="464"/>
    </row>
    <row r="16" spans="2:14" ht="13.5" customHeight="1" x14ac:dyDescent="0.3">
      <c r="B16" s="149"/>
      <c r="C16" s="316"/>
      <c r="D16" s="316"/>
      <c r="E16" s="316"/>
      <c r="F16" s="316"/>
      <c r="G16" s="316"/>
      <c r="H16" s="316"/>
      <c r="I16" s="316"/>
      <c r="J16" s="316"/>
      <c r="K16" s="316"/>
      <c r="L16" s="316"/>
      <c r="M16" s="316"/>
      <c r="N16" s="317"/>
    </row>
    <row r="17" spans="2:20" x14ac:dyDescent="0.3">
      <c r="B17" s="161" t="s">
        <v>300</v>
      </c>
      <c r="C17" s="6"/>
      <c r="D17" s="6"/>
      <c r="E17" s="6"/>
      <c r="F17" s="6"/>
      <c r="G17" s="6"/>
      <c r="H17" s="6"/>
      <c r="I17" s="6"/>
      <c r="J17" s="6"/>
      <c r="K17" s="6"/>
      <c r="L17" s="6"/>
      <c r="M17" s="6"/>
      <c r="N17" s="146"/>
    </row>
    <row r="18" spans="2:20" x14ac:dyDescent="0.3">
      <c r="B18" s="149"/>
      <c r="C18" s="463" t="s">
        <v>579</v>
      </c>
      <c r="D18" s="463"/>
      <c r="E18" s="463"/>
      <c r="F18" s="463"/>
      <c r="G18" s="463"/>
      <c r="H18" s="463"/>
      <c r="I18" s="463"/>
      <c r="J18" s="463"/>
      <c r="K18" s="463"/>
      <c r="L18" s="463"/>
      <c r="M18" s="463"/>
      <c r="N18" s="464"/>
    </row>
    <row r="19" spans="2:20" ht="15.75" customHeight="1" x14ac:dyDescent="0.3">
      <c r="B19" s="149"/>
      <c r="C19" s="463"/>
      <c r="D19" s="463"/>
      <c r="E19" s="463"/>
      <c r="F19" s="463"/>
      <c r="G19" s="463"/>
      <c r="H19" s="463"/>
      <c r="I19" s="463"/>
      <c r="J19" s="463"/>
      <c r="K19" s="463"/>
      <c r="L19" s="463"/>
      <c r="M19" s="463"/>
      <c r="N19" s="464"/>
    </row>
    <row r="20" spans="2:20" ht="11.25" customHeight="1" x14ac:dyDescent="0.3">
      <c r="B20" s="149"/>
      <c r="C20" s="6"/>
      <c r="D20" s="6"/>
      <c r="E20" s="6"/>
      <c r="F20" s="6"/>
      <c r="G20" s="6"/>
      <c r="H20" s="6"/>
      <c r="I20" s="6"/>
      <c r="J20" s="6"/>
      <c r="K20" s="6"/>
      <c r="L20" s="6"/>
      <c r="M20" s="6"/>
      <c r="N20" s="146"/>
    </row>
    <row r="21" spans="2:20" ht="15" customHeight="1" x14ac:dyDescent="0.3">
      <c r="B21" s="161" t="s">
        <v>361</v>
      </c>
      <c r="C21" s="6"/>
      <c r="D21" s="6"/>
      <c r="E21" s="6"/>
      <c r="F21" s="6"/>
      <c r="G21" s="6"/>
      <c r="H21" s="6"/>
      <c r="I21" s="6"/>
      <c r="J21" s="6"/>
      <c r="K21" s="6"/>
      <c r="L21" s="6"/>
      <c r="M21" s="6"/>
      <c r="N21" s="146"/>
    </row>
    <row r="22" spans="2:20" ht="14.25" customHeight="1" x14ac:dyDescent="0.3">
      <c r="B22" s="149"/>
      <c r="C22" s="463" t="s">
        <v>549</v>
      </c>
      <c r="D22" s="463"/>
      <c r="E22" s="463"/>
      <c r="F22" s="463"/>
      <c r="G22" s="463"/>
      <c r="H22" s="463"/>
      <c r="I22" s="463"/>
      <c r="J22" s="463"/>
      <c r="K22" s="463"/>
      <c r="L22" s="463"/>
      <c r="M22" s="463"/>
      <c r="N22" s="464"/>
    </row>
    <row r="23" spans="2:20" ht="75" customHeight="1" x14ac:dyDescent="0.3">
      <c r="B23" s="149"/>
      <c r="C23" s="463"/>
      <c r="D23" s="463"/>
      <c r="E23" s="463"/>
      <c r="F23" s="463"/>
      <c r="G23" s="463"/>
      <c r="H23" s="463"/>
      <c r="I23" s="463"/>
      <c r="J23" s="463"/>
      <c r="K23" s="463"/>
      <c r="L23" s="463"/>
      <c r="M23" s="463"/>
      <c r="N23" s="464"/>
    </row>
    <row r="24" spans="2:20" ht="11.25" customHeight="1" x14ac:dyDescent="0.3">
      <c r="B24" s="149"/>
      <c r="C24" s="6"/>
      <c r="D24" s="6"/>
      <c r="E24" s="6"/>
      <c r="F24" s="6"/>
      <c r="G24" s="6"/>
      <c r="H24" s="6"/>
      <c r="I24" s="6"/>
      <c r="J24" s="6"/>
      <c r="K24" s="6"/>
      <c r="L24" s="6"/>
      <c r="M24" s="6"/>
      <c r="N24" s="146"/>
    </row>
    <row r="25" spans="2:20" x14ac:dyDescent="0.3">
      <c r="B25" s="346" t="s">
        <v>477</v>
      </c>
      <c r="C25" s="347"/>
      <c r="D25" s="347"/>
      <c r="E25" s="6"/>
      <c r="F25" s="6"/>
      <c r="G25" s="6"/>
      <c r="H25" s="6"/>
      <c r="I25" s="6"/>
      <c r="J25" s="6"/>
      <c r="K25" s="6"/>
      <c r="L25" s="6"/>
      <c r="M25" s="6"/>
      <c r="N25" s="146"/>
    </row>
    <row r="26" spans="2:20" ht="14.4" customHeight="1" x14ac:dyDescent="0.3">
      <c r="B26" s="346"/>
      <c r="C26" s="456" t="s">
        <v>580</v>
      </c>
      <c r="D26" s="456"/>
      <c r="E26" s="456"/>
      <c r="F26" s="456"/>
      <c r="G26" s="456"/>
      <c r="H26" s="456"/>
      <c r="I26" s="456"/>
      <c r="J26" s="456"/>
      <c r="K26" s="456"/>
      <c r="L26" s="456"/>
      <c r="M26" s="456"/>
      <c r="N26" s="349"/>
    </row>
    <row r="27" spans="2:20" x14ac:dyDescent="0.3">
      <c r="B27" s="161"/>
      <c r="C27" s="348"/>
      <c r="D27" s="348"/>
      <c r="E27" s="348"/>
      <c r="F27" s="348"/>
      <c r="G27" s="348"/>
      <c r="H27" s="348"/>
      <c r="I27" s="348"/>
      <c r="J27" s="348"/>
      <c r="K27" s="348"/>
      <c r="L27" s="348"/>
      <c r="M27" s="348"/>
      <c r="N27" s="349"/>
    </row>
    <row r="28" spans="2:20" x14ac:dyDescent="0.3">
      <c r="B28" s="161" t="s">
        <v>474</v>
      </c>
      <c r="C28" s="6"/>
      <c r="D28" s="6"/>
      <c r="E28" s="6"/>
      <c r="F28" s="6"/>
      <c r="G28" s="6"/>
      <c r="H28" s="6"/>
      <c r="I28" s="6"/>
      <c r="J28" s="6"/>
      <c r="K28" s="6"/>
      <c r="L28" s="6"/>
      <c r="M28" s="6"/>
      <c r="N28" s="146"/>
    </row>
    <row r="29" spans="2:20" ht="59.4" customHeight="1" x14ac:dyDescent="0.3">
      <c r="B29" s="149"/>
      <c r="C29" s="465" t="s">
        <v>583</v>
      </c>
      <c r="D29" s="465"/>
      <c r="E29" s="465"/>
      <c r="F29" s="465"/>
      <c r="G29" s="465"/>
      <c r="H29" s="465"/>
      <c r="I29" s="465"/>
      <c r="J29" s="465"/>
      <c r="K29" s="465"/>
      <c r="L29" s="465"/>
      <c r="M29" s="465"/>
      <c r="N29" s="466"/>
      <c r="O29" s="6"/>
      <c r="P29" s="6"/>
      <c r="Q29" s="6"/>
      <c r="R29" s="6"/>
      <c r="S29" s="6"/>
      <c r="T29" s="6"/>
    </row>
    <row r="30" spans="2:20" x14ac:dyDescent="0.3">
      <c r="B30" s="161"/>
      <c r="C30" s="6"/>
      <c r="D30" s="6"/>
      <c r="E30" s="6"/>
      <c r="F30" s="350"/>
      <c r="G30" s="350"/>
      <c r="H30" s="350"/>
      <c r="I30" s="350"/>
      <c r="J30" s="350"/>
      <c r="K30" s="350"/>
      <c r="L30" s="350"/>
      <c r="M30" s="350"/>
      <c r="N30" s="351"/>
    </row>
    <row r="31" spans="2:20" x14ac:dyDescent="0.3">
      <c r="B31" s="162" t="s">
        <v>446</v>
      </c>
      <c r="C31" s="6"/>
      <c r="D31" s="6"/>
      <c r="E31" s="6"/>
      <c r="F31" s="6"/>
      <c r="G31" s="6"/>
      <c r="H31" s="6"/>
      <c r="I31" s="6"/>
      <c r="J31" s="6"/>
      <c r="K31" s="6"/>
      <c r="L31" s="6"/>
      <c r="M31" s="6"/>
      <c r="N31" s="146"/>
    </row>
    <row r="32" spans="2:20" ht="15" thickBot="1" x14ac:dyDescent="0.35">
      <c r="B32" s="154"/>
      <c r="C32" s="155"/>
      <c r="D32" s="155"/>
      <c r="E32" s="155"/>
      <c r="F32" s="155"/>
      <c r="G32" s="155"/>
      <c r="H32" s="155"/>
      <c r="I32" s="155"/>
      <c r="J32" s="155"/>
      <c r="K32" s="155"/>
      <c r="L32" s="155"/>
      <c r="M32" s="155"/>
      <c r="N32" s="147"/>
    </row>
    <row r="33" spans="6:14" x14ac:dyDescent="0.3">
      <c r="F33" s="6"/>
      <c r="G33" s="6"/>
      <c r="H33" s="6"/>
      <c r="I33" s="6"/>
      <c r="J33" s="6"/>
      <c r="K33" s="6"/>
      <c r="L33" s="6"/>
      <c r="M33" s="6"/>
      <c r="N33" s="6"/>
    </row>
  </sheetData>
  <sheetProtection password="DB13" sheet="1" objects="1" scenarios="1" formatCells="0" formatColumns="0" formatRows="0"/>
  <mergeCells count="10">
    <mergeCell ref="C29:N29"/>
    <mergeCell ref="C26:M26"/>
    <mergeCell ref="B1:N1"/>
    <mergeCell ref="C18:N19"/>
    <mergeCell ref="C22:N23"/>
    <mergeCell ref="C14:N15"/>
    <mergeCell ref="C5:N5"/>
    <mergeCell ref="C8:N8"/>
    <mergeCell ref="B2:N2"/>
    <mergeCell ref="C11:N11"/>
  </mergeCells>
  <printOptions horizontalCentered="1"/>
  <pageMargins left="0.25" right="0.25" top="0.25" bottom="0.5" header="0.3" footer="0.3"/>
  <pageSetup scale="92" fitToHeight="2" orientation="portrait" r:id="rId1"/>
  <headerFooter>
    <oddFooter>&amp;CCHP Application&amp;Rv1.10 07/20/2017</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5"/>
  <sheetViews>
    <sheetView showGridLines="0" topLeftCell="A25" zoomScaleNormal="100" zoomScaleSheetLayoutView="70" workbookViewId="0">
      <selection activeCell="B1" sqref="B1:I1"/>
    </sheetView>
  </sheetViews>
  <sheetFormatPr defaultRowHeight="14.4" x14ac:dyDescent="0.3"/>
  <cols>
    <col min="1" max="1" width="11.44140625" customWidth="1"/>
    <col min="2" max="2" width="15.6640625" customWidth="1"/>
    <col min="3" max="3" width="10.6640625" customWidth="1"/>
    <col min="4" max="4" width="19.5546875" customWidth="1"/>
    <col min="5" max="5" width="13.88671875" customWidth="1"/>
    <col min="6" max="6" width="14.33203125" customWidth="1"/>
    <col min="7" max="7" width="13.109375" customWidth="1"/>
    <col min="8" max="8" width="11.6640625" customWidth="1"/>
    <col min="9" max="9" width="15.44140625" customWidth="1"/>
    <col min="10" max="10" width="9.109375" customWidth="1"/>
  </cols>
  <sheetData>
    <row r="1" spans="1:11" ht="125.1" customHeight="1" thickBot="1" x14ac:dyDescent="0.35">
      <c r="A1" s="6"/>
      <c r="B1" s="473" t="s">
        <v>511</v>
      </c>
      <c r="C1" s="474"/>
      <c r="D1" s="474"/>
      <c r="E1" s="474"/>
      <c r="F1" s="474"/>
      <c r="G1" s="474"/>
      <c r="H1" s="474"/>
      <c r="I1" s="475"/>
      <c r="J1" s="2"/>
      <c r="K1" s="1"/>
    </row>
    <row r="2" spans="1:11" ht="21" customHeight="1" thickBot="1" x14ac:dyDescent="0.35">
      <c r="B2" s="493" t="s">
        <v>0</v>
      </c>
      <c r="C2" s="494"/>
      <c r="D2" s="494"/>
      <c r="E2" s="494"/>
      <c r="F2" s="494"/>
      <c r="G2" s="494"/>
      <c r="H2" s="494"/>
      <c r="I2" s="495"/>
      <c r="J2" s="2"/>
      <c r="K2" s="2"/>
    </row>
    <row r="3" spans="1:11" ht="18" customHeight="1" x14ac:dyDescent="0.3">
      <c r="B3" s="253" t="s">
        <v>157</v>
      </c>
      <c r="C3" s="484"/>
      <c r="D3" s="485"/>
      <c r="E3" s="254" t="s">
        <v>135</v>
      </c>
      <c r="F3" s="488"/>
      <c r="G3" s="488"/>
      <c r="H3" s="488"/>
      <c r="I3" s="489"/>
      <c r="J3" s="1"/>
    </row>
    <row r="4" spans="1:11" ht="18" customHeight="1" x14ac:dyDescent="0.3">
      <c r="B4" s="252" t="s">
        <v>156</v>
      </c>
      <c r="C4" s="478"/>
      <c r="D4" s="477"/>
      <c r="E4" s="251" t="s">
        <v>135</v>
      </c>
      <c r="F4" s="490"/>
      <c r="G4" s="490"/>
      <c r="H4" s="490"/>
      <c r="I4" s="491"/>
    </row>
    <row r="5" spans="1:11" ht="18" customHeight="1" x14ac:dyDescent="0.3">
      <c r="B5" s="481" t="s">
        <v>160</v>
      </c>
      <c r="C5" s="482"/>
      <c r="D5" s="483"/>
      <c r="E5" s="486" t="s">
        <v>161</v>
      </c>
      <c r="F5" s="482"/>
      <c r="G5" s="482"/>
      <c r="H5" s="482"/>
      <c r="I5" s="487"/>
    </row>
    <row r="6" spans="1:11" ht="18" customHeight="1" x14ac:dyDescent="0.3">
      <c r="B6" s="492"/>
      <c r="C6" s="490"/>
      <c r="D6" s="490"/>
      <c r="E6" s="478"/>
      <c r="F6" s="479"/>
      <c r="G6" s="479"/>
      <c r="H6" s="479"/>
      <c r="I6" s="480"/>
    </row>
    <row r="7" spans="1:11" ht="18" customHeight="1" x14ac:dyDescent="0.3">
      <c r="B7" s="509" t="s">
        <v>212</v>
      </c>
      <c r="C7" s="504"/>
      <c r="D7" s="504"/>
      <c r="E7" s="504"/>
      <c r="F7" s="504" t="s">
        <v>1</v>
      </c>
      <c r="G7" s="504"/>
      <c r="H7" s="504" t="s">
        <v>323</v>
      </c>
      <c r="I7" s="505"/>
    </row>
    <row r="8" spans="1:11" ht="18" customHeight="1" x14ac:dyDescent="0.3">
      <c r="B8" s="508"/>
      <c r="C8" s="506"/>
      <c r="D8" s="506"/>
      <c r="E8" s="506"/>
      <c r="F8" s="506"/>
      <c r="G8" s="506"/>
      <c r="H8" s="506"/>
      <c r="I8" s="507"/>
    </row>
    <row r="9" spans="1:11" ht="18" customHeight="1" x14ac:dyDescent="0.3">
      <c r="B9" s="481" t="s">
        <v>3</v>
      </c>
      <c r="C9" s="483"/>
      <c r="D9" s="486" t="s">
        <v>4</v>
      </c>
      <c r="E9" s="483"/>
      <c r="F9" s="486" t="s">
        <v>211</v>
      </c>
      <c r="G9" s="482"/>
      <c r="H9" s="482"/>
      <c r="I9" s="487"/>
    </row>
    <row r="10" spans="1:11" ht="18" customHeight="1" x14ac:dyDescent="0.3">
      <c r="B10" s="476"/>
      <c r="C10" s="477"/>
      <c r="D10" s="478"/>
      <c r="E10" s="477"/>
      <c r="F10" s="478"/>
      <c r="G10" s="479"/>
      <c r="H10" s="479"/>
      <c r="I10" s="480"/>
    </row>
    <row r="11" spans="1:11" ht="18" customHeight="1" x14ac:dyDescent="0.3">
      <c r="B11" s="481" t="s">
        <v>2</v>
      </c>
      <c r="C11" s="482"/>
      <c r="D11" s="482"/>
      <c r="E11" s="486" t="s">
        <v>5</v>
      </c>
      <c r="F11" s="482"/>
      <c r="G11" s="482"/>
      <c r="H11" s="482"/>
      <c r="I11" s="487"/>
    </row>
    <row r="12" spans="1:11" ht="18" customHeight="1" x14ac:dyDescent="0.3">
      <c r="B12" s="492"/>
      <c r="C12" s="490"/>
      <c r="D12" s="510"/>
      <c r="E12" s="478"/>
      <c r="F12" s="479"/>
      <c r="G12" s="479"/>
      <c r="H12" s="479"/>
      <c r="I12" s="480"/>
    </row>
    <row r="13" spans="1:11" ht="18" customHeight="1" x14ac:dyDescent="0.3">
      <c r="B13" s="481" t="s">
        <v>6</v>
      </c>
      <c r="C13" s="482"/>
      <c r="D13" s="482"/>
      <c r="E13" s="486" t="s">
        <v>7</v>
      </c>
      <c r="F13" s="483"/>
      <c r="G13" s="251" t="s">
        <v>8</v>
      </c>
      <c r="H13" s="486" t="s">
        <v>9</v>
      </c>
      <c r="I13" s="487"/>
    </row>
    <row r="14" spans="1:11" ht="18" customHeight="1" x14ac:dyDescent="0.3">
      <c r="B14" s="492"/>
      <c r="C14" s="490"/>
      <c r="D14" s="510"/>
      <c r="E14" s="503"/>
      <c r="F14" s="510"/>
      <c r="G14" s="214"/>
      <c r="H14" s="490"/>
      <c r="I14" s="491"/>
    </row>
    <row r="15" spans="1:11" ht="18" customHeight="1" x14ac:dyDescent="0.3">
      <c r="B15" s="481" t="s">
        <v>10</v>
      </c>
      <c r="C15" s="482"/>
      <c r="D15" s="482"/>
      <c r="E15" s="486" t="s">
        <v>7</v>
      </c>
      <c r="F15" s="483"/>
      <c r="G15" s="251" t="s">
        <v>8</v>
      </c>
      <c r="H15" s="486" t="s">
        <v>9</v>
      </c>
      <c r="I15" s="487"/>
    </row>
    <row r="16" spans="1:11" ht="18" customHeight="1" x14ac:dyDescent="0.3">
      <c r="B16" s="499"/>
      <c r="C16" s="500"/>
      <c r="D16" s="501"/>
      <c r="E16" s="502"/>
      <c r="F16" s="501"/>
      <c r="G16" s="214"/>
      <c r="H16" s="503"/>
      <c r="I16" s="491"/>
    </row>
    <row r="17" spans="2:9" ht="21" customHeight="1" x14ac:dyDescent="0.3">
      <c r="B17" s="511" t="s">
        <v>159</v>
      </c>
      <c r="C17" s="512"/>
      <c r="D17" s="512"/>
      <c r="E17" s="512"/>
      <c r="F17" s="512"/>
      <c r="G17" s="512"/>
      <c r="H17" s="512"/>
      <c r="I17" s="513"/>
    </row>
    <row r="18" spans="2:9" ht="21" customHeight="1" x14ac:dyDescent="0.3">
      <c r="B18" s="509" t="s">
        <v>212</v>
      </c>
      <c r="C18" s="504"/>
      <c r="D18" s="504"/>
      <c r="E18" s="504"/>
      <c r="F18" s="504"/>
      <c r="G18" s="504" t="s">
        <v>1</v>
      </c>
      <c r="H18" s="504"/>
      <c r="I18" s="505"/>
    </row>
    <row r="19" spans="2:9" ht="21" customHeight="1" x14ac:dyDescent="0.3">
      <c r="B19" s="508"/>
      <c r="C19" s="506"/>
      <c r="D19" s="506"/>
      <c r="E19" s="506"/>
      <c r="F19" s="506"/>
      <c r="G19" s="506"/>
      <c r="H19" s="506"/>
      <c r="I19" s="507"/>
    </row>
    <row r="20" spans="2:9" ht="18" customHeight="1" x14ac:dyDescent="0.3">
      <c r="B20" s="514" t="s">
        <v>3</v>
      </c>
      <c r="C20" s="515"/>
      <c r="D20" s="516" t="s">
        <v>4</v>
      </c>
      <c r="E20" s="515"/>
      <c r="F20" s="516" t="s">
        <v>211</v>
      </c>
      <c r="G20" s="522"/>
      <c r="H20" s="522"/>
      <c r="I20" s="523"/>
    </row>
    <row r="21" spans="2:9" ht="18" customHeight="1" x14ac:dyDescent="0.3">
      <c r="B21" s="492"/>
      <c r="C21" s="510"/>
      <c r="D21" s="503"/>
      <c r="E21" s="510"/>
      <c r="F21" s="490"/>
      <c r="G21" s="490"/>
      <c r="H21" s="490"/>
      <c r="I21" s="491"/>
    </row>
    <row r="22" spans="2:9" ht="18" customHeight="1" x14ac:dyDescent="0.3">
      <c r="B22" s="481" t="s">
        <v>2</v>
      </c>
      <c r="C22" s="482"/>
      <c r="D22" s="482"/>
      <c r="E22" s="486" t="s">
        <v>5</v>
      </c>
      <c r="F22" s="482"/>
      <c r="G22" s="482"/>
      <c r="H22" s="482"/>
      <c r="I22" s="487"/>
    </row>
    <row r="23" spans="2:9" ht="18" customHeight="1" x14ac:dyDescent="0.3">
      <c r="B23" s="492"/>
      <c r="C23" s="490"/>
      <c r="D23" s="510"/>
      <c r="E23" s="490"/>
      <c r="F23" s="490"/>
      <c r="G23" s="490"/>
      <c r="H23" s="490"/>
      <c r="I23" s="491"/>
    </row>
    <row r="24" spans="2:9" ht="18" customHeight="1" x14ac:dyDescent="0.3">
      <c r="B24" s="481" t="s">
        <v>11</v>
      </c>
      <c r="C24" s="482"/>
      <c r="D24" s="482"/>
      <c r="E24" s="486" t="s">
        <v>7</v>
      </c>
      <c r="F24" s="483"/>
      <c r="G24" s="213" t="s">
        <v>8</v>
      </c>
      <c r="H24" s="486" t="s">
        <v>9</v>
      </c>
      <c r="I24" s="487"/>
    </row>
    <row r="25" spans="2:9" ht="18" customHeight="1" x14ac:dyDescent="0.3">
      <c r="B25" s="492"/>
      <c r="C25" s="490"/>
      <c r="D25" s="510"/>
      <c r="E25" s="478"/>
      <c r="F25" s="477"/>
      <c r="G25" s="214"/>
      <c r="H25" s="490"/>
      <c r="I25" s="491"/>
    </row>
    <row r="26" spans="2:9" ht="18" customHeight="1" thickBot="1" x14ac:dyDescent="0.35">
      <c r="B26" s="496" t="s">
        <v>12</v>
      </c>
      <c r="C26" s="497"/>
      <c r="D26" s="497"/>
      <c r="E26" s="497"/>
      <c r="F26" s="497"/>
      <c r="G26" s="497"/>
      <c r="H26" s="497"/>
      <c r="I26" s="498"/>
    </row>
    <row r="27" spans="2:9" ht="21" customHeight="1" thickBot="1" x14ac:dyDescent="0.35">
      <c r="B27" s="493" t="s">
        <v>13</v>
      </c>
      <c r="C27" s="494"/>
      <c r="D27" s="494"/>
      <c r="E27" s="494"/>
      <c r="F27" s="494"/>
      <c r="G27" s="494"/>
      <c r="H27" s="494"/>
      <c r="I27" s="495"/>
    </row>
    <row r="28" spans="2:9" ht="21" customHeight="1" x14ac:dyDescent="0.3">
      <c r="B28" s="524" t="s">
        <v>212</v>
      </c>
      <c r="C28" s="525"/>
      <c r="D28" s="525"/>
      <c r="E28" s="525"/>
      <c r="F28" s="526"/>
      <c r="G28" s="504" t="s">
        <v>1</v>
      </c>
      <c r="H28" s="504"/>
      <c r="I28" s="505"/>
    </row>
    <row r="29" spans="2:9" ht="21" customHeight="1" x14ac:dyDescent="0.3">
      <c r="B29" s="476"/>
      <c r="C29" s="479"/>
      <c r="D29" s="479"/>
      <c r="E29" s="479"/>
      <c r="F29" s="477"/>
      <c r="G29" s="506"/>
      <c r="H29" s="506"/>
      <c r="I29" s="507"/>
    </row>
    <row r="30" spans="2:9" ht="18" customHeight="1" x14ac:dyDescent="0.3">
      <c r="B30" s="514" t="s">
        <v>3</v>
      </c>
      <c r="C30" s="515"/>
      <c r="D30" s="516" t="s">
        <v>4</v>
      </c>
      <c r="E30" s="515"/>
      <c r="F30" s="516" t="s">
        <v>213</v>
      </c>
      <c r="G30" s="522"/>
      <c r="H30" s="522"/>
      <c r="I30" s="523"/>
    </row>
    <row r="31" spans="2:9" ht="18" customHeight="1" x14ac:dyDescent="0.3">
      <c r="B31" s="492"/>
      <c r="C31" s="510"/>
      <c r="D31" s="503"/>
      <c r="E31" s="510"/>
      <c r="F31" s="490"/>
      <c r="G31" s="490"/>
      <c r="H31" s="490"/>
      <c r="I31" s="491"/>
    </row>
    <row r="32" spans="2:9" ht="18" customHeight="1" x14ac:dyDescent="0.3">
      <c r="B32" s="481" t="s">
        <v>2</v>
      </c>
      <c r="C32" s="482"/>
      <c r="D32" s="482"/>
      <c r="E32" s="486" t="s">
        <v>5</v>
      </c>
      <c r="F32" s="482"/>
      <c r="G32" s="482"/>
      <c r="H32" s="482"/>
      <c r="I32" s="487"/>
    </row>
    <row r="33" spans="2:11" ht="18" customHeight="1" x14ac:dyDescent="0.3">
      <c r="B33" s="492"/>
      <c r="C33" s="490"/>
      <c r="D33" s="510"/>
      <c r="E33" s="490"/>
      <c r="F33" s="490"/>
      <c r="G33" s="490"/>
      <c r="H33" s="490"/>
      <c r="I33" s="491"/>
    </row>
    <row r="34" spans="2:11" ht="18" customHeight="1" x14ac:dyDescent="0.3">
      <c r="B34" s="481" t="s">
        <v>11</v>
      </c>
      <c r="C34" s="482"/>
      <c r="D34" s="482"/>
      <c r="E34" s="486" t="s">
        <v>7</v>
      </c>
      <c r="F34" s="483"/>
      <c r="G34" s="213" t="s">
        <v>8</v>
      </c>
      <c r="H34" s="486" t="s">
        <v>9</v>
      </c>
      <c r="I34" s="487"/>
    </row>
    <row r="35" spans="2:11" ht="18" customHeight="1" thickBot="1" x14ac:dyDescent="0.35">
      <c r="B35" s="517"/>
      <c r="C35" s="518"/>
      <c r="D35" s="519"/>
      <c r="E35" s="520"/>
      <c r="F35" s="519"/>
      <c r="G35" s="215"/>
      <c r="H35" s="518"/>
      <c r="I35" s="521"/>
    </row>
    <row r="36" spans="2:11" x14ac:dyDescent="0.3">
      <c r="J36" s="4"/>
      <c r="K36" s="4"/>
    </row>
    <row r="37" spans="2:11" x14ac:dyDescent="0.3">
      <c r="J37" s="3"/>
      <c r="K37" s="3"/>
    </row>
    <row r="38" spans="2:11" x14ac:dyDescent="0.3">
      <c r="J38" s="9"/>
      <c r="K38" s="9"/>
    </row>
    <row r="39" spans="2:11" x14ac:dyDescent="0.3">
      <c r="J39" s="8"/>
      <c r="K39" s="8"/>
    </row>
    <row r="40" spans="2:11" x14ac:dyDescent="0.3">
      <c r="J40" s="9"/>
      <c r="K40" s="9"/>
    </row>
    <row r="41" spans="2:11" x14ac:dyDescent="0.3">
      <c r="J41" s="8"/>
      <c r="K41" s="8"/>
    </row>
    <row r="42" spans="2:11" x14ac:dyDescent="0.3">
      <c r="J42" s="9"/>
      <c r="K42" s="9"/>
    </row>
    <row r="43" spans="2:11" x14ac:dyDescent="0.3">
      <c r="J43" s="4"/>
      <c r="K43" s="4"/>
    </row>
    <row r="44" spans="2:11" x14ac:dyDescent="0.3">
      <c r="J44" s="4"/>
      <c r="K44" s="4"/>
    </row>
    <row r="45" spans="2:11" x14ac:dyDescent="0.3">
      <c r="J45" s="4"/>
      <c r="K45" s="4"/>
    </row>
  </sheetData>
  <sheetProtection password="DB13" sheet="1" objects="1" scenarios="1" formatColumns="0" formatRows="0"/>
  <mergeCells count="81">
    <mergeCell ref="B12:D12"/>
    <mergeCell ref="E14:F14"/>
    <mergeCell ref="B14:D14"/>
    <mergeCell ref="B23:D23"/>
    <mergeCell ref="E23:I23"/>
    <mergeCell ref="D21:E21"/>
    <mergeCell ref="F21:I21"/>
    <mergeCell ref="B22:D22"/>
    <mergeCell ref="E22:I22"/>
    <mergeCell ref="B24:D24"/>
    <mergeCell ref="B8:E8"/>
    <mergeCell ref="F7:G7"/>
    <mergeCell ref="F8:G8"/>
    <mergeCell ref="H7:I7"/>
    <mergeCell ref="H8:I8"/>
    <mergeCell ref="B7:E7"/>
    <mergeCell ref="H14:I14"/>
    <mergeCell ref="B13:D13"/>
    <mergeCell ref="E13:F13"/>
    <mergeCell ref="H13:I13"/>
    <mergeCell ref="B11:D11"/>
    <mergeCell ref="E11:I11"/>
    <mergeCell ref="E12:I12"/>
    <mergeCell ref="F20:I20"/>
    <mergeCell ref="B21:C21"/>
    <mergeCell ref="B32:D32"/>
    <mergeCell ref="E32:I32"/>
    <mergeCell ref="G28:I28"/>
    <mergeCell ref="G29:I29"/>
    <mergeCell ref="E24:F24"/>
    <mergeCell ref="B27:I27"/>
    <mergeCell ref="B30:C30"/>
    <mergeCell ref="D30:E30"/>
    <mergeCell ref="F30:I30"/>
    <mergeCell ref="B31:C31"/>
    <mergeCell ref="D31:E31"/>
    <mergeCell ref="F31:I31"/>
    <mergeCell ref="B28:F28"/>
    <mergeCell ref="B29:F29"/>
    <mergeCell ref="H25:I25"/>
    <mergeCell ref="H24:I24"/>
    <mergeCell ref="B35:D35"/>
    <mergeCell ref="E35:F35"/>
    <mergeCell ref="H35:I35"/>
    <mergeCell ref="B33:D33"/>
    <mergeCell ref="E33:I33"/>
    <mergeCell ref="B34:D34"/>
    <mergeCell ref="E34:F34"/>
    <mergeCell ref="H34:I34"/>
    <mergeCell ref="B26:I26"/>
    <mergeCell ref="B15:D15"/>
    <mergeCell ref="B16:D16"/>
    <mergeCell ref="E15:F15"/>
    <mergeCell ref="H15:I15"/>
    <mergeCell ref="E16:F16"/>
    <mergeCell ref="H16:I16"/>
    <mergeCell ref="G18:I18"/>
    <mergeCell ref="G19:I19"/>
    <mergeCell ref="B19:F19"/>
    <mergeCell ref="B18:F18"/>
    <mergeCell ref="B25:D25"/>
    <mergeCell ref="E25:F25"/>
    <mergeCell ref="B17:I17"/>
    <mergeCell ref="B20:C20"/>
    <mergeCell ref="D20:E20"/>
    <mergeCell ref="B1:I1"/>
    <mergeCell ref="B10:C10"/>
    <mergeCell ref="D10:E10"/>
    <mergeCell ref="F10:I10"/>
    <mergeCell ref="B5:D5"/>
    <mergeCell ref="C3:D3"/>
    <mergeCell ref="C4:D4"/>
    <mergeCell ref="B9:C9"/>
    <mergeCell ref="D9:E9"/>
    <mergeCell ref="F9:I9"/>
    <mergeCell ref="F3:I3"/>
    <mergeCell ref="F4:I4"/>
    <mergeCell ref="E5:I5"/>
    <mergeCell ref="E6:I6"/>
    <mergeCell ref="B6:D6"/>
    <mergeCell ref="B2:I2"/>
  </mergeCells>
  <dataValidations count="2">
    <dataValidation type="list" allowBlank="1" sqref="C3">
      <formula1>"Atlantic City Electric, JCP&amp;L, PSE&amp;G, Rockland Electric Company, Other"</formula1>
    </dataValidation>
    <dataValidation type="list" allowBlank="1" sqref="C4">
      <formula1>"Elizabethtown Gas, New Jersey Natural Gas, PSE&amp;G, South Jersey Gas, Other"</formula1>
    </dataValidation>
  </dataValidations>
  <printOptions horizontalCentered="1"/>
  <pageMargins left="0.25" right="0.25" top="0.25" bottom="0.5" header="0.3" footer="0.3"/>
  <pageSetup scale="88" fitToHeight="2" orientation="portrait" r:id="rId1"/>
  <headerFooter>
    <oddFooter>&amp;CCHP Application&amp;Rv1.10 07/20/2017</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N35"/>
  <sheetViews>
    <sheetView showGridLines="0" zoomScaleNormal="100" zoomScaleSheetLayoutView="70" workbookViewId="0">
      <selection activeCell="B1" sqref="B1:N1"/>
    </sheetView>
  </sheetViews>
  <sheetFormatPr defaultRowHeight="14.4" x14ac:dyDescent="0.3"/>
  <cols>
    <col min="1" max="12" width="11.6640625" customWidth="1"/>
    <col min="13" max="13" width="6.88671875" customWidth="1"/>
    <col min="14" max="14" width="8.33203125" customWidth="1"/>
  </cols>
  <sheetData>
    <row r="1" spans="2:14" ht="125.1" customHeight="1" x14ac:dyDescent="0.3">
      <c r="B1" s="445" t="s">
        <v>512</v>
      </c>
      <c r="C1" s="446"/>
      <c r="D1" s="446"/>
      <c r="E1" s="446"/>
      <c r="F1" s="446"/>
      <c r="G1" s="446"/>
      <c r="H1" s="446"/>
      <c r="I1" s="446"/>
      <c r="J1" s="446"/>
      <c r="K1" s="446"/>
      <c r="L1" s="446"/>
      <c r="M1" s="446"/>
      <c r="N1" s="447"/>
    </row>
    <row r="2" spans="2:14" ht="17.399999999999999" x14ac:dyDescent="0.3">
      <c r="B2" s="537" t="s">
        <v>236</v>
      </c>
      <c r="C2" s="538"/>
      <c r="D2" s="538"/>
      <c r="E2" s="538"/>
      <c r="F2" s="538"/>
      <c r="G2" s="538"/>
      <c r="H2" s="538"/>
      <c r="I2" s="538"/>
      <c r="J2" s="538"/>
      <c r="K2" s="538"/>
      <c r="L2" s="538"/>
      <c r="M2" s="538"/>
      <c r="N2" s="539"/>
    </row>
    <row r="3" spans="2:14" x14ac:dyDescent="0.3">
      <c r="B3" s="164" t="s">
        <v>551</v>
      </c>
      <c r="C3" s="165"/>
      <c r="D3" s="165"/>
      <c r="E3" s="165"/>
      <c r="F3" s="165"/>
      <c r="G3" s="165"/>
      <c r="H3" s="165"/>
      <c r="I3" s="165"/>
      <c r="J3" s="165"/>
      <c r="K3" s="165"/>
      <c r="L3" s="165"/>
      <c r="M3" s="165"/>
      <c r="N3" s="166"/>
    </row>
    <row r="4" spans="2:14" ht="6.75" customHeight="1" thickBot="1" x14ac:dyDescent="0.35">
      <c r="B4" s="167"/>
      <c r="C4" s="165"/>
      <c r="D4" s="165"/>
      <c r="E4" s="165"/>
      <c r="F4" s="165"/>
      <c r="G4" s="165"/>
      <c r="H4" s="165"/>
      <c r="I4" s="165"/>
      <c r="J4" s="165"/>
      <c r="K4" s="165"/>
      <c r="L4" s="165"/>
      <c r="M4" s="165"/>
      <c r="N4" s="166"/>
    </row>
    <row r="5" spans="2:14" ht="30" customHeight="1" thickBot="1" x14ac:dyDescent="0.35">
      <c r="B5" s="540" t="s">
        <v>270</v>
      </c>
      <c r="C5" s="541"/>
      <c r="D5" s="542"/>
      <c r="E5" s="543"/>
      <c r="F5" s="543"/>
      <c r="G5" s="543"/>
      <c r="H5" s="543"/>
      <c r="I5" s="543"/>
      <c r="J5" s="543"/>
      <c r="K5" s="543"/>
      <c r="L5" s="544"/>
      <c r="M5" s="168"/>
      <c r="N5" s="169"/>
    </row>
    <row r="6" spans="2:14" ht="8.25" customHeight="1" x14ac:dyDescent="0.3">
      <c r="B6" s="170"/>
      <c r="C6" s="165"/>
      <c r="D6" s="165"/>
      <c r="E6" s="165"/>
      <c r="F6" s="165"/>
      <c r="G6" s="165"/>
      <c r="H6" s="165"/>
      <c r="I6" s="165"/>
      <c r="J6" s="165"/>
      <c r="K6" s="165"/>
      <c r="L6" s="165"/>
      <c r="M6" s="171"/>
      <c r="N6" s="172"/>
    </row>
    <row r="7" spans="2:14" ht="30" customHeight="1" x14ac:dyDescent="0.3">
      <c r="B7" s="534" t="s">
        <v>271</v>
      </c>
      <c r="C7" s="535"/>
      <c r="D7" s="535"/>
      <c r="E7" s="535"/>
      <c r="F7" s="535"/>
      <c r="G7" s="535"/>
      <c r="H7" s="535"/>
      <c r="I7" s="535"/>
      <c r="J7" s="535"/>
      <c r="K7" s="535"/>
      <c r="L7" s="536"/>
      <c r="M7" s="527"/>
      <c r="N7" s="528"/>
    </row>
    <row r="8" spans="2:14" ht="30" customHeight="1" x14ac:dyDescent="0.3">
      <c r="B8" s="534" t="s">
        <v>238</v>
      </c>
      <c r="C8" s="535"/>
      <c r="D8" s="535"/>
      <c r="E8" s="535"/>
      <c r="F8" s="535"/>
      <c r="G8" s="535"/>
      <c r="H8" s="535"/>
      <c r="I8" s="535"/>
      <c r="J8" s="535"/>
      <c r="K8" s="535"/>
      <c r="L8" s="536"/>
      <c r="M8" s="527"/>
      <c r="N8" s="528"/>
    </row>
    <row r="9" spans="2:14" ht="30" customHeight="1" x14ac:dyDescent="0.3">
      <c r="B9" s="534" t="s">
        <v>237</v>
      </c>
      <c r="C9" s="535"/>
      <c r="D9" s="535"/>
      <c r="E9" s="535"/>
      <c r="F9" s="535"/>
      <c r="G9" s="535"/>
      <c r="H9" s="535"/>
      <c r="I9" s="535"/>
      <c r="J9" s="535"/>
      <c r="K9" s="535"/>
      <c r="L9" s="536"/>
      <c r="M9" s="527"/>
      <c r="N9" s="528"/>
    </row>
    <row r="10" spans="2:14" ht="30" customHeight="1" x14ac:dyDescent="0.3">
      <c r="B10" s="529" t="s">
        <v>569</v>
      </c>
      <c r="C10" s="530"/>
      <c r="D10" s="530"/>
      <c r="E10" s="530"/>
      <c r="F10" s="530"/>
      <c r="G10" s="530"/>
      <c r="H10" s="530"/>
      <c r="I10" s="530"/>
      <c r="J10" s="530"/>
      <c r="K10" s="530"/>
      <c r="L10" s="530"/>
      <c r="M10" s="527"/>
      <c r="N10" s="528"/>
    </row>
    <row r="11" spans="2:14" ht="9" customHeight="1" x14ac:dyDescent="0.3">
      <c r="B11" s="167"/>
      <c r="C11" s="165"/>
      <c r="D11" s="165"/>
      <c r="E11" s="165"/>
      <c r="F11" s="165"/>
      <c r="G11" s="165"/>
      <c r="H11" s="165"/>
      <c r="I11" s="165"/>
      <c r="J11" s="165"/>
      <c r="K11" s="165"/>
      <c r="L11" s="165"/>
      <c r="M11" s="165"/>
      <c r="N11" s="166"/>
    </row>
    <row r="12" spans="2:14" ht="18" customHeight="1" x14ac:dyDescent="0.3">
      <c r="B12" s="531" t="s">
        <v>570</v>
      </c>
      <c r="C12" s="532"/>
      <c r="D12" s="532"/>
      <c r="E12" s="532"/>
      <c r="F12" s="532"/>
      <c r="G12" s="532"/>
      <c r="H12" s="532"/>
      <c r="I12" s="532"/>
      <c r="J12" s="532"/>
      <c r="K12" s="532"/>
      <c r="L12" s="532"/>
      <c r="M12" s="532"/>
      <c r="N12" s="533"/>
    </row>
    <row r="13" spans="2:14" x14ac:dyDescent="0.3">
      <c r="B13" s="531"/>
      <c r="C13" s="532"/>
      <c r="D13" s="532"/>
      <c r="E13" s="532"/>
      <c r="F13" s="532"/>
      <c r="G13" s="532"/>
      <c r="H13" s="532"/>
      <c r="I13" s="532"/>
      <c r="J13" s="532"/>
      <c r="K13" s="532"/>
      <c r="L13" s="532"/>
      <c r="M13" s="532"/>
      <c r="N13" s="533"/>
    </row>
    <row r="14" spans="2:14" x14ac:dyDescent="0.3">
      <c r="B14" s="531"/>
      <c r="C14" s="532"/>
      <c r="D14" s="532"/>
      <c r="E14" s="532"/>
      <c r="F14" s="532"/>
      <c r="G14" s="532"/>
      <c r="H14" s="532"/>
      <c r="I14" s="532"/>
      <c r="J14" s="532"/>
      <c r="K14" s="532"/>
      <c r="L14" s="532"/>
      <c r="M14" s="532"/>
      <c r="N14" s="533"/>
    </row>
    <row r="15" spans="2:14" x14ac:dyDescent="0.3">
      <c r="B15" s="531"/>
      <c r="C15" s="532"/>
      <c r="D15" s="532"/>
      <c r="E15" s="532"/>
      <c r="F15" s="532"/>
      <c r="G15" s="532"/>
      <c r="H15" s="532"/>
      <c r="I15" s="532"/>
      <c r="J15" s="532"/>
      <c r="K15" s="532"/>
      <c r="L15" s="532"/>
      <c r="M15" s="532"/>
      <c r="N15" s="533"/>
    </row>
    <row r="16" spans="2:14" x14ac:dyDescent="0.3">
      <c r="B16" s="531"/>
      <c r="C16" s="532"/>
      <c r="D16" s="532"/>
      <c r="E16" s="532"/>
      <c r="F16" s="532"/>
      <c r="G16" s="532"/>
      <c r="H16" s="532"/>
      <c r="I16" s="532"/>
      <c r="J16" s="532"/>
      <c r="K16" s="532"/>
      <c r="L16" s="532"/>
      <c r="M16" s="532"/>
      <c r="N16" s="533"/>
    </row>
    <row r="17" spans="2:14" x14ac:dyDescent="0.3">
      <c r="B17" s="531"/>
      <c r="C17" s="532"/>
      <c r="D17" s="532"/>
      <c r="E17" s="532"/>
      <c r="F17" s="532"/>
      <c r="G17" s="532"/>
      <c r="H17" s="532"/>
      <c r="I17" s="532"/>
      <c r="J17" s="532"/>
      <c r="K17" s="532"/>
      <c r="L17" s="532"/>
      <c r="M17" s="532"/>
      <c r="N17" s="533"/>
    </row>
    <row r="18" spans="2:14" ht="32.4" customHeight="1" x14ac:dyDescent="0.3">
      <c r="B18" s="531"/>
      <c r="C18" s="532"/>
      <c r="D18" s="532"/>
      <c r="E18" s="532"/>
      <c r="F18" s="532"/>
      <c r="G18" s="532"/>
      <c r="H18" s="532"/>
      <c r="I18" s="532"/>
      <c r="J18" s="532"/>
      <c r="K18" s="532"/>
      <c r="L18" s="532"/>
      <c r="M18" s="532"/>
      <c r="N18" s="533"/>
    </row>
    <row r="19" spans="2:14" ht="29.4" customHeight="1" x14ac:dyDescent="0.3">
      <c r="B19" s="167"/>
      <c r="C19" s="165"/>
      <c r="D19" s="165"/>
      <c r="E19" s="165"/>
      <c r="F19" s="165"/>
      <c r="G19" s="165"/>
      <c r="H19" s="165"/>
      <c r="I19" s="165"/>
      <c r="J19" s="165"/>
      <c r="K19" s="165"/>
      <c r="L19" s="165"/>
      <c r="M19" s="165"/>
      <c r="N19" s="166"/>
    </row>
    <row r="20" spans="2:14" ht="18" x14ac:dyDescent="0.35">
      <c r="B20" s="375" t="s">
        <v>273</v>
      </c>
      <c r="C20" s="173"/>
      <c r="D20" s="173"/>
      <c r="E20" s="173"/>
      <c r="F20" s="173"/>
      <c r="G20" s="165"/>
      <c r="H20" s="173"/>
      <c r="I20" s="376" t="s">
        <v>239</v>
      </c>
      <c r="J20" s="173"/>
      <c r="K20" s="165"/>
      <c r="L20" s="173"/>
      <c r="M20" s="173"/>
      <c r="N20" s="166"/>
    </row>
    <row r="21" spans="2:14" x14ac:dyDescent="0.3">
      <c r="B21" s="174" t="s">
        <v>272</v>
      </c>
      <c r="C21" s="173"/>
      <c r="D21" s="173"/>
      <c r="E21" s="173"/>
      <c r="F21" s="173"/>
      <c r="G21" s="165"/>
      <c r="H21" s="173"/>
      <c r="I21" s="173"/>
      <c r="J21" s="173"/>
      <c r="K21" s="165"/>
      <c r="L21" s="173"/>
      <c r="M21" s="173"/>
      <c r="N21" s="166"/>
    </row>
    <row r="22" spans="2:14" ht="39.9" customHeight="1" x14ac:dyDescent="0.3">
      <c r="B22" s="167" t="s">
        <v>513</v>
      </c>
      <c r="C22" s="165"/>
      <c r="D22" s="165"/>
      <c r="E22" s="165"/>
      <c r="F22" s="165"/>
      <c r="G22" s="165"/>
      <c r="H22" s="165"/>
      <c r="I22" s="165" t="s">
        <v>514</v>
      </c>
      <c r="J22" s="165"/>
      <c r="K22" s="165"/>
      <c r="L22" s="165"/>
      <c r="M22" s="165"/>
      <c r="N22" s="166"/>
    </row>
    <row r="23" spans="2:14" ht="39.9" customHeight="1" x14ac:dyDescent="0.3">
      <c r="B23" s="167" t="s">
        <v>515</v>
      </c>
      <c r="C23" s="165"/>
      <c r="D23" s="165"/>
      <c r="E23" s="165"/>
      <c r="F23" s="165"/>
      <c r="G23" s="165"/>
      <c r="H23" s="165"/>
      <c r="I23" s="165" t="s">
        <v>516</v>
      </c>
      <c r="J23" s="165"/>
      <c r="K23" s="165"/>
      <c r="L23" s="165"/>
      <c r="M23" s="165"/>
      <c r="N23" s="166"/>
    </row>
    <row r="24" spans="2:14" ht="39.9" customHeight="1" x14ac:dyDescent="0.3">
      <c r="B24" s="167" t="s">
        <v>517</v>
      </c>
      <c r="C24" s="165"/>
      <c r="D24" s="165"/>
      <c r="E24" s="165"/>
      <c r="F24" s="165"/>
      <c r="G24" s="165"/>
      <c r="H24" s="165"/>
      <c r="I24" s="165" t="s">
        <v>275</v>
      </c>
      <c r="J24" s="165"/>
      <c r="K24" s="165"/>
      <c r="L24" s="165"/>
      <c r="M24" s="165"/>
      <c r="N24" s="166"/>
    </row>
    <row r="25" spans="2:14" ht="39.9" customHeight="1" x14ac:dyDescent="0.3">
      <c r="B25" s="167" t="s">
        <v>276</v>
      </c>
      <c r="C25" s="165"/>
      <c r="D25" s="165"/>
      <c r="E25" s="165"/>
      <c r="F25" s="165"/>
      <c r="G25" s="165"/>
      <c r="H25" s="165"/>
      <c r="I25" s="165" t="s">
        <v>303</v>
      </c>
      <c r="J25" s="165"/>
      <c r="K25" s="165"/>
      <c r="L25" s="165"/>
      <c r="M25" s="165"/>
      <c r="N25" s="166"/>
    </row>
    <row r="26" spans="2:14" ht="26.25" customHeight="1" x14ac:dyDescent="0.3">
      <c r="B26" s="167"/>
      <c r="C26" s="165"/>
      <c r="D26" s="165"/>
      <c r="E26" s="165"/>
      <c r="F26" s="165"/>
      <c r="G26" s="165"/>
      <c r="H26" s="165"/>
      <c r="I26" s="165"/>
      <c r="J26" s="165"/>
      <c r="K26" s="165"/>
      <c r="L26" s="165"/>
      <c r="M26" s="165"/>
      <c r="N26" s="166"/>
    </row>
    <row r="27" spans="2:14" ht="17.25" customHeight="1" x14ac:dyDescent="0.3">
      <c r="B27" s="167"/>
      <c r="C27" s="165"/>
      <c r="D27" s="165"/>
      <c r="E27" s="165"/>
      <c r="F27" s="165"/>
      <c r="G27" s="165"/>
      <c r="H27" s="165"/>
      <c r="I27" s="165"/>
      <c r="J27" s="165"/>
      <c r="K27" s="165"/>
      <c r="L27" s="165"/>
      <c r="M27" s="165"/>
      <c r="N27" s="166"/>
    </row>
    <row r="28" spans="2:14" ht="39.9" customHeight="1" x14ac:dyDescent="0.35">
      <c r="B28" s="375" t="s">
        <v>274</v>
      </c>
      <c r="C28" s="165"/>
      <c r="D28" s="165"/>
      <c r="E28" s="165"/>
      <c r="F28" s="165"/>
      <c r="G28" s="165"/>
      <c r="H28" s="165"/>
      <c r="I28" s="376" t="s">
        <v>519</v>
      </c>
      <c r="J28" s="165"/>
      <c r="K28" s="165"/>
      <c r="L28" s="165"/>
      <c r="M28" s="165"/>
      <c r="N28" s="166"/>
    </row>
    <row r="29" spans="2:14" x14ac:dyDescent="0.3">
      <c r="B29" s="174"/>
      <c r="C29" s="173"/>
      <c r="D29" s="173"/>
      <c r="E29" s="173"/>
      <c r="F29" s="173"/>
      <c r="G29" s="165"/>
      <c r="H29" s="173"/>
      <c r="I29" s="173"/>
      <c r="J29" s="173"/>
      <c r="K29" s="165"/>
      <c r="L29" s="173"/>
      <c r="M29" s="173"/>
      <c r="N29" s="166"/>
    </row>
    <row r="30" spans="2:14" ht="39.9" customHeight="1" x14ac:dyDescent="0.3">
      <c r="B30" s="167" t="s">
        <v>518</v>
      </c>
      <c r="C30" s="165"/>
      <c r="D30" s="165"/>
      <c r="E30" s="165"/>
      <c r="F30" s="165"/>
      <c r="G30" s="165"/>
      <c r="H30" s="165"/>
      <c r="I30" s="165" t="s">
        <v>514</v>
      </c>
      <c r="J30" s="165"/>
      <c r="K30" s="165"/>
      <c r="L30" s="165"/>
      <c r="M30" s="165"/>
      <c r="N30" s="166"/>
    </row>
    <row r="31" spans="2:14" ht="39.9" customHeight="1" x14ac:dyDescent="0.3">
      <c r="B31" s="167" t="s">
        <v>515</v>
      </c>
      <c r="C31" s="165"/>
      <c r="D31" s="165"/>
      <c r="E31" s="165"/>
      <c r="F31" s="165"/>
      <c r="G31" s="165"/>
      <c r="H31" s="165"/>
      <c r="I31" s="165" t="s">
        <v>520</v>
      </c>
      <c r="J31" s="165"/>
      <c r="K31" s="165"/>
      <c r="L31" s="165"/>
      <c r="M31" s="165"/>
      <c r="N31" s="166"/>
    </row>
    <row r="32" spans="2:14" ht="39.9" customHeight="1" x14ac:dyDescent="0.3">
      <c r="B32" s="167" t="s">
        <v>552</v>
      </c>
      <c r="C32" s="165"/>
      <c r="D32" s="165"/>
      <c r="E32" s="165"/>
      <c r="F32" s="165"/>
      <c r="G32" s="165"/>
      <c r="H32" s="165"/>
      <c r="I32" s="165" t="s">
        <v>522</v>
      </c>
      <c r="J32" s="165"/>
      <c r="K32" s="165"/>
      <c r="L32" s="165"/>
      <c r="M32" s="165"/>
      <c r="N32" s="166"/>
    </row>
    <row r="33" spans="2:14" ht="39.9" customHeight="1" x14ac:dyDescent="0.3">
      <c r="B33" s="167" t="s">
        <v>517</v>
      </c>
      <c r="C33" s="165"/>
      <c r="D33" s="165"/>
      <c r="E33" s="165"/>
      <c r="F33" s="165"/>
      <c r="G33" s="165"/>
      <c r="H33" s="165"/>
      <c r="I33" s="165" t="s">
        <v>521</v>
      </c>
      <c r="J33" s="165"/>
      <c r="K33" s="165"/>
      <c r="L33" s="165"/>
      <c r="M33" s="165"/>
      <c r="N33" s="166"/>
    </row>
    <row r="34" spans="2:14" ht="39.9" customHeight="1" x14ac:dyDescent="0.3">
      <c r="B34" s="167" t="s">
        <v>276</v>
      </c>
      <c r="C34" s="165"/>
      <c r="D34" s="165"/>
      <c r="E34" s="165"/>
      <c r="F34" s="165"/>
      <c r="G34" s="165"/>
      <c r="H34" s="165"/>
      <c r="N34" s="146"/>
    </row>
    <row r="35" spans="2:14" ht="15" thickBot="1" x14ac:dyDescent="0.35">
      <c r="B35" s="175"/>
      <c r="C35" s="176"/>
      <c r="D35" s="176"/>
      <c r="E35" s="176"/>
      <c r="F35" s="176"/>
      <c r="G35" s="176"/>
      <c r="H35" s="176"/>
      <c r="I35" s="176"/>
      <c r="J35" s="176"/>
      <c r="K35" s="176"/>
      <c r="L35" s="176"/>
      <c r="M35" s="176"/>
      <c r="N35" s="177"/>
    </row>
  </sheetData>
  <sheetProtection formatColumns="0" formatRows="0"/>
  <mergeCells count="13">
    <mergeCell ref="B1:N1"/>
    <mergeCell ref="B2:N2"/>
    <mergeCell ref="M7:N7"/>
    <mergeCell ref="B7:L7"/>
    <mergeCell ref="B5:C5"/>
    <mergeCell ref="D5:L5"/>
    <mergeCell ref="M10:N10"/>
    <mergeCell ref="B10:L10"/>
    <mergeCell ref="B12:N18"/>
    <mergeCell ref="M8:N8"/>
    <mergeCell ref="M9:N9"/>
    <mergeCell ref="B8:L8"/>
    <mergeCell ref="B9:L9"/>
  </mergeCells>
  <printOptions horizontalCentered="1"/>
  <pageMargins left="0.25" right="0.25" top="0.25" bottom="0.5" header="0.3" footer="0.3"/>
  <pageSetup scale="71" fitToHeight="2" orientation="portrait" r:id="rId1"/>
  <headerFooter>
    <oddFooter>&amp;CCHP Application&amp;Rv1.10 07/20/2017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8" r:id="rId4" name="Check Box 2">
              <controlPr defaultSize="0" autoFill="0" autoLine="0" autoPict="0">
                <anchor moveWithCells="1">
                  <from>
                    <xdr:col>12</xdr:col>
                    <xdr:colOff>403860</xdr:colOff>
                    <xdr:row>7</xdr:row>
                    <xdr:rowOff>15240</xdr:rowOff>
                  </from>
                  <to>
                    <xdr:col>13</xdr:col>
                    <xdr:colOff>205740</xdr:colOff>
                    <xdr:row>7</xdr:row>
                    <xdr:rowOff>342900</xdr:rowOff>
                  </to>
                </anchor>
              </controlPr>
            </control>
          </mc:Choice>
        </mc:AlternateContent>
        <mc:AlternateContent xmlns:mc="http://schemas.openxmlformats.org/markup-compatibility/2006">
          <mc:Choice Requires="x14">
            <control shapeId="29703" r:id="rId5" name="Check Box 7">
              <controlPr defaultSize="0" autoFill="0" autoLine="0" autoPict="0">
                <anchor moveWithCells="1">
                  <from>
                    <xdr:col>12</xdr:col>
                    <xdr:colOff>403860</xdr:colOff>
                    <xdr:row>6</xdr:row>
                    <xdr:rowOff>15240</xdr:rowOff>
                  </from>
                  <to>
                    <xdr:col>13</xdr:col>
                    <xdr:colOff>205740</xdr:colOff>
                    <xdr:row>6</xdr:row>
                    <xdr:rowOff>342900</xdr:rowOff>
                  </to>
                </anchor>
              </controlPr>
            </control>
          </mc:Choice>
        </mc:AlternateContent>
        <mc:AlternateContent xmlns:mc="http://schemas.openxmlformats.org/markup-compatibility/2006">
          <mc:Choice Requires="x14">
            <control shapeId="29704" r:id="rId6" name="Check Box 8">
              <controlPr defaultSize="0" autoFill="0" autoLine="0" autoPict="0">
                <anchor moveWithCells="1">
                  <from>
                    <xdr:col>12</xdr:col>
                    <xdr:colOff>403860</xdr:colOff>
                    <xdr:row>8</xdr:row>
                    <xdr:rowOff>15240</xdr:rowOff>
                  </from>
                  <to>
                    <xdr:col>13</xdr:col>
                    <xdr:colOff>205740</xdr:colOff>
                    <xdr:row>8</xdr:row>
                    <xdr:rowOff>342900</xdr:rowOff>
                  </to>
                </anchor>
              </controlPr>
            </control>
          </mc:Choice>
        </mc:AlternateContent>
        <mc:AlternateContent xmlns:mc="http://schemas.openxmlformats.org/markup-compatibility/2006">
          <mc:Choice Requires="x14">
            <control shapeId="29705" r:id="rId7" name="Check Box 9">
              <controlPr defaultSize="0" autoFill="0" autoLine="0" autoPict="0">
                <anchor moveWithCells="1">
                  <from>
                    <xdr:col>12</xdr:col>
                    <xdr:colOff>403860</xdr:colOff>
                    <xdr:row>9</xdr:row>
                    <xdr:rowOff>15240</xdr:rowOff>
                  </from>
                  <to>
                    <xdr:col>13</xdr:col>
                    <xdr:colOff>205740</xdr:colOff>
                    <xdr:row>9</xdr:row>
                    <xdr:rowOff>342900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T31"/>
  <sheetViews>
    <sheetView showGridLines="0" zoomScaleNormal="100" zoomScaleSheetLayoutView="70" workbookViewId="0">
      <selection activeCell="B1" sqref="B1:G1"/>
    </sheetView>
  </sheetViews>
  <sheetFormatPr defaultRowHeight="14.4" x14ac:dyDescent="0.3"/>
  <cols>
    <col min="1" max="1" width="3.6640625" customWidth="1"/>
    <col min="2" max="4" width="24.109375" customWidth="1"/>
    <col min="5" max="5" width="25" customWidth="1"/>
    <col min="6" max="6" width="22.44140625" customWidth="1"/>
    <col min="7" max="7" width="67" customWidth="1"/>
  </cols>
  <sheetData>
    <row r="1" spans="2:20" ht="110.1" customHeight="1" x14ac:dyDescent="0.3">
      <c r="B1" s="545" t="s">
        <v>192</v>
      </c>
      <c r="C1" s="545"/>
      <c r="D1" s="545"/>
      <c r="E1" s="545"/>
      <c r="F1" s="545"/>
      <c r="G1" s="545"/>
    </row>
    <row r="2" spans="2:20" ht="17.25" customHeight="1" x14ac:dyDescent="0.35">
      <c r="B2" s="34" t="s">
        <v>158</v>
      </c>
      <c r="C2" s="88"/>
      <c r="D2" s="88"/>
      <c r="E2" s="88"/>
      <c r="F2" s="88"/>
      <c r="G2" s="88"/>
      <c r="H2" s="87"/>
    </row>
    <row r="3" spans="2:20" ht="15.6" x14ac:dyDescent="0.3">
      <c r="B3" s="96" t="s">
        <v>253</v>
      </c>
      <c r="C3" s="87"/>
      <c r="D3" s="87"/>
      <c r="E3" s="87"/>
      <c r="F3" s="87"/>
      <c r="G3" s="87"/>
      <c r="H3" s="87"/>
    </row>
    <row r="4" spans="2:20" ht="9" customHeight="1" thickBot="1" x14ac:dyDescent="0.35">
      <c r="B4" s="87"/>
      <c r="H4" s="87"/>
      <c r="I4" s="87"/>
      <c r="J4" s="87"/>
      <c r="K4" s="87"/>
      <c r="L4" s="87"/>
      <c r="M4" s="87"/>
      <c r="N4" s="87"/>
      <c r="O4" s="87"/>
      <c r="P4" s="87"/>
      <c r="Q4" s="87"/>
      <c r="R4" s="87"/>
      <c r="S4" s="87"/>
      <c r="T4" s="87"/>
    </row>
    <row r="5" spans="2:20" ht="18" thickBot="1" x14ac:dyDescent="0.35">
      <c r="B5" s="549" t="s">
        <v>193</v>
      </c>
      <c r="C5" s="550"/>
      <c r="D5" s="550"/>
      <c r="E5" s="550"/>
      <c r="F5" s="550"/>
      <c r="G5" s="551"/>
      <c r="H5" s="82"/>
      <c r="I5" s="82"/>
      <c r="J5" s="82"/>
      <c r="K5" s="82"/>
      <c r="L5" s="82"/>
      <c r="M5" s="82"/>
      <c r="N5" s="82"/>
      <c r="O5" s="82"/>
      <c r="P5" s="82"/>
      <c r="Q5" s="82"/>
      <c r="R5" s="82"/>
      <c r="S5" s="82"/>
      <c r="T5" s="82"/>
    </row>
    <row r="6" spans="2:20" ht="335.4" customHeight="1" thickBot="1" x14ac:dyDescent="0.35">
      <c r="B6" s="546"/>
      <c r="C6" s="547"/>
      <c r="D6" s="547"/>
      <c r="E6" s="547"/>
      <c r="F6" s="547"/>
      <c r="G6" s="548"/>
      <c r="H6" s="89"/>
      <c r="I6" s="89"/>
      <c r="J6" s="89"/>
    </row>
    <row r="7" spans="2:20" ht="11.25" customHeight="1" x14ac:dyDescent="0.3">
      <c r="B7" s="90"/>
      <c r="C7" s="90"/>
      <c r="D7" s="90" t="s">
        <v>302</v>
      </c>
      <c r="E7" s="90"/>
      <c r="F7" s="90"/>
      <c r="G7" s="90"/>
      <c r="H7" s="89"/>
      <c r="I7" s="89"/>
      <c r="J7" s="89"/>
    </row>
    <row r="8" spans="2:20" ht="18" customHeight="1" x14ac:dyDescent="0.3">
      <c r="B8" s="34" t="s">
        <v>158</v>
      </c>
      <c r="C8" s="90"/>
      <c r="D8" s="90"/>
      <c r="E8" s="90"/>
      <c r="F8" s="90"/>
      <c r="G8" s="90"/>
      <c r="H8" s="89"/>
      <c r="I8" s="89"/>
      <c r="J8" s="89"/>
    </row>
    <row r="9" spans="2:20" ht="18" customHeight="1" x14ac:dyDescent="0.3">
      <c r="B9" s="96" t="s">
        <v>571</v>
      </c>
      <c r="C9" s="90"/>
      <c r="D9" s="90"/>
      <c r="E9" s="90"/>
      <c r="F9" s="90"/>
      <c r="G9" s="90"/>
      <c r="H9" s="89"/>
      <c r="I9" s="89"/>
      <c r="J9" s="89"/>
    </row>
    <row r="10" spans="2:20" ht="18" customHeight="1" x14ac:dyDescent="0.3">
      <c r="B10" s="96" t="s">
        <v>572</v>
      </c>
      <c r="C10" s="386"/>
      <c r="D10" s="386"/>
      <c r="E10" s="386"/>
      <c r="F10" s="386"/>
      <c r="G10" s="386"/>
      <c r="H10" s="89"/>
      <c r="I10" s="89"/>
      <c r="J10" s="89"/>
    </row>
    <row r="11" spans="2:20" ht="9" customHeight="1" thickBot="1" x14ac:dyDescent="0.35"/>
    <row r="12" spans="2:20" ht="17.399999999999999" x14ac:dyDescent="0.3">
      <c r="B12" s="80" t="s">
        <v>194</v>
      </c>
      <c r="C12" s="81"/>
      <c r="D12" s="81"/>
      <c r="E12" s="81"/>
      <c r="F12" s="81"/>
      <c r="G12" s="83"/>
    </row>
    <row r="13" spans="2:20" ht="18" customHeight="1" x14ac:dyDescent="0.3">
      <c r="B13" s="94" t="s">
        <v>99</v>
      </c>
      <c r="C13" s="91" t="s">
        <v>89</v>
      </c>
      <c r="D13" s="91" t="s">
        <v>196</v>
      </c>
      <c r="E13" s="92" t="s">
        <v>195</v>
      </c>
      <c r="F13" s="91" t="s">
        <v>2</v>
      </c>
      <c r="G13" s="95" t="s">
        <v>254</v>
      </c>
    </row>
    <row r="14" spans="2:20" ht="24.9" customHeight="1" x14ac:dyDescent="0.3">
      <c r="B14" s="218" t="s">
        <v>373</v>
      </c>
      <c r="C14" s="219"/>
      <c r="D14" s="220"/>
      <c r="E14" s="220"/>
      <c r="F14" s="219"/>
      <c r="G14" s="221"/>
    </row>
    <row r="15" spans="2:20" ht="24.9" customHeight="1" x14ac:dyDescent="0.3">
      <c r="B15" s="218" t="s">
        <v>197</v>
      </c>
      <c r="C15" s="219"/>
      <c r="D15" s="220"/>
      <c r="E15" s="220"/>
      <c r="F15" s="219"/>
      <c r="G15" s="221"/>
    </row>
    <row r="16" spans="2:20" ht="24.9" customHeight="1" x14ac:dyDescent="0.3">
      <c r="B16" s="218" t="s">
        <v>90</v>
      </c>
      <c r="C16" s="219"/>
      <c r="D16" s="220"/>
      <c r="E16" s="220"/>
      <c r="F16" s="219"/>
      <c r="G16" s="221"/>
    </row>
    <row r="17" spans="2:7" ht="24.9" customHeight="1" x14ac:dyDescent="0.3">
      <c r="B17" s="218" t="s">
        <v>91</v>
      </c>
      <c r="C17" s="219"/>
      <c r="D17" s="220"/>
      <c r="E17" s="220"/>
      <c r="F17" s="219"/>
      <c r="G17" s="221"/>
    </row>
    <row r="18" spans="2:7" ht="24.9" customHeight="1" x14ac:dyDescent="0.3">
      <c r="B18" s="218" t="s">
        <v>92</v>
      </c>
      <c r="C18" s="219"/>
      <c r="D18" s="220"/>
      <c r="E18" s="220"/>
      <c r="F18" s="219"/>
      <c r="G18" s="221"/>
    </row>
    <row r="19" spans="2:7" ht="24.9" customHeight="1" x14ac:dyDescent="0.3">
      <c r="B19" s="218" t="s">
        <v>93</v>
      </c>
      <c r="C19" s="219"/>
      <c r="D19" s="220"/>
      <c r="E19" s="220"/>
      <c r="F19" s="219"/>
      <c r="G19" s="221"/>
    </row>
    <row r="20" spans="2:7" ht="24.9" customHeight="1" x14ac:dyDescent="0.3">
      <c r="B20" s="218" t="s">
        <v>94</v>
      </c>
      <c r="C20" s="219"/>
      <c r="D20" s="220"/>
      <c r="E20" s="220"/>
      <c r="F20" s="219"/>
      <c r="G20" s="221"/>
    </row>
    <row r="21" spans="2:7" ht="24.9" customHeight="1" x14ac:dyDescent="0.3">
      <c r="B21" s="218" t="s">
        <v>95</v>
      </c>
      <c r="C21" s="219"/>
      <c r="D21" s="220"/>
      <c r="E21" s="220"/>
      <c r="F21" s="219"/>
      <c r="G21" s="221"/>
    </row>
    <row r="22" spans="2:7" ht="24.9" customHeight="1" x14ac:dyDescent="0.3">
      <c r="B22" s="218" t="s">
        <v>96</v>
      </c>
      <c r="C22" s="219"/>
      <c r="D22" s="220"/>
      <c r="E22" s="220"/>
      <c r="F22" s="219"/>
      <c r="G22" s="221"/>
    </row>
    <row r="23" spans="2:7" ht="24.9" customHeight="1" x14ac:dyDescent="0.3">
      <c r="B23" s="218" t="s">
        <v>97</v>
      </c>
      <c r="C23" s="219"/>
      <c r="D23" s="220"/>
      <c r="E23" s="220"/>
      <c r="F23" s="219"/>
      <c r="G23" s="221"/>
    </row>
    <row r="24" spans="2:7" ht="24.9" customHeight="1" x14ac:dyDescent="0.3">
      <c r="B24" s="218" t="s">
        <v>98</v>
      </c>
      <c r="C24" s="219"/>
      <c r="D24" s="220"/>
      <c r="E24" s="220"/>
      <c r="F24" s="219"/>
      <c r="G24" s="221"/>
    </row>
    <row r="25" spans="2:7" ht="24.9" customHeight="1" x14ac:dyDescent="0.3">
      <c r="B25" s="222"/>
      <c r="C25" s="223"/>
      <c r="D25" s="224"/>
      <c r="E25" s="224"/>
      <c r="F25" s="223"/>
      <c r="G25" s="225"/>
    </row>
    <row r="26" spans="2:7" ht="24.9" customHeight="1" x14ac:dyDescent="0.3">
      <c r="B26" s="222"/>
      <c r="C26" s="223"/>
      <c r="D26" s="223"/>
      <c r="E26" s="226"/>
      <c r="F26" s="223"/>
      <c r="G26" s="225"/>
    </row>
    <row r="27" spans="2:7" ht="24.9" customHeight="1" x14ac:dyDescent="0.3">
      <c r="B27" s="222"/>
      <c r="C27" s="223"/>
      <c r="D27" s="223"/>
      <c r="E27" s="226"/>
      <c r="F27" s="223"/>
      <c r="G27" s="225"/>
    </row>
    <row r="28" spans="2:7" ht="24.9" customHeight="1" x14ac:dyDescent="0.3">
      <c r="B28" s="222"/>
      <c r="C28" s="223"/>
      <c r="D28" s="223"/>
      <c r="E28" s="226"/>
      <c r="F28" s="223"/>
      <c r="G28" s="225"/>
    </row>
    <row r="29" spans="2:7" ht="24.9" customHeight="1" x14ac:dyDescent="0.3">
      <c r="B29" s="222"/>
      <c r="C29" s="223"/>
      <c r="D29" s="223"/>
      <c r="E29" s="226"/>
      <c r="F29" s="223"/>
      <c r="G29" s="225"/>
    </row>
    <row r="30" spans="2:7" ht="24.9" customHeight="1" thickBot="1" x14ac:dyDescent="0.35">
      <c r="B30" s="227"/>
      <c r="C30" s="228"/>
      <c r="D30" s="228"/>
      <c r="E30" s="229"/>
      <c r="F30" s="228"/>
      <c r="G30" s="230"/>
    </row>
    <row r="31" spans="2:7" ht="18" customHeight="1" x14ac:dyDescent="0.3">
      <c r="B31" s="388" t="s">
        <v>573</v>
      </c>
      <c r="C31" s="93"/>
      <c r="D31" s="93"/>
      <c r="E31" s="93"/>
      <c r="F31" s="93"/>
      <c r="G31" s="93"/>
    </row>
  </sheetData>
  <sheetProtection password="DB13" sheet="1" objects="1" scenarios="1" formatColumns="0" formatRows="0"/>
  <mergeCells count="3">
    <mergeCell ref="B1:G1"/>
    <mergeCell ref="B6:G6"/>
    <mergeCell ref="B5:G5"/>
  </mergeCells>
  <printOptions horizontalCentered="1"/>
  <pageMargins left="0.25" right="0.25" top="0.25" bottom="0.5" header="0.3" footer="0.3"/>
  <pageSetup scale="55" fitToHeight="2" orientation="portrait" r:id="rId1"/>
  <headerFooter>
    <oddFooter>&amp;CCHP Application&amp;Rv1.10 07/20/2017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Z56"/>
  <sheetViews>
    <sheetView showGridLines="0" zoomScaleNormal="100" zoomScaleSheetLayoutView="70" workbookViewId="0">
      <selection activeCell="B1" sqref="B1:U1"/>
    </sheetView>
  </sheetViews>
  <sheetFormatPr defaultRowHeight="14.4" x14ac:dyDescent="0.3"/>
  <cols>
    <col min="1" max="1" width="3.6640625" customWidth="1"/>
    <col min="2" max="2" width="13.109375" customWidth="1"/>
    <col min="3" max="3" width="12" customWidth="1"/>
    <col min="4" max="4" width="12.44140625" customWidth="1"/>
    <col min="5" max="5" width="11.6640625" customWidth="1"/>
    <col min="6" max="6" width="12.88671875" customWidth="1"/>
    <col min="7" max="7" width="11.33203125" customWidth="1"/>
    <col min="8" max="8" width="12.33203125" customWidth="1"/>
    <col min="9" max="9" width="11" customWidth="1"/>
    <col min="10" max="10" width="12" customWidth="1"/>
    <col min="11" max="11" width="11.6640625" customWidth="1"/>
    <col min="12" max="12" width="12.44140625" customWidth="1"/>
    <col min="13" max="14" width="11" customWidth="1"/>
    <col min="15" max="15" width="12" customWidth="1"/>
    <col min="16" max="16" width="12.44140625" customWidth="1"/>
    <col min="17" max="17" width="11" customWidth="1"/>
    <col min="18" max="18" width="10.6640625" customWidth="1"/>
    <col min="19" max="19" width="12.33203125" customWidth="1"/>
    <col min="20" max="20" width="12.44140625" customWidth="1"/>
    <col min="21" max="21" width="10.6640625" customWidth="1"/>
    <col min="22" max="22" width="11.109375" customWidth="1"/>
    <col min="24" max="24" width="11.77734375" customWidth="1"/>
    <col min="25" max="25" width="12.33203125" customWidth="1"/>
    <col min="26" max="26" width="10" customWidth="1"/>
  </cols>
  <sheetData>
    <row r="1" spans="2:26" ht="110.1" customHeight="1" x14ac:dyDescent="0.3">
      <c r="B1" s="545" t="s">
        <v>84</v>
      </c>
      <c r="C1" s="545"/>
      <c r="D1" s="545"/>
      <c r="E1" s="545"/>
      <c r="F1" s="545"/>
      <c r="G1" s="545"/>
      <c r="H1" s="545"/>
      <c r="I1" s="545"/>
      <c r="J1" s="545"/>
      <c r="K1" s="545"/>
      <c r="L1" s="545"/>
      <c r="M1" s="545"/>
      <c r="N1" s="545"/>
      <c r="O1" s="545"/>
      <c r="P1" s="545"/>
      <c r="Q1" s="545"/>
      <c r="R1" s="545"/>
      <c r="S1" s="545"/>
      <c r="T1" s="545"/>
      <c r="U1" s="545"/>
    </row>
    <row r="2" spans="2:26" ht="22.5" customHeight="1" x14ac:dyDescent="0.3">
      <c r="B2" s="34" t="s">
        <v>158</v>
      </c>
      <c r="C2" s="32"/>
      <c r="D2" s="32"/>
      <c r="E2" s="32"/>
      <c r="F2" s="32"/>
      <c r="G2" s="32"/>
      <c r="H2" s="32"/>
      <c r="I2" s="32"/>
      <c r="J2" s="32"/>
      <c r="K2" s="32"/>
      <c r="L2" s="32" t="s">
        <v>302</v>
      </c>
      <c r="M2" s="32"/>
      <c r="N2" s="32"/>
      <c r="O2" s="32"/>
      <c r="P2" s="32"/>
      <c r="Q2" s="32"/>
      <c r="R2" s="32"/>
      <c r="S2" s="32"/>
      <c r="T2" s="32"/>
      <c r="U2" s="32"/>
    </row>
    <row r="3" spans="2:26" s="6" customFormat="1" ht="18.75" customHeight="1" x14ac:dyDescent="0.3">
      <c r="B3" s="276" t="s">
        <v>396</v>
      </c>
      <c r="C3" s="32"/>
      <c r="D3" s="32"/>
      <c r="E3" s="32"/>
      <c r="F3" s="32"/>
      <c r="G3" s="32"/>
      <c r="H3" s="32"/>
      <c r="I3" s="32"/>
      <c r="J3" s="32"/>
      <c r="K3" s="32"/>
      <c r="L3" s="32"/>
      <c r="M3" s="32"/>
      <c r="N3" s="32"/>
      <c r="O3" s="32"/>
      <c r="P3" s="32"/>
      <c r="Q3" s="32"/>
      <c r="R3" s="32"/>
      <c r="S3" s="32"/>
      <c r="T3" s="32"/>
      <c r="U3" s="32"/>
    </row>
    <row r="4" spans="2:26" ht="17.25" customHeight="1" x14ac:dyDescent="0.3">
      <c r="B4" s="276" t="s">
        <v>339</v>
      </c>
      <c r="C4" s="32"/>
      <c r="D4" s="32"/>
      <c r="E4" s="32"/>
      <c r="F4" s="32"/>
      <c r="G4" s="32"/>
      <c r="H4" s="32"/>
      <c r="I4" s="32"/>
      <c r="J4" s="32"/>
      <c r="K4" s="32"/>
      <c r="L4" s="32"/>
      <c r="M4" s="32"/>
      <c r="N4" s="32"/>
      <c r="O4" s="32"/>
      <c r="P4" s="32"/>
      <c r="Q4" s="32"/>
      <c r="R4" s="32"/>
      <c r="S4" s="32"/>
      <c r="T4" s="32"/>
      <c r="U4" s="32"/>
    </row>
    <row r="5" spans="2:26" ht="27" customHeight="1" thickBot="1" x14ac:dyDescent="0.35">
      <c r="B5" s="33" t="s">
        <v>338</v>
      </c>
      <c r="C5" s="31"/>
      <c r="D5" s="31"/>
      <c r="E5" s="31"/>
      <c r="F5" s="31"/>
      <c r="G5" s="31"/>
      <c r="H5" s="31"/>
      <c r="I5" s="31"/>
      <c r="J5" s="31"/>
      <c r="K5" s="31"/>
      <c r="L5" s="31"/>
      <c r="M5" s="31"/>
      <c r="N5" s="31"/>
      <c r="O5" s="31"/>
      <c r="P5" s="31"/>
      <c r="Q5" s="31"/>
      <c r="R5" s="31"/>
      <c r="S5" s="31"/>
      <c r="T5" s="31"/>
      <c r="U5" s="31"/>
    </row>
    <row r="6" spans="2:26" ht="18" thickBot="1" x14ac:dyDescent="0.35">
      <c r="B6" s="567" t="s">
        <v>198</v>
      </c>
      <c r="C6" s="568"/>
      <c r="D6" s="568"/>
      <c r="E6" s="568"/>
      <c r="F6" s="568"/>
      <c r="G6" s="568"/>
      <c r="H6" s="568"/>
      <c r="I6" s="568"/>
      <c r="J6" s="568"/>
      <c r="K6" s="568"/>
      <c r="L6" s="568"/>
      <c r="M6" s="568"/>
      <c r="N6" s="568"/>
      <c r="O6" s="568"/>
      <c r="P6" s="568"/>
      <c r="Q6" s="568"/>
      <c r="R6" s="568"/>
      <c r="S6" s="568"/>
      <c r="T6" s="568"/>
      <c r="U6" s="569"/>
    </row>
    <row r="7" spans="2:26" s="4" customFormat="1" ht="9" customHeight="1" thickBot="1" x14ac:dyDescent="0.35">
      <c r="B7" s="36"/>
      <c r="C7" s="35"/>
      <c r="D7" s="35"/>
      <c r="E7" s="35"/>
      <c r="F7" s="35"/>
      <c r="G7" s="35"/>
      <c r="H7" s="35"/>
      <c r="I7" s="35"/>
      <c r="J7" s="35"/>
      <c r="K7" s="35"/>
      <c r="L7" s="35"/>
      <c r="M7" s="35"/>
      <c r="N7" s="35"/>
      <c r="O7" s="35"/>
      <c r="P7" s="35"/>
      <c r="Q7" s="35"/>
      <c r="R7" s="35"/>
      <c r="S7" s="35"/>
      <c r="T7" s="35"/>
      <c r="U7" s="37"/>
    </row>
    <row r="8" spans="2:26" s="40" customFormat="1" ht="28.5" customHeight="1" thickBot="1" x14ac:dyDescent="0.35">
      <c r="B8" s="53" t="s">
        <v>447</v>
      </c>
      <c r="C8" s="570"/>
      <c r="D8" s="570"/>
      <c r="E8" s="570"/>
      <c r="F8" s="54" t="s">
        <v>448</v>
      </c>
      <c r="G8" s="570"/>
      <c r="H8" s="570"/>
      <c r="I8" s="571"/>
      <c r="J8" s="572"/>
      <c r="K8" s="572"/>
      <c r="L8" s="46"/>
      <c r="M8" s="573"/>
      <c r="N8" s="573"/>
      <c r="O8" s="39"/>
      <c r="P8" s="39"/>
      <c r="Q8" s="39"/>
      <c r="R8" s="39"/>
      <c r="S8" s="39"/>
      <c r="T8" s="39"/>
      <c r="U8" s="47"/>
    </row>
    <row r="9" spans="2:26" s="41" customFormat="1" ht="9.75" customHeight="1" thickBot="1" x14ac:dyDescent="0.35">
      <c r="B9" s="48"/>
      <c r="C9" s="49"/>
      <c r="D9" s="49"/>
      <c r="E9" s="49"/>
      <c r="F9" s="49"/>
      <c r="G9" s="49"/>
      <c r="H9" s="49"/>
      <c r="I9" s="49"/>
      <c r="J9" s="49"/>
      <c r="K9" s="49"/>
      <c r="L9" s="49"/>
      <c r="M9" s="49"/>
      <c r="N9" s="49"/>
      <c r="O9" s="49"/>
      <c r="P9" s="49"/>
      <c r="Q9" s="49"/>
      <c r="R9" s="49"/>
      <c r="S9" s="49"/>
      <c r="T9" s="49"/>
      <c r="U9" s="50"/>
    </row>
    <row r="10" spans="2:26" s="40" customFormat="1" ht="27.6" x14ac:dyDescent="0.3">
      <c r="B10" s="52" t="s">
        <v>53</v>
      </c>
      <c r="C10" s="554"/>
      <c r="D10" s="555"/>
      <c r="E10" s="555"/>
      <c r="F10" s="556"/>
      <c r="G10" s="52" t="s">
        <v>53</v>
      </c>
      <c r="H10" s="554"/>
      <c r="I10" s="555"/>
      <c r="J10" s="555"/>
      <c r="K10" s="556"/>
      <c r="L10" s="52" t="s">
        <v>53</v>
      </c>
      <c r="M10" s="554"/>
      <c r="N10" s="555"/>
      <c r="O10" s="555"/>
      <c r="P10" s="556"/>
      <c r="Q10" s="52" t="s">
        <v>53</v>
      </c>
      <c r="R10" s="357"/>
      <c r="S10" s="358"/>
      <c r="T10" s="358"/>
      <c r="U10" s="359"/>
      <c r="V10" s="52" t="s">
        <v>53</v>
      </c>
      <c r="W10" s="554"/>
      <c r="X10" s="555"/>
      <c r="Y10" s="555"/>
      <c r="Z10" s="556"/>
    </row>
    <row r="11" spans="2:26" s="40" customFormat="1" ht="21.6" customHeight="1" x14ac:dyDescent="0.3">
      <c r="B11" s="55" t="s">
        <v>494</v>
      </c>
      <c r="C11" s="51" t="s">
        <v>27</v>
      </c>
      <c r="D11" s="51" t="s">
        <v>55</v>
      </c>
      <c r="E11" s="51" t="s">
        <v>162</v>
      </c>
      <c r="F11" s="103" t="s">
        <v>54</v>
      </c>
      <c r="G11" s="55" t="s">
        <v>494</v>
      </c>
      <c r="H11" s="51" t="s">
        <v>27</v>
      </c>
      <c r="I11" s="51" t="s">
        <v>55</v>
      </c>
      <c r="J11" s="51" t="s">
        <v>162</v>
      </c>
      <c r="K11" s="103" t="s">
        <v>54</v>
      </c>
      <c r="L11" s="55" t="s">
        <v>494</v>
      </c>
      <c r="M11" s="51" t="s">
        <v>27</v>
      </c>
      <c r="N11" s="51" t="s">
        <v>55</v>
      </c>
      <c r="O11" s="51" t="s">
        <v>162</v>
      </c>
      <c r="P11" s="103" t="s">
        <v>54</v>
      </c>
      <c r="Q11" s="55" t="s">
        <v>494</v>
      </c>
      <c r="R11" s="51" t="s">
        <v>27</v>
      </c>
      <c r="S11" s="51" t="s">
        <v>55</v>
      </c>
      <c r="T11" s="51" t="s">
        <v>162</v>
      </c>
      <c r="U11" s="103" t="s">
        <v>54</v>
      </c>
      <c r="V11" s="55" t="s">
        <v>494</v>
      </c>
      <c r="W11" s="51" t="s">
        <v>27</v>
      </c>
      <c r="X11" s="51" t="s">
        <v>55</v>
      </c>
      <c r="Y11" s="51" t="s">
        <v>162</v>
      </c>
      <c r="Z11" s="103" t="s">
        <v>54</v>
      </c>
    </row>
    <row r="12" spans="2:26" s="40" customFormat="1" ht="18" customHeight="1" x14ac:dyDescent="0.3">
      <c r="B12" s="179"/>
      <c r="C12" s="356" t="s">
        <v>456</v>
      </c>
      <c r="D12" s="180"/>
      <c r="E12" s="181"/>
      <c r="F12" s="182"/>
      <c r="G12" s="179"/>
      <c r="H12" s="356"/>
      <c r="I12" s="180"/>
      <c r="J12" s="181"/>
      <c r="K12" s="182"/>
      <c r="L12" s="179"/>
      <c r="M12" s="356"/>
      <c r="N12" s="180"/>
      <c r="O12" s="181"/>
      <c r="P12" s="182"/>
      <c r="Q12" s="179"/>
      <c r="R12" s="356"/>
      <c r="S12" s="180"/>
      <c r="T12" s="181"/>
      <c r="U12" s="182"/>
      <c r="V12" s="179"/>
      <c r="W12" s="356"/>
      <c r="X12" s="180"/>
      <c r="Y12" s="181"/>
      <c r="Z12" s="182"/>
    </row>
    <row r="13" spans="2:26" s="40" customFormat="1" ht="18" customHeight="1" x14ac:dyDescent="0.3">
      <c r="B13" s="179"/>
      <c r="C13" s="356" t="s">
        <v>457</v>
      </c>
      <c r="D13" s="180"/>
      <c r="E13" s="181"/>
      <c r="F13" s="182"/>
      <c r="G13" s="179"/>
      <c r="H13" s="356"/>
      <c r="I13" s="180"/>
      <c r="J13" s="181"/>
      <c r="K13" s="182"/>
      <c r="L13" s="179"/>
      <c r="M13" s="356"/>
      <c r="N13" s="180"/>
      <c r="O13" s="181"/>
      <c r="P13" s="182"/>
      <c r="Q13" s="179"/>
      <c r="R13" s="356"/>
      <c r="S13" s="180"/>
      <c r="T13" s="181"/>
      <c r="U13" s="182"/>
      <c r="V13" s="179"/>
      <c r="W13" s="356"/>
      <c r="X13" s="180"/>
      <c r="Y13" s="181"/>
      <c r="Z13" s="182"/>
    </row>
    <row r="14" spans="2:26" s="40" customFormat="1" ht="18" customHeight="1" x14ac:dyDescent="0.3">
      <c r="B14" s="179"/>
      <c r="C14" s="356" t="s">
        <v>458</v>
      </c>
      <c r="D14" s="180"/>
      <c r="E14" s="181"/>
      <c r="F14" s="182"/>
      <c r="G14" s="179"/>
      <c r="H14" s="356"/>
      <c r="I14" s="180"/>
      <c r="J14" s="181"/>
      <c r="K14" s="182"/>
      <c r="L14" s="179"/>
      <c r="M14" s="356"/>
      <c r="N14" s="180"/>
      <c r="O14" s="181"/>
      <c r="P14" s="182"/>
      <c r="Q14" s="179"/>
      <c r="R14" s="356"/>
      <c r="S14" s="180"/>
      <c r="T14" s="181"/>
      <c r="U14" s="182"/>
      <c r="V14" s="179"/>
      <c r="W14" s="356"/>
      <c r="X14" s="180"/>
      <c r="Y14" s="181"/>
      <c r="Z14" s="182"/>
    </row>
    <row r="15" spans="2:26" s="40" customFormat="1" ht="18" customHeight="1" x14ac:dyDescent="0.3">
      <c r="B15" s="179"/>
      <c r="C15" s="356" t="s">
        <v>459</v>
      </c>
      <c r="D15" s="180"/>
      <c r="E15" s="181"/>
      <c r="F15" s="182"/>
      <c r="G15" s="179"/>
      <c r="H15" s="356"/>
      <c r="I15" s="180"/>
      <c r="J15" s="181"/>
      <c r="K15" s="182"/>
      <c r="L15" s="179"/>
      <c r="M15" s="356"/>
      <c r="N15" s="180"/>
      <c r="O15" s="181"/>
      <c r="P15" s="182"/>
      <c r="Q15" s="179"/>
      <c r="R15" s="356"/>
      <c r="S15" s="180"/>
      <c r="T15" s="181"/>
      <c r="U15" s="182"/>
      <c r="V15" s="179"/>
      <c r="W15" s="356"/>
      <c r="X15" s="180"/>
      <c r="Y15" s="181"/>
      <c r="Z15" s="182"/>
    </row>
    <row r="16" spans="2:26" s="40" customFormat="1" ht="18" customHeight="1" x14ac:dyDescent="0.3">
      <c r="B16" s="179"/>
      <c r="C16" s="356" t="s">
        <v>32</v>
      </c>
      <c r="D16" s="180"/>
      <c r="E16" s="181"/>
      <c r="F16" s="182"/>
      <c r="G16" s="179"/>
      <c r="H16" s="356"/>
      <c r="I16" s="180"/>
      <c r="J16" s="181"/>
      <c r="K16" s="182"/>
      <c r="L16" s="179"/>
      <c r="M16" s="356"/>
      <c r="N16" s="180"/>
      <c r="O16" s="181"/>
      <c r="P16" s="182"/>
      <c r="Q16" s="179"/>
      <c r="R16" s="356"/>
      <c r="S16" s="180"/>
      <c r="T16" s="181"/>
      <c r="U16" s="182"/>
      <c r="V16" s="179"/>
      <c r="W16" s="356"/>
      <c r="X16" s="180"/>
      <c r="Y16" s="181"/>
      <c r="Z16" s="182"/>
    </row>
    <row r="17" spans="2:26" s="40" customFormat="1" ht="18" customHeight="1" x14ac:dyDescent="0.3">
      <c r="B17" s="179"/>
      <c r="C17" s="356" t="s">
        <v>460</v>
      </c>
      <c r="D17" s="180"/>
      <c r="E17" s="181"/>
      <c r="F17" s="182"/>
      <c r="G17" s="179"/>
      <c r="H17" s="356"/>
      <c r="I17" s="180"/>
      <c r="J17" s="181"/>
      <c r="K17" s="182"/>
      <c r="L17" s="179"/>
      <c r="M17" s="356"/>
      <c r="N17" s="180"/>
      <c r="O17" s="181"/>
      <c r="P17" s="182"/>
      <c r="Q17" s="179"/>
      <c r="R17" s="356"/>
      <c r="S17" s="180"/>
      <c r="T17" s="181"/>
      <c r="U17" s="182"/>
      <c r="V17" s="179"/>
      <c r="W17" s="356"/>
      <c r="X17" s="180"/>
      <c r="Y17" s="181"/>
      <c r="Z17" s="182"/>
    </row>
    <row r="18" spans="2:26" s="40" customFormat="1" ht="18" customHeight="1" x14ac:dyDescent="0.3">
      <c r="B18" s="179"/>
      <c r="C18" s="356" t="s">
        <v>461</v>
      </c>
      <c r="D18" s="180"/>
      <c r="E18" s="181"/>
      <c r="F18" s="182"/>
      <c r="G18" s="179"/>
      <c r="H18" s="356"/>
      <c r="I18" s="180"/>
      <c r="J18" s="181"/>
      <c r="K18" s="182"/>
      <c r="L18" s="179"/>
      <c r="M18" s="356"/>
      <c r="N18" s="180"/>
      <c r="O18" s="181"/>
      <c r="P18" s="182"/>
      <c r="Q18" s="179"/>
      <c r="R18" s="356"/>
      <c r="S18" s="180"/>
      <c r="T18" s="181"/>
      <c r="U18" s="182"/>
      <c r="V18" s="179"/>
      <c r="W18" s="356"/>
      <c r="X18" s="180"/>
      <c r="Y18" s="181"/>
      <c r="Z18" s="182"/>
    </row>
    <row r="19" spans="2:26" s="40" customFormat="1" ht="18" customHeight="1" x14ac:dyDescent="0.3">
      <c r="B19" s="179"/>
      <c r="C19" s="356" t="s">
        <v>462</v>
      </c>
      <c r="D19" s="180"/>
      <c r="E19" s="181"/>
      <c r="F19" s="182"/>
      <c r="G19" s="179"/>
      <c r="H19" s="356"/>
      <c r="I19" s="180"/>
      <c r="J19" s="181"/>
      <c r="K19" s="182"/>
      <c r="L19" s="179"/>
      <c r="M19" s="356"/>
      <c r="N19" s="180"/>
      <c r="O19" s="181"/>
      <c r="P19" s="182"/>
      <c r="Q19" s="179"/>
      <c r="R19" s="356"/>
      <c r="S19" s="180"/>
      <c r="T19" s="181"/>
      <c r="U19" s="182"/>
      <c r="V19" s="179"/>
      <c r="W19" s="356"/>
      <c r="X19" s="180"/>
      <c r="Y19" s="181"/>
      <c r="Z19" s="182"/>
    </row>
    <row r="20" spans="2:26" s="40" customFormat="1" ht="18" customHeight="1" x14ac:dyDescent="0.3">
      <c r="B20" s="179"/>
      <c r="C20" s="356" t="s">
        <v>463</v>
      </c>
      <c r="D20" s="180"/>
      <c r="E20" s="181"/>
      <c r="F20" s="182"/>
      <c r="G20" s="179"/>
      <c r="H20" s="356"/>
      <c r="I20" s="180"/>
      <c r="J20" s="181"/>
      <c r="K20" s="182"/>
      <c r="L20" s="179"/>
      <c r="M20" s="356"/>
      <c r="N20" s="180"/>
      <c r="O20" s="181"/>
      <c r="P20" s="182"/>
      <c r="Q20" s="179"/>
      <c r="R20" s="356"/>
      <c r="S20" s="180"/>
      <c r="T20" s="181"/>
      <c r="U20" s="182"/>
      <c r="V20" s="179"/>
      <c r="W20" s="356"/>
      <c r="X20" s="180"/>
      <c r="Y20" s="181"/>
      <c r="Z20" s="182"/>
    </row>
    <row r="21" spans="2:26" s="40" customFormat="1" ht="18" customHeight="1" x14ac:dyDescent="0.3">
      <c r="B21" s="179"/>
      <c r="C21" s="356" t="s">
        <v>464</v>
      </c>
      <c r="D21" s="180"/>
      <c r="E21" s="181"/>
      <c r="F21" s="182"/>
      <c r="G21" s="179"/>
      <c r="H21" s="356"/>
      <c r="I21" s="180"/>
      <c r="J21" s="181"/>
      <c r="K21" s="182"/>
      <c r="L21" s="179"/>
      <c r="M21" s="356"/>
      <c r="N21" s="180"/>
      <c r="O21" s="181"/>
      <c r="P21" s="182"/>
      <c r="Q21" s="179"/>
      <c r="R21" s="356"/>
      <c r="S21" s="180"/>
      <c r="T21" s="181"/>
      <c r="U21" s="182"/>
      <c r="V21" s="179"/>
      <c r="W21" s="356"/>
      <c r="X21" s="180"/>
      <c r="Y21" s="181"/>
      <c r="Z21" s="182"/>
    </row>
    <row r="22" spans="2:26" s="40" customFormat="1" ht="18" customHeight="1" x14ac:dyDescent="0.3">
      <c r="B22" s="179"/>
      <c r="C22" s="356" t="s">
        <v>465</v>
      </c>
      <c r="D22" s="180"/>
      <c r="E22" s="181"/>
      <c r="F22" s="182"/>
      <c r="G22" s="179"/>
      <c r="H22" s="356"/>
      <c r="I22" s="180"/>
      <c r="J22" s="181"/>
      <c r="K22" s="182"/>
      <c r="L22" s="179"/>
      <c r="M22" s="356"/>
      <c r="N22" s="180"/>
      <c r="O22" s="181"/>
      <c r="P22" s="182"/>
      <c r="Q22" s="179"/>
      <c r="R22" s="356"/>
      <c r="S22" s="180"/>
      <c r="T22" s="181"/>
      <c r="U22" s="182"/>
      <c r="V22" s="179"/>
      <c r="W22" s="356"/>
      <c r="X22" s="180"/>
      <c r="Y22" s="181"/>
      <c r="Z22" s="182"/>
    </row>
    <row r="23" spans="2:26" s="40" customFormat="1" ht="18" customHeight="1" x14ac:dyDescent="0.3">
      <c r="B23" s="179"/>
      <c r="C23" s="356" t="s">
        <v>466</v>
      </c>
      <c r="D23" s="180"/>
      <c r="E23" s="181"/>
      <c r="F23" s="182"/>
      <c r="G23" s="179"/>
      <c r="H23" s="356"/>
      <c r="I23" s="180"/>
      <c r="J23" s="181"/>
      <c r="K23" s="182"/>
      <c r="L23" s="179"/>
      <c r="M23" s="356"/>
      <c r="N23" s="180"/>
      <c r="O23" s="181"/>
      <c r="P23" s="182"/>
      <c r="Q23" s="179"/>
      <c r="R23" s="356"/>
      <c r="S23" s="180"/>
      <c r="T23" s="181"/>
      <c r="U23" s="182"/>
      <c r="V23" s="179"/>
      <c r="W23" s="356"/>
      <c r="X23" s="180"/>
      <c r="Y23" s="181"/>
      <c r="Z23" s="182"/>
    </row>
    <row r="24" spans="2:26" s="40" customFormat="1" ht="18" customHeight="1" thickBot="1" x14ac:dyDescent="0.35">
      <c r="B24" s="557" t="s">
        <v>40</v>
      </c>
      <c r="C24" s="558"/>
      <c r="D24" s="183" t="str">
        <f>IF(D23="","",SUM(D12:D23))</f>
        <v/>
      </c>
      <c r="E24" s="184"/>
      <c r="F24" s="185" t="str">
        <f>IF(F23="","",SUM(F12:F23))</f>
        <v/>
      </c>
      <c r="G24" s="557" t="s">
        <v>40</v>
      </c>
      <c r="H24" s="558"/>
      <c r="I24" s="183" t="str">
        <f>IF(I23="","",SUM(I12:I23))</f>
        <v/>
      </c>
      <c r="J24" s="184"/>
      <c r="K24" s="185" t="str">
        <f>IF(K23="","",SUM(K12:K23))</f>
        <v/>
      </c>
      <c r="L24" s="557" t="s">
        <v>40</v>
      </c>
      <c r="M24" s="558"/>
      <c r="N24" s="183" t="str">
        <f>IF(N23="","",SUM(N12:N23))</f>
        <v/>
      </c>
      <c r="O24" s="184"/>
      <c r="P24" s="185" t="str">
        <f>IF(P23="","",SUM(P12:P23))</f>
        <v/>
      </c>
      <c r="Q24" s="557" t="s">
        <v>40</v>
      </c>
      <c r="R24" s="558"/>
      <c r="S24" s="183" t="str">
        <f>IF(S23="","",SUM(S12:S23))</f>
        <v/>
      </c>
      <c r="T24" s="184"/>
      <c r="U24" s="185" t="str">
        <f>IF(U23="","",SUM(U12:U23))</f>
        <v/>
      </c>
      <c r="V24" s="557" t="s">
        <v>40</v>
      </c>
      <c r="W24" s="558"/>
      <c r="X24" s="183" t="str">
        <f>IF(X23="","",SUM(X12:X23))</f>
        <v/>
      </c>
      <c r="Y24" s="184"/>
      <c r="Z24" s="185" t="str">
        <f>IF(Z23="","",SUM(Z12:Z23))</f>
        <v/>
      </c>
    </row>
    <row r="25" spans="2:26" s="4" customFormat="1" ht="9" customHeight="1" thickBot="1" x14ac:dyDescent="0.35">
      <c r="B25" s="105"/>
      <c r="C25" s="105"/>
      <c r="D25" s="105"/>
      <c r="E25" s="105"/>
      <c r="F25" s="35"/>
      <c r="G25" s="35"/>
      <c r="H25" s="35"/>
      <c r="I25" s="35"/>
      <c r="J25" s="35"/>
      <c r="K25" s="35"/>
      <c r="L25" s="35"/>
      <c r="M25" s="35"/>
      <c r="N25" s="35"/>
      <c r="O25" s="35"/>
      <c r="P25" s="35"/>
      <c r="Q25" s="35"/>
      <c r="R25" s="35"/>
      <c r="S25" s="35"/>
      <c r="T25" s="35"/>
      <c r="U25" s="35"/>
    </row>
    <row r="26" spans="2:26" s="4" customFormat="1" ht="32.25" customHeight="1" thickBot="1" x14ac:dyDescent="0.35">
      <c r="B26" s="563" t="s">
        <v>214</v>
      </c>
      <c r="C26" s="564"/>
      <c r="D26" s="565" t="str">
        <f>IF(E23="","",MAX(SUM(E12,J12,O12,T12,Y12),SUM(E13,J13,O13,T13,Y13),SUM(E14,J14,O14,T14,Y14),SUM(E15,J15,O15,T15,Y15),SUM(E16,J16,O16,T16,Y16),SUM(E17,J17,O17,T17,Y17),SUM(E18,J18,O18,T18,Y18),SUM(E19,J19,O19,T19,Y19),SUM(E20,J20,O20,T20,Y20),SUM(E21,J21,O21,T21,Y21),SUM(E22,J22,O22,T22,Y22),SUM(E23,J23,O23,T23,Y23)))</f>
        <v/>
      </c>
      <c r="E26" s="566"/>
      <c r="F26" s="104"/>
      <c r="G26" s="35"/>
      <c r="H26" s="35"/>
      <c r="I26" s="35"/>
      <c r="J26" s="35"/>
      <c r="K26" s="35"/>
      <c r="L26" s="35"/>
      <c r="M26" s="35"/>
      <c r="N26" s="35"/>
      <c r="O26" s="35"/>
      <c r="P26" s="35"/>
      <c r="Q26" s="35"/>
      <c r="R26" s="35"/>
      <c r="S26" s="35"/>
      <c r="T26" s="35"/>
      <c r="U26" s="35"/>
    </row>
    <row r="27" spans="2:26" s="40" customFormat="1" ht="26.25" customHeight="1" x14ac:dyDescent="0.3">
      <c r="B27" s="578" t="s">
        <v>163</v>
      </c>
      <c r="C27" s="579"/>
      <c r="D27" s="574" t="str">
        <f>IF(D24="","",SUM(D24,I24,N24,S24,X24)/1000)</f>
        <v/>
      </c>
      <c r="E27" s="575"/>
      <c r="F27" s="563" t="s">
        <v>164</v>
      </c>
      <c r="G27" s="564"/>
      <c r="H27" s="576" t="str">
        <f>IF(D28="","",D28/(D27*1000))</f>
        <v/>
      </c>
      <c r="I27" s="577"/>
      <c r="J27" s="39"/>
      <c r="K27" s="42"/>
      <c r="L27" s="42"/>
      <c r="M27" s="42"/>
      <c r="N27" s="42"/>
      <c r="O27" s="42"/>
      <c r="P27" s="42"/>
      <c r="Q27" s="42"/>
      <c r="R27" s="42"/>
      <c r="S27" s="42"/>
      <c r="T27" s="42"/>
      <c r="U27" s="42"/>
      <c r="V27" s="45"/>
    </row>
    <row r="28" spans="2:26" s="40" customFormat="1" ht="28.5" customHeight="1" thickBot="1" x14ac:dyDescent="0.35">
      <c r="B28" s="561" t="s">
        <v>165</v>
      </c>
      <c r="C28" s="562"/>
      <c r="D28" s="582" t="str">
        <f>IF(F24="","",SUM(F24,K24,P24,U24,Z24))</f>
        <v/>
      </c>
      <c r="E28" s="583"/>
      <c r="F28" s="561" t="s">
        <v>166</v>
      </c>
      <c r="G28" s="562"/>
      <c r="H28" s="580"/>
      <c r="I28" s="581"/>
      <c r="K28" s="42"/>
      <c r="L28" s="42"/>
      <c r="M28" s="42"/>
      <c r="N28" s="42"/>
      <c r="O28" s="42"/>
      <c r="P28" s="42"/>
      <c r="Q28" s="42"/>
      <c r="R28" s="42"/>
      <c r="S28" s="42"/>
      <c r="T28" s="42"/>
      <c r="U28" s="42"/>
    </row>
    <row r="29" spans="2:26" s="40" customFormat="1" ht="12.75" customHeight="1" x14ac:dyDescent="0.3">
      <c r="K29" s="42"/>
      <c r="L29" s="42"/>
      <c r="M29" s="42"/>
      <c r="N29" s="42"/>
      <c r="O29" s="42"/>
      <c r="P29" s="42"/>
      <c r="Q29" s="42"/>
      <c r="R29" s="42"/>
      <c r="S29" s="42"/>
      <c r="T29" s="42"/>
      <c r="U29" s="42"/>
    </row>
    <row r="30" spans="2:26" s="40" customFormat="1" ht="10.5" customHeight="1" x14ac:dyDescent="0.3">
      <c r="B30" s="43"/>
      <c r="C30" s="43"/>
      <c r="D30" s="43"/>
      <c r="E30" s="44"/>
      <c r="F30" s="45"/>
      <c r="G30" s="45"/>
      <c r="H30" s="45"/>
      <c r="I30" s="45"/>
      <c r="J30" s="45"/>
      <c r="K30" s="45"/>
      <c r="L30" s="45"/>
      <c r="M30" s="45"/>
      <c r="N30" s="45"/>
      <c r="O30" s="45"/>
      <c r="P30" s="45"/>
      <c r="Q30" s="45"/>
      <c r="R30" s="45"/>
      <c r="S30" s="45"/>
      <c r="T30" s="45"/>
      <c r="U30" s="45"/>
    </row>
    <row r="31" spans="2:26" s="40" customFormat="1" ht="19.5" customHeight="1" x14ac:dyDescent="0.3">
      <c r="B31" s="559" t="s">
        <v>199</v>
      </c>
      <c r="C31" s="560"/>
      <c r="D31" s="560"/>
      <c r="E31" s="560"/>
      <c r="F31" s="560"/>
      <c r="G31" s="560"/>
      <c r="H31" s="560"/>
      <c r="I31" s="560"/>
      <c r="J31" s="560"/>
      <c r="K31" s="560"/>
      <c r="L31" s="560"/>
      <c r="M31" s="560"/>
      <c r="N31" s="560"/>
      <c r="O31" s="560"/>
      <c r="P31" s="560"/>
      <c r="Q31" s="560"/>
      <c r="R31" s="560"/>
      <c r="S31" s="560"/>
      <c r="T31" s="560"/>
      <c r="U31" s="560"/>
      <c r="V31" s="560"/>
      <c r="W31" s="560"/>
      <c r="X31" s="560"/>
      <c r="Y31" s="560"/>
      <c r="Z31" s="560"/>
    </row>
    <row r="32" spans="2:26" s="4" customFormat="1" ht="9" customHeight="1" thickBot="1" x14ac:dyDescent="0.35">
      <c r="B32" s="36"/>
      <c r="C32" s="35"/>
      <c r="D32" s="35"/>
      <c r="E32" s="35"/>
      <c r="F32" s="35"/>
      <c r="G32" s="35"/>
      <c r="H32" s="35"/>
      <c r="I32" s="35"/>
      <c r="J32" s="35"/>
      <c r="K32" s="35"/>
      <c r="L32" s="35"/>
      <c r="M32" s="35"/>
      <c r="N32" s="35"/>
      <c r="O32" s="35"/>
      <c r="P32" s="35"/>
      <c r="Q32" s="35"/>
      <c r="R32" s="35"/>
      <c r="S32" s="35"/>
      <c r="T32" s="35"/>
      <c r="U32" s="35"/>
      <c r="Z32" s="361"/>
    </row>
    <row r="33" spans="2:26" s="40" customFormat="1" ht="16.2" thickBot="1" x14ac:dyDescent="0.35">
      <c r="B33" s="53" t="s">
        <v>447</v>
      </c>
      <c r="C33" s="570"/>
      <c r="D33" s="570"/>
      <c r="E33" s="570"/>
      <c r="F33" s="54" t="s">
        <v>448</v>
      </c>
      <c r="G33" s="570"/>
      <c r="H33" s="570"/>
      <c r="I33" s="571"/>
      <c r="J33" s="572"/>
      <c r="K33" s="572"/>
      <c r="L33" s="46"/>
      <c r="M33" s="573"/>
      <c r="N33" s="573"/>
      <c r="O33" s="39"/>
      <c r="P33" s="39"/>
      <c r="Q33" s="39"/>
      <c r="R33" s="39"/>
      <c r="S33" s="39"/>
      <c r="T33" s="39"/>
      <c r="U33" s="355"/>
      <c r="V33" s="45"/>
      <c r="Z33" s="362"/>
    </row>
    <row r="34" spans="2:26" s="41" customFormat="1" ht="9.75" customHeight="1" thickBot="1" x14ac:dyDescent="0.35">
      <c r="B34" s="48"/>
      <c r="C34" s="49"/>
      <c r="D34" s="49"/>
      <c r="E34" s="49"/>
      <c r="F34" s="49"/>
      <c r="G34" s="49"/>
      <c r="H34" s="49"/>
      <c r="I34" s="49"/>
      <c r="J34" s="49"/>
      <c r="K34" s="49"/>
      <c r="L34" s="49"/>
      <c r="M34" s="49"/>
      <c r="N34" s="49"/>
      <c r="O34" s="49"/>
      <c r="P34" s="49"/>
      <c r="Q34" s="49"/>
      <c r="R34" s="49"/>
      <c r="S34" s="49"/>
      <c r="T34" s="49"/>
      <c r="U34" s="364"/>
      <c r="V34" s="365"/>
      <c r="Z34" s="363"/>
    </row>
    <row r="35" spans="2:26" s="40" customFormat="1" ht="27.6" x14ac:dyDescent="0.3">
      <c r="B35" s="56" t="s">
        <v>53</v>
      </c>
      <c r="C35" s="554"/>
      <c r="D35" s="555"/>
      <c r="E35" s="555"/>
      <c r="F35" s="556"/>
      <c r="G35" s="57" t="s">
        <v>53</v>
      </c>
      <c r="H35" s="554"/>
      <c r="I35" s="555"/>
      <c r="J35" s="555"/>
      <c r="K35" s="556"/>
      <c r="L35" s="56" t="s">
        <v>53</v>
      </c>
      <c r="M35" s="554"/>
      <c r="N35" s="555"/>
      <c r="O35" s="555"/>
      <c r="P35" s="556"/>
      <c r="Q35" s="57" t="s">
        <v>53</v>
      </c>
      <c r="R35" s="554"/>
      <c r="S35" s="555"/>
      <c r="T35" s="555"/>
      <c r="U35" s="556"/>
      <c r="V35" s="56" t="s">
        <v>53</v>
      </c>
      <c r="W35" s="554"/>
      <c r="X35" s="555"/>
      <c r="Y35" s="555"/>
      <c r="Z35" s="556"/>
    </row>
    <row r="36" spans="2:26" s="360" customFormat="1" ht="28.8" customHeight="1" x14ac:dyDescent="0.3">
      <c r="B36" s="366" t="s">
        <v>494</v>
      </c>
      <c r="C36" s="367" t="s">
        <v>27</v>
      </c>
      <c r="D36" s="367" t="s">
        <v>167</v>
      </c>
      <c r="E36" s="367" t="s">
        <v>56</v>
      </c>
      <c r="F36" s="368" t="s">
        <v>54</v>
      </c>
      <c r="G36" s="366" t="s">
        <v>494</v>
      </c>
      <c r="H36" s="367" t="s">
        <v>27</v>
      </c>
      <c r="I36" s="367" t="s">
        <v>167</v>
      </c>
      <c r="J36" s="367" t="s">
        <v>56</v>
      </c>
      <c r="K36" s="369" t="s">
        <v>54</v>
      </c>
      <c r="L36" s="366" t="s">
        <v>494</v>
      </c>
      <c r="M36" s="367" t="s">
        <v>27</v>
      </c>
      <c r="N36" s="367" t="s">
        <v>167</v>
      </c>
      <c r="O36" s="367" t="s">
        <v>56</v>
      </c>
      <c r="P36" s="368" t="s">
        <v>54</v>
      </c>
      <c r="Q36" s="366" t="s">
        <v>494</v>
      </c>
      <c r="R36" s="367" t="s">
        <v>27</v>
      </c>
      <c r="S36" s="367" t="s">
        <v>167</v>
      </c>
      <c r="T36" s="367" t="s">
        <v>56</v>
      </c>
      <c r="U36" s="369" t="s">
        <v>54</v>
      </c>
      <c r="V36" s="366" t="s">
        <v>494</v>
      </c>
      <c r="W36" s="367" t="s">
        <v>27</v>
      </c>
      <c r="X36" s="367" t="s">
        <v>167</v>
      </c>
      <c r="Y36" s="367" t="s">
        <v>56</v>
      </c>
      <c r="Z36" s="368" t="s">
        <v>54</v>
      </c>
    </row>
    <row r="37" spans="2:26" s="40" customFormat="1" ht="18" customHeight="1" x14ac:dyDescent="0.3">
      <c r="B37" s="179"/>
      <c r="C37" s="356" t="s">
        <v>456</v>
      </c>
      <c r="D37" s="180"/>
      <c r="E37" s="325" t="str">
        <f>IF(D37="","",D37/10)</f>
        <v/>
      </c>
      <c r="F37" s="182"/>
      <c r="G37" s="186"/>
      <c r="H37" s="186"/>
      <c r="I37" s="180"/>
      <c r="J37" s="325" t="str">
        <f>IF(I37="","",I37/10)</f>
        <v/>
      </c>
      <c r="K37" s="216"/>
      <c r="L37" s="179"/>
      <c r="M37" s="186"/>
      <c r="N37" s="180"/>
      <c r="O37" s="325" t="str">
        <f>IF(N37="","",N37/10)</f>
        <v/>
      </c>
      <c r="P37" s="182"/>
      <c r="Q37" s="186"/>
      <c r="R37" s="186"/>
      <c r="S37" s="180"/>
      <c r="T37" s="325" t="str">
        <f>IF(S37="","",S37/10)</f>
        <v/>
      </c>
      <c r="U37" s="216"/>
      <c r="V37" s="179"/>
      <c r="W37" s="186"/>
      <c r="X37" s="180"/>
      <c r="Y37" s="325" t="str">
        <f>IF(X37="","",X37/10)</f>
        <v/>
      </c>
      <c r="Z37" s="182"/>
    </row>
    <row r="38" spans="2:26" s="40" customFormat="1" ht="18" customHeight="1" x14ac:dyDescent="0.3">
      <c r="B38" s="179"/>
      <c r="C38" s="356" t="s">
        <v>457</v>
      </c>
      <c r="D38" s="180"/>
      <c r="E38" s="325" t="str">
        <f t="shared" ref="E38:E49" si="0">IF(D38="","",D38/10)</f>
        <v/>
      </c>
      <c r="F38" s="182"/>
      <c r="G38" s="186"/>
      <c r="H38" s="186"/>
      <c r="I38" s="180"/>
      <c r="J38" s="325" t="str">
        <f>IF(I38="","",I38/10)</f>
        <v/>
      </c>
      <c r="K38" s="216"/>
      <c r="L38" s="179"/>
      <c r="M38" s="186"/>
      <c r="N38" s="180"/>
      <c r="O38" s="325" t="str">
        <f t="shared" ref="O38:O48" si="1">IF(N38="","",N38/10)</f>
        <v/>
      </c>
      <c r="P38" s="182"/>
      <c r="Q38" s="186"/>
      <c r="R38" s="186"/>
      <c r="S38" s="180"/>
      <c r="T38" s="325" t="str">
        <f t="shared" ref="T38:T48" si="2">IF(S38="","",S38/10)</f>
        <v/>
      </c>
      <c r="U38" s="216"/>
      <c r="V38" s="179"/>
      <c r="W38" s="186"/>
      <c r="X38" s="180"/>
      <c r="Y38" s="325" t="str">
        <f t="shared" ref="Y38:Y48" si="3">IF(X38="","",X38/10)</f>
        <v/>
      </c>
      <c r="Z38" s="182"/>
    </row>
    <row r="39" spans="2:26" s="40" customFormat="1" ht="18" customHeight="1" x14ac:dyDescent="0.3">
      <c r="B39" s="179"/>
      <c r="C39" s="356" t="s">
        <v>458</v>
      </c>
      <c r="D39" s="180"/>
      <c r="E39" s="325" t="str">
        <f t="shared" si="0"/>
        <v/>
      </c>
      <c r="F39" s="182"/>
      <c r="G39" s="186"/>
      <c r="H39" s="186"/>
      <c r="I39" s="180"/>
      <c r="J39" s="325" t="str">
        <f t="shared" ref="J39:J48" si="4">IF(I39="","",I39/10)</f>
        <v/>
      </c>
      <c r="K39" s="216"/>
      <c r="L39" s="179"/>
      <c r="M39" s="186"/>
      <c r="N39" s="180"/>
      <c r="O39" s="325" t="str">
        <f t="shared" si="1"/>
        <v/>
      </c>
      <c r="P39" s="182"/>
      <c r="Q39" s="186"/>
      <c r="R39" s="186"/>
      <c r="S39" s="180"/>
      <c r="T39" s="325" t="str">
        <f t="shared" si="2"/>
        <v/>
      </c>
      <c r="U39" s="216"/>
      <c r="V39" s="179"/>
      <c r="W39" s="186"/>
      <c r="X39" s="180"/>
      <c r="Y39" s="325" t="str">
        <f t="shared" si="3"/>
        <v/>
      </c>
      <c r="Z39" s="182"/>
    </row>
    <row r="40" spans="2:26" s="40" customFormat="1" ht="18" customHeight="1" x14ac:dyDescent="0.3">
      <c r="B40" s="179"/>
      <c r="C40" s="356" t="s">
        <v>459</v>
      </c>
      <c r="D40" s="180"/>
      <c r="E40" s="325" t="str">
        <f t="shared" si="0"/>
        <v/>
      </c>
      <c r="F40" s="182"/>
      <c r="G40" s="186"/>
      <c r="H40" s="186"/>
      <c r="I40" s="180"/>
      <c r="J40" s="325" t="str">
        <f t="shared" si="4"/>
        <v/>
      </c>
      <c r="K40" s="216"/>
      <c r="L40" s="179"/>
      <c r="M40" s="186"/>
      <c r="N40" s="180"/>
      <c r="O40" s="325" t="str">
        <f t="shared" si="1"/>
        <v/>
      </c>
      <c r="P40" s="182"/>
      <c r="Q40" s="186"/>
      <c r="R40" s="186"/>
      <c r="S40" s="180"/>
      <c r="T40" s="325" t="str">
        <f t="shared" si="2"/>
        <v/>
      </c>
      <c r="U40" s="216"/>
      <c r="V40" s="179"/>
      <c r="W40" s="186"/>
      <c r="X40" s="180"/>
      <c r="Y40" s="325" t="str">
        <f t="shared" si="3"/>
        <v/>
      </c>
      <c r="Z40" s="182"/>
    </row>
    <row r="41" spans="2:26" s="40" customFormat="1" ht="18" customHeight="1" x14ac:dyDescent="0.3">
      <c r="B41" s="179"/>
      <c r="C41" s="356" t="s">
        <v>32</v>
      </c>
      <c r="D41" s="180"/>
      <c r="E41" s="325" t="str">
        <f t="shared" si="0"/>
        <v/>
      </c>
      <c r="F41" s="182"/>
      <c r="G41" s="186"/>
      <c r="H41" s="186"/>
      <c r="I41" s="180"/>
      <c r="J41" s="325" t="str">
        <f t="shared" si="4"/>
        <v/>
      </c>
      <c r="K41" s="216"/>
      <c r="L41" s="179"/>
      <c r="M41" s="186"/>
      <c r="N41" s="180"/>
      <c r="O41" s="325" t="str">
        <f t="shared" si="1"/>
        <v/>
      </c>
      <c r="P41" s="182"/>
      <c r="Q41" s="186"/>
      <c r="R41" s="186"/>
      <c r="S41" s="180"/>
      <c r="T41" s="325" t="str">
        <f t="shared" si="2"/>
        <v/>
      </c>
      <c r="U41" s="216"/>
      <c r="V41" s="179"/>
      <c r="W41" s="186"/>
      <c r="X41" s="180"/>
      <c r="Y41" s="325" t="str">
        <f t="shared" si="3"/>
        <v/>
      </c>
      <c r="Z41" s="182"/>
    </row>
    <row r="42" spans="2:26" s="40" customFormat="1" ht="18" customHeight="1" x14ac:dyDescent="0.3">
      <c r="B42" s="179"/>
      <c r="C42" s="356" t="s">
        <v>460</v>
      </c>
      <c r="D42" s="180"/>
      <c r="E42" s="325" t="str">
        <f t="shared" si="0"/>
        <v/>
      </c>
      <c r="F42" s="182"/>
      <c r="G42" s="186"/>
      <c r="H42" s="186"/>
      <c r="I42" s="180"/>
      <c r="J42" s="325" t="str">
        <f t="shared" si="4"/>
        <v/>
      </c>
      <c r="K42" s="216"/>
      <c r="L42" s="179"/>
      <c r="M42" s="186"/>
      <c r="N42" s="180"/>
      <c r="O42" s="325" t="str">
        <f t="shared" si="1"/>
        <v/>
      </c>
      <c r="P42" s="182"/>
      <c r="Q42" s="186"/>
      <c r="R42" s="186"/>
      <c r="S42" s="180"/>
      <c r="T42" s="325" t="str">
        <f t="shared" si="2"/>
        <v/>
      </c>
      <c r="U42" s="216"/>
      <c r="V42" s="179"/>
      <c r="W42" s="186"/>
      <c r="X42" s="180"/>
      <c r="Y42" s="325" t="str">
        <f t="shared" si="3"/>
        <v/>
      </c>
      <c r="Z42" s="182"/>
    </row>
    <row r="43" spans="2:26" s="40" customFormat="1" ht="18" customHeight="1" x14ac:dyDescent="0.3">
      <c r="B43" s="179"/>
      <c r="C43" s="356" t="s">
        <v>461</v>
      </c>
      <c r="D43" s="180"/>
      <c r="E43" s="325" t="str">
        <f t="shared" si="0"/>
        <v/>
      </c>
      <c r="F43" s="182"/>
      <c r="G43" s="186"/>
      <c r="H43" s="186"/>
      <c r="I43" s="180"/>
      <c r="J43" s="325" t="str">
        <f t="shared" si="4"/>
        <v/>
      </c>
      <c r="K43" s="216"/>
      <c r="L43" s="179"/>
      <c r="M43" s="186"/>
      <c r="N43" s="180"/>
      <c r="O43" s="325" t="str">
        <f t="shared" si="1"/>
        <v/>
      </c>
      <c r="P43" s="182"/>
      <c r="Q43" s="186"/>
      <c r="R43" s="186"/>
      <c r="S43" s="180"/>
      <c r="T43" s="325" t="str">
        <f t="shared" si="2"/>
        <v/>
      </c>
      <c r="U43" s="216"/>
      <c r="V43" s="179"/>
      <c r="W43" s="186"/>
      <c r="X43" s="180"/>
      <c r="Y43" s="325" t="str">
        <f t="shared" si="3"/>
        <v/>
      </c>
      <c r="Z43" s="182"/>
    </row>
    <row r="44" spans="2:26" s="40" customFormat="1" ht="18" customHeight="1" x14ac:dyDescent="0.3">
      <c r="B44" s="179"/>
      <c r="C44" s="356" t="s">
        <v>462</v>
      </c>
      <c r="D44" s="180"/>
      <c r="E44" s="325" t="str">
        <f t="shared" si="0"/>
        <v/>
      </c>
      <c r="F44" s="182"/>
      <c r="G44" s="186"/>
      <c r="H44" s="186"/>
      <c r="I44" s="180"/>
      <c r="J44" s="325" t="str">
        <f t="shared" si="4"/>
        <v/>
      </c>
      <c r="K44" s="216"/>
      <c r="L44" s="179"/>
      <c r="M44" s="186"/>
      <c r="N44" s="180"/>
      <c r="O44" s="325" t="str">
        <f t="shared" si="1"/>
        <v/>
      </c>
      <c r="P44" s="182"/>
      <c r="Q44" s="186"/>
      <c r="R44" s="186"/>
      <c r="S44" s="180"/>
      <c r="T44" s="325" t="str">
        <f t="shared" si="2"/>
        <v/>
      </c>
      <c r="U44" s="216"/>
      <c r="V44" s="179"/>
      <c r="W44" s="186"/>
      <c r="X44" s="180"/>
      <c r="Y44" s="325" t="str">
        <f t="shared" si="3"/>
        <v/>
      </c>
      <c r="Z44" s="182"/>
    </row>
    <row r="45" spans="2:26" s="40" customFormat="1" ht="18" customHeight="1" x14ac:dyDescent="0.3">
      <c r="B45" s="179"/>
      <c r="C45" s="356" t="s">
        <v>463</v>
      </c>
      <c r="D45" s="180"/>
      <c r="E45" s="325" t="str">
        <f t="shared" si="0"/>
        <v/>
      </c>
      <c r="F45" s="182"/>
      <c r="G45" s="186"/>
      <c r="H45" s="186"/>
      <c r="I45" s="180"/>
      <c r="J45" s="325" t="str">
        <f t="shared" si="4"/>
        <v/>
      </c>
      <c r="K45" s="216"/>
      <c r="L45" s="179"/>
      <c r="M45" s="186"/>
      <c r="N45" s="180"/>
      <c r="O45" s="325" t="str">
        <f t="shared" si="1"/>
        <v/>
      </c>
      <c r="P45" s="182"/>
      <c r="Q45" s="186"/>
      <c r="R45" s="186"/>
      <c r="S45" s="180"/>
      <c r="T45" s="325" t="str">
        <f t="shared" si="2"/>
        <v/>
      </c>
      <c r="U45" s="216"/>
      <c r="V45" s="179"/>
      <c r="W45" s="186"/>
      <c r="X45" s="180"/>
      <c r="Y45" s="325" t="str">
        <f t="shared" si="3"/>
        <v/>
      </c>
      <c r="Z45" s="182"/>
    </row>
    <row r="46" spans="2:26" s="40" customFormat="1" ht="18" customHeight="1" x14ac:dyDescent="0.3">
      <c r="B46" s="179"/>
      <c r="C46" s="356" t="s">
        <v>464</v>
      </c>
      <c r="D46" s="180"/>
      <c r="E46" s="325" t="str">
        <f t="shared" si="0"/>
        <v/>
      </c>
      <c r="F46" s="182"/>
      <c r="G46" s="186"/>
      <c r="H46" s="186"/>
      <c r="I46" s="180"/>
      <c r="J46" s="325" t="str">
        <f t="shared" si="4"/>
        <v/>
      </c>
      <c r="K46" s="216"/>
      <c r="L46" s="179"/>
      <c r="M46" s="186"/>
      <c r="N46" s="180"/>
      <c r="O46" s="325" t="str">
        <f t="shared" si="1"/>
        <v/>
      </c>
      <c r="P46" s="182"/>
      <c r="Q46" s="186"/>
      <c r="R46" s="186"/>
      <c r="S46" s="180"/>
      <c r="T46" s="325" t="str">
        <f t="shared" si="2"/>
        <v/>
      </c>
      <c r="U46" s="216"/>
      <c r="V46" s="179"/>
      <c r="W46" s="186"/>
      <c r="X46" s="180"/>
      <c r="Y46" s="325" t="str">
        <f t="shared" si="3"/>
        <v/>
      </c>
      <c r="Z46" s="182"/>
    </row>
    <row r="47" spans="2:26" s="40" customFormat="1" ht="18" customHeight="1" x14ac:dyDescent="0.3">
      <c r="B47" s="179"/>
      <c r="C47" s="356" t="s">
        <v>465</v>
      </c>
      <c r="D47" s="180"/>
      <c r="E47" s="325" t="str">
        <f t="shared" si="0"/>
        <v/>
      </c>
      <c r="F47" s="182"/>
      <c r="G47" s="186"/>
      <c r="H47" s="186"/>
      <c r="I47" s="180"/>
      <c r="J47" s="325" t="str">
        <f t="shared" si="4"/>
        <v/>
      </c>
      <c r="K47" s="216"/>
      <c r="L47" s="179"/>
      <c r="M47" s="186"/>
      <c r="N47" s="180"/>
      <c r="O47" s="325" t="str">
        <f t="shared" si="1"/>
        <v/>
      </c>
      <c r="P47" s="182"/>
      <c r="Q47" s="186"/>
      <c r="R47" s="186"/>
      <c r="S47" s="180"/>
      <c r="T47" s="325" t="str">
        <f t="shared" si="2"/>
        <v/>
      </c>
      <c r="U47" s="216"/>
      <c r="V47" s="179"/>
      <c r="W47" s="186"/>
      <c r="X47" s="180"/>
      <c r="Y47" s="325" t="str">
        <f t="shared" si="3"/>
        <v/>
      </c>
      <c r="Z47" s="182"/>
    </row>
    <row r="48" spans="2:26" s="40" customFormat="1" ht="18" customHeight="1" x14ac:dyDescent="0.3">
      <c r="B48" s="179"/>
      <c r="C48" s="356" t="s">
        <v>466</v>
      </c>
      <c r="D48" s="180"/>
      <c r="E48" s="325" t="str">
        <f t="shared" si="0"/>
        <v/>
      </c>
      <c r="F48" s="182"/>
      <c r="G48" s="186"/>
      <c r="H48" s="186"/>
      <c r="I48" s="180"/>
      <c r="J48" s="325" t="str">
        <f t="shared" si="4"/>
        <v/>
      </c>
      <c r="K48" s="216"/>
      <c r="L48" s="179"/>
      <c r="M48" s="186"/>
      <c r="N48" s="180"/>
      <c r="O48" s="325" t="str">
        <f t="shared" si="1"/>
        <v/>
      </c>
      <c r="P48" s="182"/>
      <c r="Q48" s="186"/>
      <c r="R48" s="186"/>
      <c r="S48" s="180"/>
      <c r="T48" s="325" t="str">
        <f t="shared" si="2"/>
        <v/>
      </c>
      <c r="U48" s="216"/>
      <c r="V48" s="179"/>
      <c r="W48" s="186"/>
      <c r="X48" s="180"/>
      <c r="Y48" s="325" t="str">
        <f t="shared" si="3"/>
        <v/>
      </c>
      <c r="Z48" s="182"/>
    </row>
    <row r="49" spans="2:26" s="40" customFormat="1" ht="18" customHeight="1" thickBot="1" x14ac:dyDescent="0.35">
      <c r="B49" s="552" t="s">
        <v>40</v>
      </c>
      <c r="C49" s="553"/>
      <c r="D49" s="183" t="str">
        <f>IF(D48="","",SUM(D37:D48))</f>
        <v/>
      </c>
      <c r="E49" s="184" t="str">
        <f t="shared" si="0"/>
        <v/>
      </c>
      <c r="F49" s="185" t="str">
        <f>IF(F48="","",SUM(F37:F48))</f>
        <v/>
      </c>
      <c r="G49" s="552" t="s">
        <v>40</v>
      </c>
      <c r="H49" s="553"/>
      <c r="I49" s="183" t="str">
        <f>IF(I48="","",SUM(I37:I48))</f>
        <v/>
      </c>
      <c r="J49" s="184" t="str">
        <f>IF(J48="","",SUM(J37:J48))</f>
        <v/>
      </c>
      <c r="K49" s="217" t="str">
        <f>IF(K48="","",SUM(K37:K48))</f>
        <v/>
      </c>
      <c r="L49" s="552" t="s">
        <v>40</v>
      </c>
      <c r="M49" s="553"/>
      <c r="N49" s="183" t="str">
        <f>IF(N48="","",SUM(N37:N48))</f>
        <v/>
      </c>
      <c r="O49" s="184" t="str">
        <f>IF(O48="","",SUM(O37:O48))</f>
        <v/>
      </c>
      <c r="P49" s="185" t="str">
        <f>IF(P48="","",SUM(P37:P48))</f>
        <v/>
      </c>
      <c r="Q49" s="552" t="s">
        <v>40</v>
      </c>
      <c r="R49" s="553"/>
      <c r="S49" s="183" t="str">
        <f>IF(S48="","",SUM(S37:S48))</f>
        <v/>
      </c>
      <c r="T49" s="184" t="str">
        <f>IF(T48="","",SUM(T37:T48))</f>
        <v/>
      </c>
      <c r="U49" s="217" t="str">
        <f>IF(U48="","",SUM(U37:U48))</f>
        <v/>
      </c>
      <c r="V49" s="552" t="s">
        <v>40</v>
      </c>
      <c r="W49" s="553"/>
      <c r="X49" s="183" t="str">
        <f>IF(X48="","",SUM(X37:X48))</f>
        <v/>
      </c>
      <c r="Y49" s="184" t="str">
        <f>IF(Y48="","",SUM(Y37:Y48))</f>
        <v/>
      </c>
      <c r="Z49" s="185" t="str">
        <f>IF(Z48="","",SUM(Z37:Z48))</f>
        <v/>
      </c>
    </row>
    <row r="50" spans="2:26" s="41" customFormat="1" ht="9.75" customHeight="1" thickBot="1" x14ac:dyDescent="0.35">
      <c r="B50" s="106"/>
      <c r="C50" s="49"/>
      <c r="D50" s="49"/>
      <c r="E50" s="49"/>
      <c r="F50" s="49"/>
      <c r="G50" s="49"/>
      <c r="H50" s="49"/>
      <c r="I50" s="49"/>
      <c r="J50" s="49"/>
      <c r="K50" s="49"/>
      <c r="L50" s="49"/>
      <c r="M50" s="49"/>
      <c r="N50" s="49"/>
      <c r="O50" s="49"/>
      <c r="P50" s="49"/>
      <c r="Q50" s="49"/>
      <c r="R50" s="49"/>
      <c r="S50" s="49"/>
      <c r="T50" s="49"/>
      <c r="U50" s="49"/>
    </row>
    <row r="51" spans="2:26" s="40" customFormat="1" ht="28.5" customHeight="1" x14ac:dyDescent="0.3">
      <c r="B51" s="588" t="s">
        <v>168</v>
      </c>
      <c r="C51" s="589"/>
      <c r="D51" s="565" t="str">
        <f>IF(E49="","",SUM(E49,J49,O49,T49,Y49))</f>
        <v/>
      </c>
      <c r="E51" s="590"/>
      <c r="F51" s="589" t="s">
        <v>170</v>
      </c>
      <c r="G51" s="589"/>
      <c r="H51" s="591" t="str">
        <f>IF(D52="","",D52/D51)</f>
        <v/>
      </c>
      <c r="I51" s="592"/>
      <c r="J51" s="39"/>
      <c r="K51" s="42"/>
      <c r="L51" s="42"/>
      <c r="M51" s="42"/>
      <c r="N51" s="42"/>
      <c r="O51" s="42"/>
      <c r="P51" s="42"/>
      <c r="Q51" s="42"/>
      <c r="R51" s="42"/>
      <c r="S51" s="42"/>
      <c r="T51" s="42"/>
      <c r="U51" s="42"/>
    </row>
    <row r="52" spans="2:26" s="40" customFormat="1" ht="30.75" customHeight="1" thickBot="1" x14ac:dyDescent="0.35">
      <c r="B52" s="585" t="s">
        <v>171</v>
      </c>
      <c r="C52" s="586"/>
      <c r="D52" s="587" t="str">
        <f>IF(F49="","",SUM(F49,K49,P49,U49,Z49))</f>
        <v/>
      </c>
      <c r="E52" s="587"/>
      <c r="F52" s="586" t="s">
        <v>169</v>
      </c>
      <c r="G52" s="586"/>
      <c r="H52" s="580"/>
      <c r="I52" s="581"/>
      <c r="J52" s="39"/>
      <c r="K52" s="42"/>
      <c r="L52" s="42"/>
      <c r="M52" s="42"/>
      <c r="N52" s="42"/>
      <c r="O52" s="42"/>
      <c r="P52" s="42"/>
      <c r="Q52" s="42"/>
      <c r="R52" s="42"/>
      <c r="S52" s="42"/>
      <c r="T52" s="42"/>
      <c r="U52" s="42"/>
    </row>
    <row r="53" spans="2:26" s="40" customFormat="1" x14ac:dyDescent="0.3">
      <c r="B53" s="46"/>
      <c r="C53" s="584"/>
      <c r="D53" s="584"/>
      <c r="E53" s="584"/>
      <c r="F53" s="42"/>
      <c r="G53" s="27"/>
      <c r="H53" s="27"/>
      <c r="I53" s="27"/>
      <c r="J53" s="27"/>
      <c r="K53" s="27"/>
      <c r="L53" s="27"/>
      <c r="M53" s="27"/>
      <c r="N53" s="27"/>
      <c r="O53" s="27"/>
      <c r="P53" s="27"/>
      <c r="Q53" s="27"/>
      <c r="R53" s="27"/>
      <c r="S53" s="27"/>
      <c r="T53" s="27"/>
      <c r="U53" s="27"/>
    </row>
    <row r="54" spans="2:26" x14ac:dyDescent="0.3">
      <c r="B54" s="6"/>
      <c r="C54" s="6"/>
      <c r="D54" s="6"/>
    </row>
    <row r="55" spans="2:26" x14ac:dyDescent="0.3">
      <c r="B55" s="6"/>
      <c r="C55" s="6"/>
      <c r="D55" s="6"/>
    </row>
    <row r="56" spans="2:26" x14ac:dyDescent="0.3">
      <c r="B56" s="6"/>
      <c r="C56" s="6"/>
      <c r="D56" s="6"/>
    </row>
  </sheetData>
  <sheetProtection password="DB13" sheet="1" objects="1" scenarios="1" formatColumns="0" formatRows="0"/>
  <mergeCells count="49">
    <mergeCell ref="R35:U35"/>
    <mergeCell ref="L49:M49"/>
    <mergeCell ref="Q49:R49"/>
    <mergeCell ref="M33:N33"/>
    <mergeCell ref="B51:C51"/>
    <mergeCell ref="D51:E51"/>
    <mergeCell ref="F51:G51"/>
    <mergeCell ref="H51:I51"/>
    <mergeCell ref="C33:E33"/>
    <mergeCell ref="G33:I33"/>
    <mergeCell ref="M35:P35"/>
    <mergeCell ref="H52:I52"/>
    <mergeCell ref="J33:K33"/>
    <mergeCell ref="C53:E53"/>
    <mergeCell ref="B52:C52"/>
    <mergeCell ref="D52:E52"/>
    <mergeCell ref="F52:G52"/>
    <mergeCell ref="C35:F35"/>
    <mergeCell ref="H35:K35"/>
    <mergeCell ref="B49:C49"/>
    <mergeCell ref="G49:H49"/>
    <mergeCell ref="D27:E27"/>
    <mergeCell ref="H27:I27"/>
    <mergeCell ref="B27:C27"/>
    <mergeCell ref="H28:I28"/>
    <mergeCell ref="F28:G28"/>
    <mergeCell ref="D28:E28"/>
    <mergeCell ref="B1:U1"/>
    <mergeCell ref="B6:U6"/>
    <mergeCell ref="C8:E8"/>
    <mergeCell ref="G8:I8"/>
    <mergeCell ref="J8:K8"/>
    <mergeCell ref="M8:N8"/>
    <mergeCell ref="V49:W49"/>
    <mergeCell ref="H10:K10"/>
    <mergeCell ref="L24:M24"/>
    <mergeCell ref="M10:P10"/>
    <mergeCell ref="Q24:R24"/>
    <mergeCell ref="W10:Z10"/>
    <mergeCell ref="V24:W24"/>
    <mergeCell ref="W35:Z35"/>
    <mergeCell ref="B31:Z31"/>
    <mergeCell ref="C10:F10"/>
    <mergeCell ref="B24:C24"/>
    <mergeCell ref="G24:H24"/>
    <mergeCell ref="B28:C28"/>
    <mergeCell ref="B26:C26"/>
    <mergeCell ref="D26:E26"/>
    <mergeCell ref="F27:G27"/>
  </mergeCells>
  <printOptions horizontalCentered="1"/>
  <pageMargins left="0.25" right="0.25" top="0.25" bottom="0.5" header="0.3" footer="0.3"/>
  <pageSetup scale="43" fitToHeight="2" orientation="portrait" r:id="rId1"/>
  <headerFooter>
    <oddFooter>&amp;CCHP Application&amp;Rv1.10 07/20/2017</oddFooter>
  </headerFooter>
  <rowBreaks count="1" manualBreakCount="1">
    <brk id="52" max="16383" man="1"/>
  </rowBreaks>
  <ignoredErrors>
    <ignoredError sqref="J37:J48 O37:O48 E37:E48 T37:T48 Y37:Y48" unlockedFormula="1"/>
    <ignoredError sqref="E49" formula="1"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BI114"/>
  <sheetViews>
    <sheetView showGridLines="0" topLeftCell="B7" zoomScaleNormal="100" zoomScaleSheetLayoutView="70" workbookViewId="0">
      <selection activeCell="N12" sqref="N12"/>
    </sheetView>
  </sheetViews>
  <sheetFormatPr defaultRowHeight="14.4" x14ac:dyDescent="0.3"/>
  <cols>
    <col min="1" max="1" width="3.6640625" customWidth="1"/>
    <col min="2" max="2" width="7.109375" customWidth="1"/>
    <col min="3" max="3" width="17" customWidth="1"/>
    <col min="4" max="4" width="12.6640625" customWidth="1"/>
    <col min="5" max="5" width="14.109375" customWidth="1"/>
    <col min="6" max="6" width="13.109375" customWidth="1"/>
    <col min="7" max="7" width="2.5546875" customWidth="1"/>
    <col min="8" max="8" width="11.5546875" customWidth="1"/>
    <col min="9" max="9" width="13" customWidth="1"/>
    <col min="10" max="10" width="13.33203125" customWidth="1"/>
    <col min="11" max="11" width="16.33203125" customWidth="1"/>
    <col min="12" max="12" width="14.88671875" customWidth="1"/>
    <col min="13" max="13" width="9.5546875" customWidth="1"/>
    <col min="14" max="14" width="14.5546875" customWidth="1"/>
    <col min="16" max="16" width="14.88671875" customWidth="1"/>
    <col min="17" max="17" width="11.6640625" customWidth="1"/>
    <col min="18" max="18" width="14.33203125" customWidth="1"/>
    <col min="19" max="19" width="13.88671875" customWidth="1"/>
    <col min="22" max="22" width="13.6640625" customWidth="1"/>
    <col min="23" max="23" width="14.109375" customWidth="1"/>
    <col min="24" max="24" width="14.88671875" customWidth="1"/>
    <col min="25" max="25" width="12.88671875" customWidth="1"/>
    <col min="27" max="27" width="10.44140625" customWidth="1"/>
    <col min="28" max="28" width="14.44140625" customWidth="1"/>
    <col min="29" max="29" width="13.6640625" customWidth="1"/>
    <col min="30" max="30" width="15.33203125" customWidth="1"/>
    <col min="31" max="31" width="14.88671875" customWidth="1"/>
    <col min="34" max="34" width="14.109375" customWidth="1"/>
    <col min="35" max="35" width="13.88671875" customWidth="1"/>
    <col min="36" max="36" width="15.44140625" customWidth="1"/>
    <col min="37" max="37" width="14.109375" customWidth="1"/>
    <col min="39" max="39" width="11.88671875" customWidth="1"/>
    <col min="40" max="40" width="13.33203125" customWidth="1"/>
    <col min="41" max="42" width="14.33203125" customWidth="1"/>
    <col min="43" max="43" width="15.44140625" customWidth="1"/>
    <col min="46" max="46" width="15.33203125" customWidth="1"/>
    <col min="47" max="47" width="14.44140625" customWidth="1"/>
    <col min="48" max="48" width="15.33203125" customWidth="1"/>
    <col min="49" max="49" width="13.44140625" customWidth="1"/>
    <col min="52" max="52" width="14.44140625" customWidth="1"/>
    <col min="53" max="53" width="12.88671875" customWidth="1"/>
    <col min="54" max="54" width="15.88671875" customWidth="1"/>
    <col min="55" max="55" width="16.109375" customWidth="1"/>
    <col min="58" max="58" width="13.109375" customWidth="1"/>
    <col min="59" max="59" width="14.33203125" customWidth="1"/>
    <col min="60" max="60" width="14.88671875" customWidth="1"/>
    <col min="61" max="61" width="14.5546875" customWidth="1"/>
  </cols>
  <sheetData>
    <row r="1" spans="2:14" hidden="1" x14ac:dyDescent="0.3">
      <c r="C1" s="379" t="s">
        <v>546</v>
      </c>
      <c r="D1" s="380">
        <f>SUM(F70:F72)</f>
        <v>0</v>
      </c>
      <c r="H1" s="379" t="s">
        <v>548</v>
      </c>
      <c r="I1" s="378" t="str">
        <f>IF(D2=0,"-",D1/0.003412/D2)</f>
        <v>-</v>
      </c>
    </row>
    <row r="2" spans="2:14" hidden="1" x14ac:dyDescent="0.3">
      <c r="C2" s="379" t="s">
        <v>547</v>
      </c>
      <c r="D2" s="380">
        <f>SUM(C51:C53)</f>
        <v>0</v>
      </c>
    </row>
    <row r="3" spans="2:14" hidden="1" x14ac:dyDescent="0.3"/>
    <row r="4" spans="2:14" hidden="1" x14ac:dyDescent="0.3"/>
    <row r="5" spans="2:14" hidden="1" x14ac:dyDescent="0.3"/>
    <row r="6" spans="2:14" hidden="1" x14ac:dyDescent="0.3"/>
    <row r="7" spans="2:14" ht="110.1" customHeight="1" x14ac:dyDescent="0.3">
      <c r="B7" s="545" t="s">
        <v>86</v>
      </c>
      <c r="C7" s="545"/>
      <c r="D7" s="545"/>
      <c r="E7" s="545"/>
      <c r="F7" s="545"/>
      <c r="G7" s="545"/>
      <c r="H7" s="545"/>
      <c r="I7" s="545"/>
      <c r="J7" s="545"/>
      <c r="K7" s="545"/>
      <c r="L7" s="545"/>
      <c r="M7" s="4"/>
    </row>
    <row r="8" spans="2:14" ht="14.25" customHeight="1" thickBot="1" x14ac:dyDescent="0.45">
      <c r="B8" s="205"/>
      <c r="C8" s="205"/>
      <c r="D8" s="205"/>
      <c r="E8" s="205"/>
      <c r="F8" s="205"/>
      <c r="G8" s="205"/>
      <c r="H8" s="205"/>
      <c r="I8" s="205"/>
      <c r="J8" s="205"/>
      <c r="K8" s="205"/>
      <c r="L8" s="5"/>
      <c r="M8" s="4"/>
    </row>
    <row r="9" spans="2:14" ht="21" customHeight="1" thickBot="1" x14ac:dyDescent="0.35">
      <c r="B9" s="549" t="s">
        <v>386</v>
      </c>
      <c r="C9" s="550"/>
      <c r="D9" s="550"/>
      <c r="E9" s="550"/>
      <c r="F9" s="550"/>
      <c r="G9" s="550"/>
      <c r="H9" s="550"/>
      <c r="I9" s="550"/>
      <c r="J9" s="550"/>
      <c r="K9" s="550"/>
      <c r="L9" s="551"/>
      <c r="M9" s="4"/>
    </row>
    <row r="10" spans="2:14" ht="35.25" customHeight="1" thickBot="1" x14ac:dyDescent="0.35">
      <c r="B10" s="627" t="s">
        <v>387</v>
      </c>
      <c r="C10" s="628"/>
      <c r="D10" s="628"/>
      <c r="E10" s="326"/>
      <c r="F10" s="563" t="s">
        <v>397</v>
      </c>
      <c r="G10" s="564"/>
      <c r="H10" s="564"/>
      <c r="I10" s="564"/>
      <c r="J10" s="611"/>
      <c r="K10" s="612"/>
      <c r="L10" s="613"/>
      <c r="M10" s="4"/>
    </row>
    <row r="11" spans="2:14" ht="30" customHeight="1" x14ac:dyDescent="0.3">
      <c r="B11" s="294"/>
      <c r="C11" s="294"/>
      <c r="D11" s="295"/>
      <c r="E11" s="295"/>
      <c r="F11" s="629" t="s">
        <v>472</v>
      </c>
      <c r="G11" s="630"/>
      <c r="H11" s="630"/>
      <c r="I11" s="630"/>
      <c r="J11" s="614"/>
      <c r="K11" s="615"/>
      <c r="L11" s="616"/>
      <c r="M11" s="59"/>
      <c r="N11" s="4"/>
    </row>
    <row r="12" spans="2:14" ht="15" customHeight="1" x14ac:dyDescent="0.3">
      <c r="B12" s="294"/>
      <c r="C12" s="294"/>
      <c r="D12" s="295"/>
      <c r="E12" s="295"/>
      <c r="F12" s="629" t="s">
        <v>467</v>
      </c>
      <c r="G12" s="630"/>
      <c r="H12" s="630"/>
      <c r="I12" s="630"/>
      <c r="J12" s="617"/>
      <c r="K12" s="618"/>
      <c r="L12" s="619"/>
      <c r="M12" s="59"/>
      <c r="N12" s="4"/>
    </row>
    <row r="13" spans="2:14" ht="15" customHeight="1" x14ac:dyDescent="0.3">
      <c r="B13" s="292"/>
      <c r="C13" s="292"/>
      <c r="D13" s="293"/>
      <c r="E13" s="293"/>
      <c r="F13" s="629" t="s">
        <v>359</v>
      </c>
      <c r="G13" s="630"/>
      <c r="H13" s="630"/>
      <c r="I13" s="630"/>
      <c r="J13" s="617" t="s">
        <v>577</v>
      </c>
      <c r="K13" s="618"/>
      <c r="L13" s="619"/>
      <c r="M13" s="59"/>
      <c r="N13" s="4"/>
    </row>
    <row r="14" spans="2:14" ht="46.8" customHeight="1" x14ac:dyDescent="0.3">
      <c r="B14" s="292"/>
      <c r="C14" s="292"/>
      <c r="D14" s="293"/>
      <c r="E14" s="293"/>
      <c r="F14" s="629" t="s">
        <v>360</v>
      </c>
      <c r="G14" s="630"/>
      <c r="H14" s="630"/>
      <c r="I14" s="630"/>
      <c r="J14" s="620"/>
      <c r="K14" s="621"/>
      <c r="L14" s="622"/>
      <c r="M14" s="59"/>
      <c r="N14" s="4"/>
    </row>
    <row r="15" spans="2:14" ht="36" customHeight="1" x14ac:dyDescent="0.3">
      <c r="B15" s="292"/>
      <c r="C15" s="292"/>
      <c r="D15" s="293"/>
      <c r="E15" s="293"/>
      <c r="F15" s="629" t="s">
        <v>574</v>
      </c>
      <c r="G15" s="630"/>
      <c r="H15" s="630"/>
      <c r="I15" s="630"/>
      <c r="J15" s="617"/>
      <c r="K15" s="618"/>
      <c r="L15" s="619"/>
      <c r="M15" s="59"/>
      <c r="N15" s="4"/>
    </row>
    <row r="16" spans="2:14" ht="43.95" customHeight="1" thickBot="1" x14ac:dyDescent="0.35">
      <c r="F16" s="561" t="s">
        <v>322</v>
      </c>
      <c r="G16" s="562"/>
      <c r="H16" s="562"/>
      <c r="I16" s="562"/>
      <c r="J16" s="623"/>
      <c r="K16" s="624"/>
      <c r="L16" s="625"/>
    </row>
    <row r="17" spans="2:54" s="4" customFormat="1" ht="29.25" customHeight="1" thickBot="1" x14ac:dyDescent="0.35">
      <c r="C17" s="342"/>
      <c r="D17" s="342"/>
      <c r="E17" s="342"/>
      <c r="F17" s="626" t="s">
        <v>481</v>
      </c>
      <c r="G17" s="626"/>
      <c r="H17" s="626"/>
      <c r="I17" s="626"/>
      <c r="J17" s="626"/>
      <c r="K17" s="626"/>
      <c r="L17" s="59"/>
    </row>
    <row r="18" spans="2:54" ht="24.75" customHeight="1" x14ac:dyDescent="0.3">
      <c r="B18" s="653" t="s">
        <v>14</v>
      </c>
      <c r="C18" s="644"/>
      <c r="D18" s="645"/>
      <c r="E18" s="643" t="s">
        <v>15</v>
      </c>
      <c r="F18" s="644"/>
      <c r="G18" s="645"/>
      <c r="H18" s="564" t="s">
        <v>174</v>
      </c>
      <c r="I18" s="564"/>
      <c r="J18" s="383" t="s">
        <v>172</v>
      </c>
      <c r="K18" s="58" t="s">
        <v>173</v>
      </c>
      <c r="L18" s="59"/>
      <c r="M18" s="4"/>
    </row>
    <row r="19" spans="2:54" ht="18" customHeight="1" x14ac:dyDescent="0.3">
      <c r="B19" s="508"/>
      <c r="C19" s="506"/>
      <c r="D19" s="506"/>
      <c r="E19" s="506"/>
      <c r="F19" s="506"/>
      <c r="G19" s="506"/>
      <c r="H19" s="640"/>
      <c r="I19" s="640"/>
      <c r="J19" s="384"/>
      <c r="K19" s="188" t="str">
        <f>IF(J19="","",J19*H19)</f>
        <v/>
      </c>
      <c r="L19" s="59"/>
      <c r="M19" s="4"/>
    </row>
    <row r="20" spans="2:54" ht="18" customHeight="1" x14ac:dyDescent="0.3">
      <c r="B20" s="508"/>
      <c r="C20" s="506"/>
      <c r="D20" s="506"/>
      <c r="E20" s="506"/>
      <c r="F20" s="506"/>
      <c r="G20" s="506"/>
      <c r="H20" s="640"/>
      <c r="I20" s="640"/>
      <c r="J20" s="384"/>
      <c r="K20" s="188" t="str">
        <f t="shared" ref="K20:K21" si="0">IF(J20="","",J20*H20)</f>
        <v/>
      </c>
      <c r="L20" s="59"/>
      <c r="M20" s="4"/>
    </row>
    <row r="21" spans="2:54" ht="18" customHeight="1" thickBot="1" x14ac:dyDescent="0.35">
      <c r="B21" s="609"/>
      <c r="C21" s="610"/>
      <c r="D21" s="610"/>
      <c r="E21" s="610"/>
      <c r="F21" s="610"/>
      <c r="G21" s="610"/>
      <c r="H21" s="642"/>
      <c r="I21" s="642"/>
      <c r="J21" s="385"/>
      <c r="K21" s="191" t="str">
        <f t="shared" si="0"/>
        <v/>
      </c>
      <c r="L21" s="59"/>
      <c r="M21" s="4"/>
    </row>
    <row r="22" spans="2:54" ht="12.75" customHeight="1" x14ac:dyDescent="0.3">
      <c r="B22" s="60"/>
      <c r="C22" s="60"/>
      <c r="D22" s="60"/>
      <c r="E22" s="60"/>
      <c r="F22" s="60"/>
      <c r="G22" s="60"/>
      <c r="H22" s="60"/>
      <c r="I22" s="60"/>
      <c r="J22" s="60"/>
      <c r="K22" s="60"/>
      <c r="L22" s="59"/>
      <c r="M22" s="4"/>
    </row>
    <row r="23" spans="2:54" ht="17.25" customHeight="1" x14ac:dyDescent="0.3">
      <c r="B23" s="270" t="s">
        <v>158</v>
      </c>
      <c r="C23" s="60"/>
      <c r="D23" s="60"/>
      <c r="E23" s="60"/>
      <c r="F23" s="60"/>
      <c r="G23" s="60"/>
      <c r="H23" s="60"/>
      <c r="I23" s="60"/>
      <c r="J23" s="60"/>
      <c r="K23" s="60"/>
      <c r="L23" s="59"/>
      <c r="M23" s="4"/>
    </row>
    <row r="24" spans="2:54" ht="31.5" customHeight="1" thickBot="1" x14ac:dyDescent="0.35">
      <c r="B24" s="641" t="s">
        <v>327</v>
      </c>
      <c r="C24" s="641"/>
      <c r="D24" s="641"/>
      <c r="E24" s="641"/>
      <c r="F24" s="641"/>
      <c r="G24" s="641"/>
      <c r="H24" s="641"/>
      <c r="I24" s="641"/>
      <c r="J24" s="641"/>
      <c r="K24" s="641"/>
      <c r="L24" s="59"/>
      <c r="M24" s="4"/>
    </row>
    <row r="25" spans="2:54" ht="18" customHeight="1" thickBot="1" x14ac:dyDescent="0.35">
      <c r="B25" s="549" t="s">
        <v>200</v>
      </c>
      <c r="C25" s="550"/>
      <c r="D25" s="550"/>
      <c r="E25" s="550"/>
      <c r="F25" s="550"/>
      <c r="G25" s="38"/>
      <c r="H25" s="549" t="s">
        <v>277</v>
      </c>
      <c r="I25" s="550"/>
      <c r="J25" s="550"/>
      <c r="K25" s="551"/>
      <c r="L25" s="8"/>
      <c r="O25" s="670" t="s">
        <v>328</v>
      </c>
      <c r="P25" s="671"/>
      <c r="Q25" s="671"/>
      <c r="R25" s="672"/>
      <c r="AA25" s="670" t="s">
        <v>329</v>
      </c>
      <c r="AB25" s="671"/>
      <c r="AC25" s="671"/>
      <c r="AD25" s="672"/>
      <c r="AM25" s="670" t="s">
        <v>332</v>
      </c>
      <c r="AN25" s="671"/>
      <c r="AO25" s="671"/>
      <c r="AP25" s="672"/>
      <c r="AY25" s="670" t="s">
        <v>335</v>
      </c>
      <c r="AZ25" s="671"/>
      <c r="BA25" s="671"/>
      <c r="BB25" s="672"/>
    </row>
    <row r="26" spans="2:54" ht="18" customHeight="1" x14ac:dyDescent="0.3">
      <c r="B26" s="654" t="s">
        <v>16</v>
      </c>
      <c r="C26" s="655"/>
      <c r="D26" s="61" t="s">
        <v>20</v>
      </c>
      <c r="E26" s="656" t="str">
        <f>IF(D58=0,"-",D58)</f>
        <v>-</v>
      </c>
      <c r="F26" s="657"/>
      <c r="G26" s="10"/>
      <c r="H26" s="654" t="s">
        <v>16</v>
      </c>
      <c r="I26" s="655"/>
      <c r="J26" s="61" t="s">
        <v>24</v>
      </c>
      <c r="K26" s="231"/>
      <c r="L26" s="9"/>
      <c r="M26" s="4"/>
      <c r="O26" s="686" t="s">
        <v>16</v>
      </c>
      <c r="P26" s="687"/>
      <c r="Q26" s="272" t="s">
        <v>24</v>
      </c>
      <c r="R26" s="231"/>
      <c r="AA26" s="686" t="s">
        <v>16</v>
      </c>
      <c r="AB26" s="687"/>
      <c r="AC26" s="272" t="s">
        <v>24</v>
      </c>
      <c r="AD26" s="231"/>
      <c r="AM26" s="686" t="s">
        <v>16</v>
      </c>
      <c r="AN26" s="687"/>
      <c r="AO26" s="272" t="s">
        <v>24</v>
      </c>
      <c r="AP26" s="231"/>
      <c r="AY26" s="686" t="s">
        <v>16</v>
      </c>
      <c r="AZ26" s="687"/>
      <c r="BA26" s="272" t="s">
        <v>24</v>
      </c>
      <c r="BB26" s="231"/>
    </row>
    <row r="27" spans="2:54" ht="18" customHeight="1" x14ac:dyDescent="0.3">
      <c r="B27" s="658" t="s">
        <v>17</v>
      </c>
      <c r="C27" s="659"/>
      <c r="D27" s="61" t="s">
        <v>22</v>
      </c>
      <c r="E27" s="607" t="str">
        <f>IF(E28="-","-",E28/0.003412)</f>
        <v>-</v>
      </c>
      <c r="F27" s="608"/>
      <c r="G27" s="10"/>
      <c r="H27" s="694" t="s">
        <v>175</v>
      </c>
      <c r="I27" s="695"/>
      <c r="J27" s="61" t="s">
        <v>25</v>
      </c>
      <c r="K27" s="231"/>
      <c r="L27" s="9"/>
      <c r="M27" s="4"/>
      <c r="O27" s="688" t="s">
        <v>175</v>
      </c>
      <c r="P27" s="689"/>
      <c r="Q27" s="272" t="s">
        <v>25</v>
      </c>
      <c r="R27" s="231"/>
      <c r="AA27" s="688" t="s">
        <v>175</v>
      </c>
      <c r="AB27" s="689"/>
      <c r="AC27" s="272" t="s">
        <v>25</v>
      </c>
      <c r="AD27" s="231"/>
      <c r="AM27" s="688" t="s">
        <v>175</v>
      </c>
      <c r="AN27" s="689"/>
      <c r="AO27" s="272" t="s">
        <v>25</v>
      </c>
      <c r="AP27" s="231"/>
      <c r="AY27" s="688" t="s">
        <v>175</v>
      </c>
      <c r="AZ27" s="689"/>
      <c r="BA27" s="272" t="s">
        <v>25</v>
      </c>
      <c r="BB27" s="231"/>
    </row>
    <row r="28" spans="2:54" ht="18" customHeight="1" x14ac:dyDescent="0.3">
      <c r="B28" s="658"/>
      <c r="C28" s="659"/>
      <c r="D28" s="61" t="s">
        <v>20</v>
      </c>
      <c r="E28" s="607" t="str">
        <f>IF(E58=0,"-",E58)</f>
        <v>-</v>
      </c>
      <c r="F28" s="608"/>
      <c r="G28" s="10"/>
      <c r="H28" s="696"/>
      <c r="I28" s="697"/>
      <c r="J28" s="61" t="s">
        <v>24</v>
      </c>
      <c r="K28" s="232"/>
      <c r="L28" s="7"/>
      <c r="M28" s="4"/>
      <c r="O28" s="688"/>
      <c r="P28" s="689"/>
      <c r="Q28" s="272" t="s">
        <v>24</v>
      </c>
      <c r="R28" s="232"/>
      <c r="AA28" s="688"/>
      <c r="AB28" s="689"/>
      <c r="AC28" s="272" t="s">
        <v>24</v>
      </c>
      <c r="AD28" s="232"/>
      <c r="AM28" s="688"/>
      <c r="AN28" s="689"/>
      <c r="AO28" s="272" t="s">
        <v>24</v>
      </c>
      <c r="AP28" s="232"/>
      <c r="AY28" s="688"/>
      <c r="AZ28" s="689"/>
      <c r="BA28" s="272" t="s">
        <v>24</v>
      </c>
      <c r="BB28" s="232"/>
    </row>
    <row r="29" spans="2:54" ht="18" customHeight="1" x14ac:dyDescent="0.3">
      <c r="B29" s="636" t="s">
        <v>18</v>
      </c>
      <c r="C29" s="637"/>
      <c r="D29" s="61" t="s">
        <v>20</v>
      </c>
      <c r="E29" s="607" t="str">
        <f>IF(F58=0,"-",F58)</f>
        <v>-</v>
      </c>
      <c r="F29" s="608"/>
      <c r="G29" s="10"/>
      <c r="H29" s="702" t="s">
        <v>485</v>
      </c>
      <c r="I29" s="703"/>
      <c r="J29" s="700" t="s">
        <v>24</v>
      </c>
      <c r="K29" s="679"/>
      <c r="L29" s="9"/>
      <c r="M29" s="4"/>
      <c r="O29" s="673" t="s">
        <v>485</v>
      </c>
      <c r="P29" s="674"/>
      <c r="Q29" s="677" t="s">
        <v>24</v>
      </c>
      <c r="R29" s="679"/>
      <c r="AA29" s="673" t="s">
        <v>485</v>
      </c>
      <c r="AB29" s="674"/>
      <c r="AC29" s="677" t="s">
        <v>24</v>
      </c>
      <c r="AD29" s="679"/>
      <c r="AM29" s="673" t="s">
        <v>485</v>
      </c>
      <c r="AN29" s="674"/>
      <c r="AO29" s="677" t="s">
        <v>24</v>
      </c>
      <c r="AP29" s="679"/>
      <c r="AY29" s="673" t="s">
        <v>485</v>
      </c>
      <c r="AZ29" s="674"/>
      <c r="BA29" s="677" t="s">
        <v>24</v>
      </c>
      <c r="BB29" s="679"/>
    </row>
    <row r="30" spans="2:54" ht="18" customHeight="1" x14ac:dyDescent="0.3">
      <c r="B30" s="332" t="s">
        <v>177</v>
      </c>
      <c r="C30" s="145"/>
      <c r="D30" s="61" t="s">
        <v>20</v>
      </c>
      <c r="E30" s="607" t="str">
        <f>IF(G58=0,"-",G58)</f>
        <v>-</v>
      </c>
      <c r="F30" s="608"/>
      <c r="G30" s="10"/>
      <c r="H30" s="704"/>
      <c r="I30" s="705"/>
      <c r="J30" s="701"/>
      <c r="K30" s="680"/>
      <c r="L30" s="9"/>
      <c r="M30" s="4"/>
      <c r="O30" s="675"/>
      <c r="P30" s="676"/>
      <c r="Q30" s="678"/>
      <c r="R30" s="680"/>
      <c r="AA30" s="675"/>
      <c r="AB30" s="676"/>
      <c r="AC30" s="678"/>
      <c r="AD30" s="680"/>
      <c r="AM30" s="675"/>
      <c r="AN30" s="676"/>
      <c r="AO30" s="678"/>
      <c r="AP30" s="680"/>
      <c r="AY30" s="675"/>
      <c r="AZ30" s="676"/>
      <c r="BA30" s="678"/>
      <c r="BB30" s="680"/>
    </row>
    <row r="31" spans="2:54" ht="18" customHeight="1" thickBot="1" x14ac:dyDescent="0.35">
      <c r="B31" s="636" t="s">
        <v>222</v>
      </c>
      <c r="C31" s="637"/>
      <c r="D31" s="61" t="s">
        <v>20</v>
      </c>
      <c r="E31" s="607" t="str">
        <f>IF(J77=0,"-",J77-L77)</f>
        <v>-</v>
      </c>
      <c r="F31" s="608"/>
      <c r="G31" s="10"/>
      <c r="H31" s="648" t="s">
        <v>23</v>
      </c>
      <c r="I31" s="650"/>
      <c r="J31" s="63" t="s">
        <v>21</v>
      </c>
      <c r="K31" s="250" t="str">
        <f>IF(K30="","-",(K28+K30)/K26)</f>
        <v>-</v>
      </c>
      <c r="L31" s="9"/>
      <c r="M31" s="4"/>
      <c r="O31" s="690" t="s">
        <v>23</v>
      </c>
      <c r="P31" s="691"/>
      <c r="Q31" s="273" t="s">
        <v>21</v>
      </c>
      <c r="R31" s="250" t="str">
        <f>IF(R30="","-",(R28+R30)/R26)</f>
        <v>-</v>
      </c>
      <c r="AA31" s="690" t="s">
        <v>23</v>
      </c>
      <c r="AB31" s="691"/>
      <c r="AC31" s="273" t="s">
        <v>21</v>
      </c>
      <c r="AD31" s="250" t="str">
        <f>IF(AD30="","-",(AD28+AD30)/AD26)</f>
        <v>-</v>
      </c>
      <c r="AM31" s="690" t="s">
        <v>23</v>
      </c>
      <c r="AN31" s="691"/>
      <c r="AO31" s="273" t="s">
        <v>21</v>
      </c>
      <c r="AP31" s="250" t="str">
        <f>IF(AP30="","-",(AP28+AP30)/AP26)</f>
        <v>-</v>
      </c>
      <c r="AY31" s="690" t="s">
        <v>23</v>
      </c>
      <c r="AZ31" s="691"/>
      <c r="BA31" s="273" t="s">
        <v>21</v>
      </c>
      <c r="BB31" s="250" t="str">
        <f>IF(BB30="","-",(BB28+BB30)/BB26)</f>
        <v>-</v>
      </c>
    </row>
    <row r="32" spans="2:54" ht="18" customHeight="1" x14ac:dyDescent="0.3">
      <c r="B32" s="636" t="s">
        <v>223</v>
      </c>
      <c r="C32" s="637"/>
      <c r="D32" s="61" t="s">
        <v>22</v>
      </c>
      <c r="E32" s="607" t="str">
        <f>IF(L77=0,"-",L77/0.003412)</f>
        <v>-</v>
      </c>
      <c r="F32" s="608"/>
      <c r="G32" s="10"/>
      <c r="H32" s="144" t="s">
        <v>480</v>
      </c>
      <c r="L32" s="9"/>
      <c r="M32" s="4"/>
      <c r="O32" s="144" t="s">
        <v>480</v>
      </c>
      <c r="AA32" s="144" t="s">
        <v>480</v>
      </c>
      <c r="AM32" s="144" t="s">
        <v>480</v>
      </c>
      <c r="AY32" s="144" t="s">
        <v>480</v>
      </c>
    </row>
    <row r="33" spans="2:61" ht="18" customHeight="1" x14ac:dyDescent="0.3">
      <c r="B33" s="636" t="s">
        <v>224</v>
      </c>
      <c r="C33" s="637"/>
      <c r="D33" s="61" t="s">
        <v>20</v>
      </c>
      <c r="E33" s="607" t="str">
        <f>IF(E31="-","-",E31-E26)</f>
        <v>-</v>
      </c>
      <c r="F33" s="608"/>
      <c r="G33" s="10"/>
      <c r="I33" s="144"/>
      <c r="J33" s="144"/>
      <c r="K33" s="144"/>
      <c r="L33" s="144"/>
      <c r="M33" s="144"/>
      <c r="N33" s="144"/>
      <c r="O33" s="144"/>
      <c r="P33" s="144"/>
      <c r="Q33" s="144"/>
      <c r="AA33" s="144"/>
      <c r="AB33" s="144"/>
      <c r="AC33" s="144"/>
      <c r="AM33" s="144"/>
      <c r="AN33" s="144"/>
      <c r="AO33" s="144"/>
      <c r="AY33" s="144"/>
      <c r="AZ33" s="144"/>
      <c r="BA33" s="144"/>
    </row>
    <row r="34" spans="2:61" ht="18" customHeight="1" x14ac:dyDescent="0.3">
      <c r="B34" s="603" t="s">
        <v>19</v>
      </c>
      <c r="C34" s="652"/>
      <c r="D34" s="61" t="s">
        <v>21</v>
      </c>
      <c r="E34" s="638" t="str">
        <f>IF(K58=0,"-",K58)</f>
        <v>-</v>
      </c>
      <c r="F34" s="639"/>
      <c r="L34" s="11"/>
    </row>
    <row r="35" spans="2:61" ht="18" customHeight="1" x14ac:dyDescent="0.3">
      <c r="B35" s="603" t="s">
        <v>540</v>
      </c>
      <c r="C35" s="604"/>
      <c r="D35" s="61" t="s">
        <v>20</v>
      </c>
      <c r="E35" s="638" t="str">
        <f>IF(E26="-","-",E26-E33)</f>
        <v>-</v>
      </c>
      <c r="F35" s="639"/>
      <c r="L35" s="11"/>
    </row>
    <row r="36" spans="2:61" ht="18" customHeight="1" x14ac:dyDescent="0.3">
      <c r="B36" s="603" t="s">
        <v>544</v>
      </c>
      <c r="C36" s="604"/>
      <c r="D36" s="61" t="s">
        <v>545</v>
      </c>
      <c r="E36" s="638" t="str">
        <f>I1</f>
        <v>-</v>
      </c>
      <c r="F36" s="639"/>
      <c r="L36" s="11"/>
    </row>
    <row r="37" spans="2:61" ht="18" customHeight="1" thickBot="1" x14ac:dyDescent="0.35">
      <c r="B37" s="648" t="s">
        <v>178</v>
      </c>
      <c r="C37" s="649"/>
      <c r="D37" s="650"/>
      <c r="E37" s="692"/>
      <c r="F37" s="693"/>
      <c r="L37" s="11"/>
    </row>
    <row r="38" spans="2:61" x14ac:dyDescent="0.3">
      <c r="B38" s="209" t="s">
        <v>26</v>
      </c>
      <c r="C38" s="144"/>
      <c r="D38" s="144"/>
      <c r="E38" s="144"/>
      <c r="F38" s="144"/>
      <c r="G38" s="144"/>
      <c r="H38" s="144"/>
      <c r="I38" s="144"/>
      <c r="J38" s="144"/>
      <c r="K38" s="144"/>
      <c r="L38" s="11"/>
    </row>
    <row r="39" spans="2:61" x14ac:dyDescent="0.3">
      <c r="B39" s="28" t="s">
        <v>478</v>
      </c>
      <c r="C39" s="28"/>
      <c r="D39" s="28"/>
      <c r="E39" s="28"/>
      <c r="F39" s="28"/>
      <c r="G39" s="28"/>
      <c r="H39" s="28"/>
      <c r="I39" s="28"/>
      <c r="J39" s="28"/>
      <c r="K39" s="28"/>
      <c r="L39" s="11"/>
    </row>
    <row r="40" spans="2:61" ht="15" customHeight="1" x14ac:dyDescent="0.3">
      <c r="B40" s="651" t="s">
        <v>479</v>
      </c>
      <c r="C40" s="651"/>
      <c r="D40" s="651"/>
      <c r="E40" s="651"/>
      <c r="F40" s="651"/>
      <c r="G40" s="651"/>
      <c r="H40" s="28"/>
      <c r="I40" s="28"/>
      <c r="J40" s="28"/>
      <c r="K40" s="28"/>
      <c r="L40" s="11"/>
    </row>
    <row r="41" spans="2:61" ht="25.8" customHeight="1" x14ac:dyDescent="0.3">
      <c r="B41" s="651"/>
      <c r="C41" s="651"/>
      <c r="D41" s="651"/>
      <c r="E41" s="651"/>
      <c r="F41" s="651"/>
      <c r="G41" s="651"/>
      <c r="H41" s="28"/>
      <c r="I41" s="28"/>
      <c r="J41" s="28"/>
      <c r="K41" s="28"/>
      <c r="L41" s="11"/>
    </row>
    <row r="42" spans="2:61" ht="22.5" customHeight="1" x14ac:dyDescent="0.3">
      <c r="B42" s="270" t="s">
        <v>158</v>
      </c>
      <c r="C42" s="28"/>
      <c r="D42" s="28"/>
      <c r="E42" s="28"/>
      <c r="F42" s="28"/>
      <c r="G42" s="28"/>
      <c r="H42" s="28"/>
      <c r="I42" s="28"/>
      <c r="J42" s="28"/>
      <c r="K42" s="28"/>
      <c r="L42" s="11"/>
    </row>
    <row r="43" spans="2:61" ht="30" customHeight="1" thickBot="1" x14ac:dyDescent="0.35">
      <c r="B43" s="597" t="s">
        <v>349</v>
      </c>
      <c r="C43" s="597"/>
      <c r="D43" s="597"/>
      <c r="E43" s="597"/>
      <c r="F43" s="597"/>
      <c r="G43" s="597"/>
      <c r="H43" s="597"/>
      <c r="I43" s="597"/>
      <c r="J43" s="597"/>
      <c r="K43" s="597"/>
      <c r="L43" s="597"/>
      <c r="M43" s="274"/>
    </row>
    <row r="44" spans="2:61" ht="18" thickBot="1" x14ac:dyDescent="0.35">
      <c r="B44" s="549" t="s">
        <v>201</v>
      </c>
      <c r="C44" s="550"/>
      <c r="D44" s="550"/>
      <c r="E44" s="550"/>
      <c r="F44" s="550"/>
      <c r="G44" s="550"/>
      <c r="H44" s="550"/>
      <c r="I44" s="550"/>
      <c r="J44" s="550"/>
      <c r="K44" s="550"/>
      <c r="L44" s="550"/>
      <c r="M44" s="551"/>
      <c r="O44" s="670" t="s">
        <v>324</v>
      </c>
      <c r="P44" s="671"/>
      <c r="Q44" s="671"/>
      <c r="R44" s="671"/>
      <c r="S44" s="671"/>
      <c r="T44" s="671"/>
      <c r="U44" s="671"/>
      <c r="V44" s="671"/>
      <c r="W44" s="671"/>
      <c r="X44" s="671"/>
      <c r="Y44" s="672"/>
      <c r="AA44" s="670" t="s">
        <v>330</v>
      </c>
      <c r="AB44" s="671"/>
      <c r="AC44" s="671"/>
      <c r="AD44" s="671"/>
      <c r="AE44" s="671"/>
      <c r="AF44" s="671"/>
      <c r="AG44" s="671"/>
      <c r="AH44" s="671"/>
      <c r="AI44" s="671"/>
      <c r="AJ44" s="671"/>
      <c r="AK44" s="672"/>
      <c r="AM44" s="670" t="s">
        <v>333</v>
      </c>
      <c r="AN44" s="671"/>
      <c r="AO44" s="671"/>
      <c r="AP44" s="671"/>
      <c r="AQ44" s="671"/>
      <c r="AR44" s="671"/>
      <c r="AS44" s="671"/>
      <c r="AT44" s="671"/>
      <c r="AU44" s="671"/>
      <c r="AV44" s="671"/>
      <c r="AW44" s="672"/>
      <c r="AY44" s="670" t="s">
        <v>336</v>
      </c>
      <c r="AZ44" s="671"/>
      <c r="BA44" s="671"/>
      <c r="BB44" s="671"/>
      <c r="BC44" s="671"/>
      <c r="BD44" s="671"/>
      <c r="BE44" s="671"/>
      <c r="BF44" s="671"/>
      <c r="BG44" s="671"/>
      <c r="BH44" s="671"/>
      <c r="BI44" s="672"/>
    </row>
    <row r="45" spans="2:61" ht="56.4" customHeight="1" x14ac:dyDescent="0.3">
      <c r="B45" s="285"/>
      <c r="C45" s="286" t="s">
        <v>180</v>
      </c>
      <c r="D45" s="286" t="s">
        <v>41</v>
      </c>
      <c r="E45" s="286" t="s">
        <v>42</v>
      </c>
      <c r="F45" s="286" t="s">
        <v>43</v>
      </c>
      <c r="G45" s="633" t="s">
        <v>44</v>
      </c>
      <c r="H45" s="634"/>
      <c r="I45" s="286" t="s">
        <v>45</v>
      </c>
      <c r="J45" s="286" t="s">
        <v>46</v>
      </c>
      <c r="K45" s="282" t="s">
        <v>154</v>
      </c>
      <c r="L45" s="282" t="s">
        <v>176</v>
      </c>
      <c r="M45" s="287" t="s">
        <v>486</v>
      </c>
      <c r="O45" s="259"/>
      <c r="P45" s="260" t="s">
        <v>180</v>
      </c>
      <c r="Q45" s="260" t="s">
        <v>41</v>
      </c>
      <c r="R45" s="260" t="s">
        <v>42</v>
      </c>
      <c r="S45" s="260" t="s">
        <v>43</v>
      </c>
      <c r="T45" s="668" t="s">
        <v>44</v>
      </c>
      <c r="U45" s="669"/>
      <c r="V45" s="260" t="s">
        <v>45</v>
      </c>
      <c r="W45" s="260" t="s">
        <v>46</v>
      </c>
      <c r="X45" s="261" t="s">
        <v>154</v>
      </c>
      <c r="Y45" s="262" t="s">
        <v>176</v>
      </c>
      <c r="AA45" s="259"/>
      <c r="AB45" s="260" t="s">
        <v>180</v>
      </c>
      <c r="AC45" s="260" t="s">
        <v>41</v>
      </c>
      <c r="AD45" s="260" t="s">
        <v>42</v>
      </c>
      <c r="AE45" s="260" t="s">
        <v>43</v>
      </c>
      <c r="AF45" s="668" t="s">
        <v>44</v>
      </c>
      <c r="AG45" s="669"/>
      <c r="AH45" s="260" t="s">
        <v>45</v>
      </c>
      <c r="AI45" s="260" t="s">
        <v>46</v>
      </c>
      <c r="AJ45" s="261" t="s">
        <v>154</v>
      </c>
      <c r="AK45" s="262" t="s">
        <v>176</v>
      </c>
      <c r="AM45" s="259"/>
      <c r="AN45" s="260" t="s">
        <v>180</v>
      </c>
      <c r="AO45" s="260" t="s">
        <v>41</v>
      </c>
      <c r="AP45" s="260" t="s">
        <v>42</v>
      </c>
      <c r="AQ45" s="260" t="s">
        <v>43</v>
      </c>
      <c r="AR45" s="668" t="s">
        <v>44</v>
      </c>
      <c r="AS45" s="669"/>
      <c r="AT45" s="260" t="s">
        <v>45</v>
      </c>
      <c r="AU45" s="260" t="s">
        <v>46</v>
      </c>
      <c r="AV45" s="261" t="s">
        <v>154</v>
      </c>
      <c r="AW45" s="262" t="s">
        <v>176</v>
      </c>
      <c r="AY45" s="259"/>
      <c r="AZ45" s="260" t="s">
        <v>180</v>
      </c>
      <c r="BA45" s="260" t="s">
        <v>41</v>
      </c>
      <c r="BB45" s="260" t="s">
        <v>42</v>
      </c>
      <c r="BC45" s="260" t="s">
        <v>43</v>
      </c>
      <c r="BD45" s="668" t="s">
        <v>44</v>
      </c>
      <c r="BE45" s="669"/>
      <c r="BF45" s="260" t="s">
        <v>45</v>
      </c>
      <c r="BG45" s="260" t="s">
        <v>46</v>
      </c>
      <c r="BH45" s="261" t="s">
        <v>154</v>
      </c>
      <c r="BI45" s="262" t="s">
        <v>176</v>
      </c>
    </row>
    <row r="46" spans="2:61" ht="18" customHeight="1" x14ac:dyDescent="0.3">
      <c r="B46" s="65" t="s">
        <v>28</v>
      </c>
      <c r="C46" s="323"/>
      <c r="D46" s="233" t="str">
        <f t="shared" ref="D46:D57" si="1">IF(C46="","-",($K$26*C46*$M46))</f>
        <v>-</v>
      </c>
      <c r="E46" s="233" t="str">
        <f t="shared" ref="E46:E57" si="2">IF(C46="","-",$K$28*C46*$M46)</f>
        <v>-</v>
      </c>
      <c r="F46" s="233" t="str">
        <f t="shared" ref="F46:F57" si="3">IF(C46="","-",$K$30*C46*$M46)</f>
        <v>-</v>
      </c>
      <c r="G46" s="631" t="str">
        <f t="shared" ref="G46:G57" si="4">IF($J$12="No (electric generation only)", 0, IF(J65=0,"-",J65))</f>
        <v>-</v>
      </c>
      <c r="H46" s="632"/>
      <c r="I46" s="239" t="str">
        <f>IF(C46=0,"-",E46/D46)</f>
        <v>-</v>
      </c>
      <c r="J46" s="239" t="str">
        <f t="shared" ref="J46:J58" si="5">IF(G46="-","-",G46/D46)</f>
        <v>-</v>
      </c>
      <c r="K46" s="239" t="str">
        <f t="shared" ref="K46:K58" si="6">IF(G46="-","-",(E46+G46)/D46)</f>
        <v>-</v>
      </c>
      <c r="L46" s="284" t="str">
        <f>IF(C46=0,"-",(E46)/($K$28*744))</f>
        <v>-</v>
      </c>
      <c r="M46" s="288"/>
      <c r="O46" s="263" t="s">
        <v>28</v>
      </c>
      <c r="P46" s="323"/>
      <c r="Q46" s="258" t="str">
        <f>IF(P46="","-",($R$26*P46))</f>
        <v>-</v>
      </c>
      <c r="R46" s="258" t="str">
        <f>IF(P46="","-",$R$28*P46)</f>
        <v>-</v>
      </c>
      <c r="S46" s="258" t="str">
        <f>IF(P46="","-",$R$30*P46)</f>
        <v>-</v>
      </c>
      <c r="T46" s="631" t="str">
        <f>IF($J$12="No (electric generation only)",0,IF(W65=0,"-",W65))</f>
        <v>-</v>
      </c>
      <c r="U46" s="632"/>
      <c r="V46" s="239" t="str">
        <f>IF(R46="-","-",R46/Q46)</f>
        <v>-</v>
      </c>
      <c r="W46" s="239" t="str">
        <f>IF(T46="-","-",T46/Q46)</f>
        <v>-</v>
      </c>
      <c r="X46" s="239" t="str">
        <f>IF(T46="-","-",(R46+T46)/Q46)</f>
        <v>-</v>
      </c>
      <c r="Y46" s="240" t="str">
        <f>IF(R46="-","-",(R46)/($R$28*744))</f>
        <v>-</v>
      </c>
      <c r="AA46" s="263" t="s">
        <v>28</v>
      </c>
      <c r="AB46" s="255"/>
      <c r="AC46" s="258" t="str">
        <f>IF(AB46="","-",($AD$26*AB46))</f>
        <v>-</v>
      </c>
      <c r="AD46" s="258" t="str">
        <f>IF(AB46="","-",$AD$28*AB46)</f>
        <v>-</v>
      </c>
      <c r="AE46" s="258" t="str">
        <f>IF(AB46="","-",$AD$30*AB46)</f>
        <v>-</v>
      </c>
      <c r="AF46" s="631" t="str">
        <f>IF($J$12="No (electric generation only)",0,IF(AI65=0,"-",AI65))</f>
        <v>-</v>
      </c>
      <c r="AG46" s="632"/>
      <c r="AH46" s="239" t="str">
        <f t="shared" ref="AH46:AH58" si="7">IF(AD46="-","-",AD46/AC46)</f>
        <v>-</v>
      </c>
      <c r="AI46" s="239" t="str">
        <f t="shared" ref="AI46:AI58" si="8">IF(AF46="-","-",AF46/AC46)</f>
        <v>-</v>
      </c>
      <c r="AJ46" s="239" t="str">
        <f>IF(AF46="-","-",(AD46+AF46)/AC46)</f>
        <v>-</v>
      </c>
      <c r="AK46" s="240" t="str">
        <f>IF(AD46="-","-",(AD46)/($AD$28*744))</f>
        <v>-</v>
      </c>
      <c r="AM46" s="263" t="s">
        <v>28</v>
      </c>
      <c r="AN46" s="255"/>
      <c r="AO46" s="258" t="str">
        <f>IF(AN46="","-",($AP$26*AN46))</f>
        <v>-</v>
      </c>
      <c r="AP46" s="258" t="str">
        <f>IF(AN46="","-",$AP$28*AN46)</f>
        <v>-</v>
      </c>
      <c r="AQ46" s="258" t="str">
        <f>IF(AN46="","-",$AP$30*AN46)</f>
        <v>-</v>
      </c>
      <c r="AR46" s="631" t="str">
        <f>IF($J$12="No (electric generation only)",0,IF(AU65=0,"-",AU65))</f>
        <v>-</v>
      </c>
      <c r="AS46" s="632"/>
      <c r="AT46" s="239" t="str">
        <f t="shared" ref="AT46:AT58" si="9">IF(AP46="-","-",AP46/AO46)</f>
        <v>-</v>
      </c>
      <c r="AU46" s="239" t="str">
        <f t="shared" ref="AU46:AU58" si="10">IF(AR46="-","-",AR46/AO46)</f>
        <v>-</v>
      </c>
      <c r="AV46" s="239" t="str">
        <f>IF(AR46="-","-",(AP46+AR46)/AO46)</f>
        <v>-</v>
      </c>
      <c r="AW46" s="240" t="str">
        <f>IF(AP46="-","-",(AP46)/($AP$28*744))</f>
        <v>-</v>
      </c>
      <c r="AY46" s="263" t="s">
        <v>28</v>
      </c>
      <c r="AZ46" s="255"/>
      <c r="BA46" s="258" t="str">
        <f>IF(AZ46="","-",($BB$26*AZ46))</f>
        <v>-</v>
      </c>
      <c r="BB46" s="258" t="str">
        <f>IF(AZ46="","-",$BB$28*AZ46)</f>
        <v>-</v>
      </c>
      <c r="BC46" s="258" t="str">
        <f>IF(AZ46="","-",$BB$30*AZ46)</f>
        <v>-</v>
      </c>
      <c r="BD46" s="631" t="str">
        <f>IF($J$12="No (electric generation only)",0,IF(BG65=0,"-",BG65))</f>
        <v>-</v>
      </c>
      <c r="BE46" s="632"/>
      <c r="BF46" s="239" t="str">
        <f t="shared" ref="BF46:BF58" si="11">IF(BB46="-","-",BB46/BA46)</f>
        <v>-</v>
      </c>
      <c r="BG46" s="239" t="str">
        <f t="shared" ref="BG46:BG58" si="12">IF(BD46="-","-",BD46/BA46)</f>
        <v>-</v>
      </c>
      <c r="BH46" s="239" t="str">
        <f>IF(BD46="-","-",(BB46+BD46)/BA46)</f>
        <v>-</v>
      </c>
      <c r="BI46" s="240" t="str">
        <f>IF(BB46="-","-",(BB46)/($BB$28*744))</f>
        <v>-</v>
      </c>
    </row>
    <row r="47" spans="2:61" ht="18" customHeight="1" x14ac:dyDescent="0.3">
      <c r="B47" s="65" t="s">
        <v>29</v>
      </c>
      <c r="C47" s="384"/>
      <c r="D47" s="277" t="str">
        <f t="shared" si="1"/>
        <v>-</v>
      </c>
      <c r="E47" s="277" t="str">
        <f t="shared" si="2"/>
        <v>-</v>
      </c>
      <c r="F47" s="277" t="str">
        <f t="shared" si="3"/>
        <v>-</v>
      </c>
      <c r="G47" s="631" t="str">
        <f t="shared" si="4"/>
        <v>-</v>
      </c>
      <c r="H47" s="632"/>
      <c r="I47" s="239" t="str">
        <f t="shared" ref="I47:I57" si="13">IF(C47=0,"-",E47/D47)</f>
        <v>-</v>
      </c>
      <c r="J47" s="239" t="str">
        <f t="shared" si="5"/>
        <v>-</v>
      </c>
      <c r="K47" s="239" t="str">
        <f t="shared" si="6"/>
        <v>-</v>
      </c>
      <c r="L47" s="284" t="str">
        <f>IF(C47=0,"-",(E47)/($K$28*672))</f>
        <v>-</v>
      </c>
      <c r="M47" s="288"/>
      <c r="N47" s="6"/>
      <c r="O47" s="263" t="s">
        <v>29</v>
      </c>
      <c r="P47" s="323"/>
      <c r="Q47" s="258" t="str">
        <f t="shared" ref="Q47:Q57" si="14">IF(P47="","-",($R$26*P47))</f>
        <v>-</v>
      </c>
      <c r="R47" s="258" t="str">
        <f t="shared" ref="R47:R57" si="15">IF(P47="","-",$R$28*P47)</f>
        <v>-</v>
      </c>
      <c r="S47" s="258" t="str">
        <f t="shared" ref="S47:S57" si="16">IF(P47="","-",$R$30*P47)</f>
        <v>-</v>
      </c>
      <c r="T47" s="631" t="str">
        <f t="shared" ref="T47:T58" si="17">IF($J$12="No (electric generation only)",0,IF(W66=0,"-",W66))</f>
        <v>-</v>
      </c>
      <c r="U47" s="632"/>
      <c r="V47" s="239" t="str">
        <f t="shared" ref="V47:V57" si="18">IF(R47="-","-",R47/Q47)</f>
        <v>-</v>
      </c>
      <c r="W47" s="239" t="str">
        <f t="shared" ref="W47:W57" si="19">IF(T47="-","-",T47/Q47)</f>
        <v>-</v>
      </c>
      <c r="X47" s="239" t="str">
        <f t="shared" ref="X47:X57" si="20">IF(T47="-","-",(R47+T47)/Q47)</f>
        <v>-</v>
      </c>
      <c r="Y47" s="240" t="str">
        <f>IF(R47="-","-",(R47)/($R$28*672))</f>
        <v>-</v>
      </c>
      <c r="AA47" s="263" t="s">
        <v>29</v>
      </c>
      <c r="AB47" s="255"/>
      <c r="AC47" s="258" t="str">
        <f t="shared" ref="AC47:AC57" si="21">IF(AB47="","-",($AD$26*AB47))</f>
        <v>-</v>
      </c>
      <c r="AD47" s="258" t="str">
        <f t="shared" ref="AD47:AD57" si="22">IF(AB47="","-",$AD$28*AB47)</f>
        <v>-</v>
      </c>
      <c r="AE47" s="258" t="str">
        <f t="shared" ref="AE47:AE57" si="23">IF(AB47="","-",$AD$30*AB47)</f>
        <v>-</v>
      </c>
      <c r="AF47" s="631" t="str">
        <f t="shared" ref="AF47:AF58" si="24">IF($J$12="No (electric generation only)",0,IF(AI66=0,"-",AI66))</f>
        <v>-</v>
      </c>
      <c r="AG47" s="632"/>
      <c r="AH47" s="239" t="str">
        <f t="shared" si="7"/>
        <v>-</v>
      </c>
      <c r="AI47" s="239" t="str">
        <f t="shared" si="8"/>
        <v>-</v>
      </c>
      <c r="AJ47" s="239" t="str">
        <f t="shared" ref="AJ47:AJ56" si="25">IF(AF47="-","-",(AD47+AF47)/AC47)</f>
        <v>-</v>
      </c>
      <c r="AK47" s="240" t="str">
        <f>IF(AD47="-","-",(AD47)/($AD$28*672))</f>
        <v>-</v>
      </c>
      <c r="AM47" s="263" t="s">
        <v>29</v>
      </c>
      <c r="AN47" s="255"/>
      <c r="AO47" s="258" t="str">
        <f t="shared" ref="AO47:AO57" si="26">IF(AN47="","-",($AP$26*AN47))</f>
        <v>-</v>
      </c>
      <c r="AP47" s="258" t="str">
        <f t="shared" ref="AP47:AP57" si="27">IF(AN47="","-",$AP$28*AN47)</f>
        <v>-</v>
      </c>
      <c r="AQ47" s="258" t="str">
        <f t="shared" ref="AQ47:AQ57" si="28">IF(AN47="","-",$AP$30*AN47)</f>
        <v>-</v>
      </c>
      <c r="AR47" s="631" t="str">
        <f t="shared" ref="AR47:AR58" si="29">IF($J$12="No (electric generation only)",0,IF(AU66=0,"-",AU66))</f>
        <v>-</v>
      </c>
      <c r="AS47" s="632"/>
      <c r="AT47" s="239" t="str">
        <f t="shared" si="9"/>
        <v>-</v>
      </c>
      <c r="AU47" s="239" t="str">
        <f t="shared" si="10"/>
        <v>-</v>
      </c>
      <c r="AV47" s="239" t="str">
        <f t="shared" ref="AV47:AV56" si="30">IF(AR47="-","-",(AP47+AR47)/AO47)</f>
        <v>-</v>
      </c>
      <c r="AW47" s="240" t="str">
        <f>IF(AP47="-","-",(AP47)/($AP$28*672))</f>
        <v>-</v>
      </c>
      <c r="AY47" s="263" t="s">
        <v>29</v>
      </c>
      <c r="AZ47" s="255"/>
      <c r="BA47" s="258" t="str">
        <f t="shared" ref="BA47:BA57" si="31">IF(AZ47="","-",($BB$26*AZ47))</f>
        <v>-</v>
      </c>
      <c r="BB47" s="258" t="str">
        <f t="shared" ref="BB47:BB57" si="32">IF(AZ47="","-",$BB$28*AZ47)</f>
        <v>-</v>
      </c>
      <c r="BC47" s="258" t="str">
        <f t="shared" ref="BC47:BC57" si="33">IF(AZ47="","-",$BB$30*AZ47)</f>
        <v>-</v>
      </c>
      <c r="BD47" s="631" t="str">
        <f t="shared" ref="BD47:BD58" si="34">IF($J$12="No (electric generation only)",0,IF(BG66=0,"-",BG66))</f>
        <v>-</v>
      </c>
      <c r="BE47" s="632"/>
      <c r="BF47" s="239" t="str">
        <f t="shared" si="11"/>
        <v>-</v>
      </c>
      <c r="BG47" s="239" t="str">
        <f t="shared" si="12"/>
        <v>-</v>
      </c>
      <c r="BH47" s="239" t="str">
        <f t="shared" ref="BH47:BH56" si="35">IF(BD47="-","-",(BB47+BD47)/BA47)</f>
        <v>-</v>
      </c>
      <c r="BI47" s="240" t="str">
        <f>IF(BB47="-","-",(BB47)/($BB$28*672))</f>
        <v>-</v>
      </c>
    </row>
    <row r="48" spans="2:61" ht="18" customHeight="1" x14ac:dyDescent="0.3">
      <c r="B48" s="65" t="s">
        <v>30</v>
      </c>
      <c r="C48" s="384"/>
      <c r="D48" s="277" t="str">
        <f t="shared" si="1"/>
        <v>-</v>
      </c>
      <c r="E48" s="277" t="str">
        <f t="shared" si="2"/>
        <v>-</v>
      </c>
      <c r="F48" s="277" t="str">
        <f t="shared" si="3"/>
        <v>-</v>
      </c>
      <c r="G48" s="631" t="str">
        <f t="shared" si="4"/>
        <v>-</v>
      </c>
      <c r="H48" s="632"/>
      <c r="I48" s="239" t="str">
        <f t="shared" si="13"/>
        <v>-</v>
      </c>
      <c r="J48" s="239" t="str">
        <f t="shared" si="5"/>
        <v>-</v>
      </c>
      <c r="K48" s="239" t="str">
        <f t="shared" si="6"/>
        <v>-</v>
      </c>
      <c r="L48" s="284" t="str">
        <f>IF(C48=0,"-",(E48)/($K$28*744))</f>
        <v>-</v>
      </c>
      <c r="M48" s="288"/>
      <c r="N48" s="6"/>
      <c r="O48" s="263" t="s">
        <v>30</v>
      </c>
      <c r="P48" s="189"/>
      <c r="Q48" s="258" t="str">
        <f t="shared" si="14"/>
        <v>-</v>
      </c>
      <c r="R48" s="258" t="str">
        <f t="shared" si="15"/>
        <v>-</v>
      </c>
      <c r="S48" s="258" t="str">
        <f t="shared" si="16"/>
        <v>-</v>
      </c>
      <c r="T48" s="631" t="str">
        <f t="shared" si="17"/>
        <v>-</v>
      </c>
      <c r="U48" s="632"/>
      <c r="V48" s="239" t="str">
        <f t="shared" si="18"/>
        <v>-</v>
      </c>
      <c r="W48" s="239" t="str">
        <f t="shared" si="19"/>
        <v>-</v>
      </c>
      <c r="X48" s="239" t="str">
        <f t="shared" si="20"/>
        <v>-</v>
      </c>
      <c r="Y48" s="240" t="str">
        <f>IF(R48="-","-",(R48)/($R$28*744))</f>
        <v>-</v>
      </c>
      <c r="AA48" s="263" t="s">
        <v>30</v>
      </c>
      <c r="AB48" s="189"/>
      <c r="AC48" s="258" t="str">
        <f t="shared" si="21"/>
        <v>-</v>
      </c>
      <c r="AD48" s="258" t="str">
        <f t="shared" si="22"/>
        <v>-</v>
      </c>
      <c r="AE48" s="258" t="str">
        <f t="shared" si="23"/>
        <v>-</v>
      </c>
      <c r="AF48" s="631" t="str">
        <f t="shared" si="24"/>
        <v>-</v>
      </c>
      <c r="AG48" s="632"/>
      <c r="AH48" s="239" t="str">
        <f t="shared" si="7"/>
        <v>-</v>
      </c>
      <c r="AI48" s="239" t="str">
        <f t="shared" si="8"/>
        <v>-</v>
      </c>
      <c r="AJ48" s="239" t="str">
        <f t="shared" si="25"/>
        <v>-</v>
      </c>
      <c r="AK48" s="240" t="str">
        <f>IF(AD48="-","-",(AD48)/($AD$28*744))</f>
        <v>-</v>
      </c>
      <c r="AM48" s="263" t="s">
        <v>30</v>
      </c>
      <c r="AN48" s="189"/>
      <c r="AO48" s="258" t="str">
        <f t="shared" si="26"/>
        <v>-</v>
      </c>
      <c r="AP48" s="258" t="str">
        <f t="shared" si="27"/>
        <v>-</v>
      </c>
      <c r="AQ48" s="258" t="str">
        <f t="shared" si="28"/>
        <v>-</v>
      </c>
      <c r="AR48" s="631" t="str">
        <f t="shared" si="29"/>
        <v>-</v>
      </c>
      <c r="AS48" s="632"/>
      <c r="AT48" s="239" t="str">
        <f t="shared" si="9"/>
        <v>-</v>
      </c>
      <c r="AU48" s="239" t="str">
        <f t="shared" si="10"/>
        <v>-</v>
      </c>
      <c r="AV48" s="239" t="str">
        <f t="shared" si="30"/>
        <v>-</v>
      </c>
      <c r="AW48" s="240" t="str">
        <f>IF(AP48="-","-",(AP48)/($AP$28*744))</f>
        <v>-</v>
      </c>
      <c r="AY48" s="263" t="s">
        <v>30</v>
      </c>
      <c r="AZ48" s="189"/>
      <c r="BA48" s="258" t="str">
        <f t="shared" si="31"/>
        <v>-</v>
      </c>
      <c r="BB48" s="258" t="str">
        <f t="shared" si="32"/>
        <v>-</v>
      </c>
      <c r="BC48" s="258" t="str">
        <f t="shared" si="33"/>
        <v>-</v>
      </c>
      <c r="BD48" s="631" t="str">
        <f t="shared" si="34"/>
        <v>-</v>
      </c>
      <c r="BE48" s="632"/>
      <c r="BF48" s="239" t="str">
        <f t="shared" si="11"/>
        <v>-</v>
      </c>
      <c r="BG48" s="239" t="str">
        <f t="shared" si="12"/>
        <v>-</v>
      </c>
      <c r="BH48" s="239" t="str">
        <f t="shared" si="35"/>
        <v>-</v>
      </c>
      <c r="BI48" s="240" t="str">
        <f>IF(BB48="-","-",(BB48)/($BB$28*744))</f>
        <v>-</v>
      </c>
    </row>
    <row r="49" spans="2:61" ht="18" customHeight="1" x14ac:dyDescent="0.3">
      <c r="B49" s="65" t="s">
        <v>31</v>
      </c>
      <c r="C49" s="384"/>
      <c r="D49" s="277" t="str">
        <f t="shared" si="1"/>
        <v>-</v>
      </c>
      <c r="E49" s="277" t="str">
        <f t="shared" si="2"/>
        <v>-</v>
      </c>
      <c r="F49" s="277" t="str">
        <f t="shared" si="3"/>
        <v>-</v>
      </c>
      <c r="G49" s="631" t="str">
        <f t="shared" si="4"/>
        <v>-</v>
      </c>
      <c r="H49" s="632"/>
      <c r="I49" s="239" t="str">
        <f t="shared" si="13"/>
        <v>-</v>
      </c>
      <c r="J49" s="239" t="str">
        <f t="shared" si="5"/>
        <v>-</v>
      </c>
      <c r="K49" s="239" t="str">
        <f t="shared" si="6"/>
        <v>-</v>
      </c>
      <c r="L49" s="284" t="str">
        <f>IF(C49=0,"-",(E49)/($K$28*720))</f>
        <v>-</v>
      </c>
      <c r="M49" s="288"/>
      <c r="N49" s="6"/>
      <c r="O49" s="263" t="s">
        <v>31</v>
      </c>
      <c r="P49" s="189"/>
      <c r="Q49" s="258" t="str">
        <f t="shared" si="14"/>
        <v>-</v>
      </c>
      <c r="R49" s="258" t="str">
        <f t="shared" si="15"/>
        <v>-</v>
      </c>
      <c r="S49" s="258" t="str">
        <f t="shared" si="16"/>
        <v>-</v>
      </c>
      <c r="T49" s="631" t="str">
        <f t="shared" si="17"/>
        <v>-</v>
      </c>
      <c r="U49" s="632"/>
      <c r="V49" s="239" t="str">
        <f t="shared" si="18"/>
        <v>-</v>
      </c>
      <c r="W49" s="239" t="str">
        <f t="shared" si="19"/>
        <v>-</v>
      </c>
      <c r="X49" s="239" t="str">
        <f t="shared" si="20"/>
        <v>-</v>
      </c>
      <c r="Y49" s="240" t="str">
        <f>IF(R49="-","-",(R49)/($R$28*720))</f>
        <v>-</v>
      </c>
      <c r="AA49" s="263" t="s">
        <v>31</v>
      </c>
      <c r="AB49" s="189"/>
      <c r="AC49" s="258" t="str">
        <f t="shared" si="21"/>
        <v>-</v>
      </c>
      <c r="AD49" s="258" t="str">
        <f t="shared" si="22"/>
        <v>-</v>
      </c>
      <c r="AE49" s="258" t="str">
        <f t="shared" si="23"/>
        <v>-</v>
      </c>
      <c r="AF49" s="631" t="str">
        <f t="shared" si="24"/>
        <v>-</v>
      </c>
      <c r="AG49" s="632"/>
      <c r="AH49" s="239" t="str">
        <f t="shared" si="7"/>
        <v>-</v>
      </c>
      <c r="AI49" s="239" t="str">
        <f t="shared" si="8"/>
        <v>-</v>
      </c>
      <c r="AJ49" s="239" t="str">
        <f t="shared" si="25"/>
        <v>-</v>
      </c>
      <c r="AK49" s="240" t="str">
        <f>IF(AD49="-","-",(AD49)/($AD$28*720))</f>
        <v>-</v>
      </c>
      <c r="AM49" s="263" t="s">
        <v>31</v>
      </c>
      <c r="AN49" s="189"/>
      <c r="AO49" s="258" t="str">
        <f t="shared" si="26"/>
        <v>-</v>
      </c>
      <c r="AP49" s="258" t="str">
        <f t="shared" si="27"/>
        <v>-</v>
      </c>
      <c r="AQ49" s="258" t="str">
        <f t="shared" si="28"/>
        <v>-</v>
      </c>
      <c r="AR49" s="631" t="str">
        <f t="shared" si="29"/>
        <v>-</v>
      </c>
      <c r="AS49" s="632"/>
      <c r="AT49" s="239" t="str">
        <f t="shared" si="9"/>
        <v>-</v>
      </c>
      <c r="AU49" s="239" t="str">
        <f t="shared" si="10"/>
        <v>-</v>
      </c>
      <c r="AV49" s="239" t="str">
        <f t="shared" si="30"/>
        <v>-</v>
      </c>
      <c r="AW49" s="240" t="str">
        <f>IF(AP49="-","-",(AP49)/($AP$28*720))</f>
        <v>-</v>
      </c>
      <c r="AY49" s="263" t="s">
        <v>31</v>
      </c>
      <c r="AZ49" s="189"/>
      <c r="BA49" s="258" t="str">
        <f t="shared" si="31"/>
        <v>-</v>
      </c>
      <c r="BB49" s="258" t="str">
        <f t="shared" si="32"/>
        <v>-</v>
      </c>
      <c r="BC49" s="258" t="str">
        <f t="shared" si="33"/>
        <v>-</v>
      </c>
      <c r="BD49" s="631" t="str">
        <f t="shared" si="34"/>
        <v>-</v>
      </c>
      <c r="BE49" s="632"/>
      <c r="BF49" s="239" t="str">
        <f t="shared" si="11"/>
        <v>-</v>
      </c>
      <c r="BG49" s="239" t="str">
        <f t="shared" si="12"/>
        <v>-</v>
      </c>
      <c r="BH49" s="239" t="str">
        <f t="shared" si="35"/>
        <v>-</v>
      </c>
      <c r="BI49" s="240" t="str">
        <f>IF(BB49="-","-",(BB49)/($BB$28*720))</f>
        <v>-</v>
      </c>
    </row>
    <row r="50" spans="2:61" ht="18" customHeight="1" x14ac:dyDescent="0.3">
      <c r="B50" s="65" t="s">
        <v>32</v>
      </c>
      <c r="C50" s="384"/>
      <c r="D50" s="277" t="str">
        <f t="shared" si="1"/>
        <v>-</v>
      </c>
      <c r="E50" s="277" t="str">
        <f t="shared" si="2"/>
        <v>-</v>
      </c>
      <c r="F50" s="277" t="str">
        <f t="shared" si="3"/>
        <v>-</v>
      </c>
      <c r="G50" s="631" t="str">
        <f t="shared" si="4"/>
        <v>-</v>
      </c>
      <c r="H50" s="632"/>
      <c r="I50" s="239" t="str">
        <f t="shared" si="13"/>
        <v>-</v>
      </c>
      <c r="J50" s="239" t="str">
        <f t="shared" si="5"/>
        <v>-</v>
      </c>
      <c r="K50" s="239" t="str">
        <f t="shared" si="6"/>
        <v>-</v>
      </c>
      <c r="L50" s="284" t="str">
        <f>IF(C50=0,"-",(E50)/($K$28*744))</f>
        <v>-</v>
      </c>
      <c r="M50" s="288"/>
      <c r="N50" s="6"/>
      <c r="O50" s="263" t="s">
        <v>32</v>
      </c>
      <c r="P50" s="189"/>
      <c r="Q50" s="258" t="str">
        <f t="shared" si="14"/>
        <v>-</v>
      </c>
      <c r="R50" s="258" t="str">
        <f t="shared" si="15"/>
        <v>-</v>
      </c>
      <c r="S50" s="258" t="str">
        <f t="shared" si="16"/>
        <v>-</v>
      </c>
      <c r="T50" s="631" t="str">
        <f t="shared" si="17"/>
        <v>-</v>
      </c>
      <c r="U50" s="632"/>
      <c r="V50" s="239" t="str">
        <f t="shared" si="18"/>
        <v>-</v>
      </c>
      <c r="W50" s="239" t="str">
        <f t="shared" si="19"/>
        <v>-</v>
      </c>
      <c r="X50" s="239" t="str">
        <f t="shared" si="20"/>
        <v>-</v>
      </c>
      <c r="Y50" s="240" t="str">
        <f>IF(R50="-","-",(R50)/($R$28*744))</f>
        <v>-</v>
      </c>
      <c r="AA50" s="263" t="s">
        <v>32</v>
      </c>
      <c r="AB50" s="189"/>
      <c r="AC50" s="258" t="str">
        <f t="shared" si="21"/>
        <v>-</v>
      </c>
      <c r="AD50" s="258" t="str">
        <f t="shared" si="22"/>
        <v>-</v>
      </c>
      <c r="AE50" s="258" t="str">
        <f t="shared" si="23"/>
        <v>-</v>
      </c>
      <c r="AF50" s="631" t="str">
        <f t="shared" si="24"/>
        <v>-</v>
      </c>
      <c r="AG50" s="632"/>
      <c r="AH50" s="239" t="str">
        <f t="shared" si="7"/>
        <v>-</v>
      </c>
      <c r="AI50" s="239" t="str">
        <f t="shared" si="8"/>
        <v>-</v>
      </c>
      <c r="AJ50" s="239" t="str">
        <f t="shared" si="25"/>
        <v>-</v>
      </c>
      <c r="AK50" s="240" t="str">
        <f>IF(AD50="-","-",(AD50)/($AD$28*744))</f>
        <v>-</v>
      </c>
      <c r="AM50" s="263" t="s">
        <v>32</v>
      </c>
      <c r="AN50" s="189"/>
      <c r="AO50" s="258" t="str">
        <f t="shared" si="26"/>
        <v>-</v>
      </c>
      <c r="AP50" s="258" t="str">
        <f t="shared" si="27"/>
        <v>-</v>
      </c>
      <c r="AQ50" s="258" t="str">
        <f t="shared" si="28"/>
        <v>-</v>
      </c>
      <c r="AR50" s="631" t="str">
        <f t="shared" si="29"/>
        <v>-</v>
      </c>
      <c r="AS50" s="632"/>
      <c r="AT50" s="239" t="str">
        <f t="shared" si="9"/>
        <v>-</v>
      </c>
      <c r="AU50" s="239" t="str">
        <f t="shared" si="10"/>
        <v>-</v>
      </c>
      <c r="AV50" s="239" t="str">
        <f t="shared" si="30"/>
        <v>-</v>
      </c>
      <c r="AW50" s="240" t="str">
        <f>IF(AP50="-","-",(AP50)/($AP$28*744))</f>
        <v>-</v>
      </c>
      <c r="AY50" s="263" t="s">
        <v>32</v>
      </c>
      <c r="AZ50" s="189"/>
      <c r="BA50" s="258" t="str">
        <f t="shared" si="31"/>
        <v>-</v>
      </c>
      <c r="BB50" s="258" t="str">
        <f t="shared" si="32"/>
        <v>-</v>
      </c>
      <c r="BC50" s="258" t="str">
        <f t="shared" si="33"/>
        <v>-</v>
      </c>
      <c r="BD50" s="631" t="str">
        <f t="shared" si="34"/>
        <v>-</v>
      </c>
      <c r="BE50" s="632"/>
      <c r="BF50" s="239" t="str">
        <f t="shared" si="11"/>
        <v>-</v>
      </c>
      <c r="BG50" s="239" t="str">
        <f t="shared" si="12"/>
        <v>-</v>
      </c>
      <c r="BH50" s="239" t="str">
        <f t="shared" si="35"/>
        <v>-</v>
      </c>
      <c r="BI50" s="240" t="str">
        <f>IF(BB50="-","-",(BB50)/($BB$28*744))</f>
        <v>-</v>
      </c>
    </row>
    <row r="51" spans="2:61" ht="18" customHeight="1" x14ac:dyDescent="0.3">
      <c r="B51" s="65" t="s">
        <v>33</v>
      </c>
      <c r="C51" s="384"/>
      <c r="D51" s="277" t="str">
        <f t="shared" si="1"/>
        <v>-</v>
      </c>
      <c r="E51" s="277" t="str">
        <f t="shared" si="2"/>
        <v>-</v>
      </c>
      <c r="F51" s="277" t="str">
        <f t="shared" si="3"/>
        <v>-</v>
      </c>
      <c r="G51" s="631" t="str">
        <f t="shared" si="4"/>
        <v>-</v>
      </c>
      <c r="H51" s="632"/>
      <c r="I51" s="239" t="str">
        <f t="shared" si="13"/>
        <v>-</v>
      </c>
      <c r="J51" s="239" t="str">
        <f t="shared" si="5"/>
        <v>-</v>
      </c>
      <c r="K51" s="239" t="str">
        <f t="shared" si="6"/>
        <v>-</v>
      </c>
      <c r="L51" s="284" t="str">
        <f>IF(C51=0,"-",(E51)/($K$28*720))</f>
        <v>-</v>
      </c>
      <c r="M51" s="288"/>
      <c r="O51" s="263" t="s">
        <v>33</v>
      </c>
      <c r="P51" s="189"/>
      <c r="Q51" s="258" t="str">
        <f t="shared" si="14"/>
        <v>-</v>
      </c>
      <c r="R51" s="258" t="str">
        <f t="shared" si="15"/>
        <v>-</v>
      </c>
      <c r="S51" s="258" t="str">
        <f t="shared" si="16"/>
        <v>-</v>
      </c>
      <c r="T51" s="631" t="str">
        <f t="shared" si="17"/>
        <v>-</v>
      </c>
      <c r="U51" s="632"/>
      <c r="V51" s="239" t="str">
        <f t="shared" si="18"/>
        <v>-</v>
      </c>
      <c r="W51" s="239" t="str">
        <f t="shared" si="19"/>
        <v>-</v>
      </c>
      <c r="X51" s="239" t="str">
        <f t="shared" si="20"/>
        <v>-</v>
      </c>
      <c r="Y51" s="240" t="str">
        <f>IF(R51="-","-",(R51)/($R$28*720))</f>
        <v>-</v>
      </c>
      <c r="AA51" s="263" t="s">
        <v>33</v>
      </c>
      <c r="AB51" s="189"/>
      <c r="AC51" s="258" t="str">
        <f t="shared" si="21"/>
        <v>-</v>
      </c>
      <c r="AD51" s="258" t="str">
        <f t="shared" si="22"/>
        <v>-</v>
      </c>
      <c r="AE51" s="258" t="str">
        <f t="shared" si="23"/>
        <v>-</v>
      </c>
      <c r="AF51" s="631" t="str">
        <f t="shared" si="24"/>
        <v>-</v>
      </c>
      <c r="AG51" s="632"/>
      <c r="AH51" s="239" t="str">
        <f t="shared" si="7"/>
        <v>-</v>
      </c>
      <c r="AI51" s="239" t="str">
        <f t="shared" si="8"/>
        <v>-</v>
      </c>
      <c r="AJ51" s="239" t="str">
        <f t="shared" si="25"/>
        <v>-</v>
      </c>
      <c r="AK51" s="240" t="str">
        <f>IF(AD51="-","-",(AD51)/($AD$28*720))</f>
        <v>-</v>
      </c>
      <c r="AM51" s="263" t="s">
        <v>33</v>
      </c>
      <c r="AN51" s="189"/>
      <c r="AO51" s="258" t="str">
        <f t="shared" si="26"/>
        <v>-</v>
      </c>
      <c r="AP51" s="258" t="str">
        <f t="shared" si="27"/>
        <v>-</v>
      </c>
      <c r="AQ51" s="258" t="str">
        <f t="shared" si="28"/>
        <v>-</v>
      </c>
      <c r="AR51" s="631" t="str">
        <f t="shared" si="29"/>
        <v>-</v>
      </c>
      <c r="AS51" s="632"/>
      <c r="AT51" s="239" t="str">
        <f t="shared" si="9"/>
        <v>-</v>
      </c>
      <c r="AU51" s="239" t="str">
        <f t="shared" si="10"/>
        <v>-</v>
      </c>
      <c r="AV51" s="239" t="str">
        <f t="shared" si="30"/>
        <v>-</v>
      </c>
      <c r="AW51" s="240" t="str">
        <f>IF(AP51="-","-",(AP51)/($AP$28*720))</f>
        <v>-</v>
      </c>
      <c r="AY51" s="263" t="s">
        <v>33</v>
      </c>
      <c r="AZ51" s="189"/>
      <c r="BA51" s="258" t="str">
        <f t="shared" si="31"/>
        <v>-</v>
      </c>
      <c r="BB51" s="258" t="str">
        <f t="shared" si="32"/>
        <v>-</v>
      </c>
      <c r="BC51" s="258" t="str">
        <f t="shared" si="33"/>
        <v>-</v>
      </c>
      <c r="BD51" s="631" t="str">
        <f t="shared" si="34"/>
        <v>-</v>
      </c>
      <c r="BE51" s="632"/>
      <c r="BF51" s="239" t="str">
        <f t="shared" si="11"/>
        <v>-</v>
      </c>
      <c r="BG51" s="239" t="str">
        <f t="shared" si="12"/>
        <v>-</v>
      </c>
      <c r="BH51" s="239" t="str">
        <f t="shared" si="35"/>
        <v>-</v>
      </c>
      <c r="BI51" s="240" t="str">
        <f>IF(BB51="-","-",(BB51)/($BB$28*720))</f>
        <v>-</v>
      </c>
    </row>
    <row r="52" spans="2:61" ht="18" customHeight="1" x14ac:dyDescent="0.3">
      <c r="B52" s="65" t="s">
        <v>34</v>
      </c>
      <c r="C52" s="384"/>
      <c r="D52" s="277" t="str">
        <f t="shared" si="1"/>
        <v>-</v>
      </c>
      <c r="E52" s="277" t="str">
        <f t="shared" si="2"/>
        <v>-</v>
      </c>
      <c r="F52" s="277" t="str">
        <f t="shared" si="3"/>
        <v>-</v>
      </c>
      <c r="G52" s="631" t="str">
        <f t="shared" si="4"/>
        <v>-</v>
      </c>
      <c r="H52" s="632"/>
      <c r="I52" s="239" t="str">
        <f t="shared" si="13"/>
        <v>-</v>
      </c>
      <c r="J52" s="239" t="str">
        <f t="shared" si="5"/>
        <v>-</v>
      </c>
      <c r="K52" s="239" t="str">
        <f t="shared" si="6"/>
        <v>-</v>
      </c>
      <c r="L52" s="284" t="str">
        <f>IF(C52=0,"-",(E52)/($K$28*744))</f>
        <v>-</v>
      </c>
      <c r="M52" s="288"/>
      <c r="O52" s="263" t="s">
        <v>34</v>
      </c>
      <c r="P52" s="189"/>
      <c r="Q52" s="258" t="str">
        <f t="shared" si="14"/>
        <v>-</v>
      </c>
      <c r="R52" s="258" t="str">
        <f t="shared" si="15"/>
        <v>-</v>
      </c>
      <c r="S52" s="258" t="str">
        <f t="shared" si="16"/>
        <v>-</v>
      </c>
      <c r="T52" s="631" t="str">
        <f t="shared" si="17"/>
        <v>-</v>
      </c>
      <c r="U52" s="632"/>
      <c r="V52" s="239" t="str">
        <f t="shared" si="18"/>
        <v>-</v>
      </c>
      <c r="W52" s="239" t="str">
        <f t="shared" si="19"/>
        <v>-</v>
      </c>
      <c r="X52" s="239" t="str">
        <f t="shared" si="20"/>
        <v>-</v>
      </c>
      <c r="Y52" s="240" t="str">
        <f>IF(R52="-","-",(R52)/($R$28*744))</f>
        <v>-</v>
      </c>
      <c r="AA52" s="263" t="s">
        <v>34</v>
      </c>
      <c r="AB52" s="189"/>
      <c r="AC52" s="258" t="str">
        <f t="shared" si="21"/>
        <v>-</v>
      </c>
      <c r="AD52" s="258" t="str">
        <f t="shared" si="22"/>
        <v>-</v>
      </c>
      <c r="AE52" s="258" t="str">
        <f t="shared" si="23"/>
        <v>-</v>
      </c>
      <c r="AF52" s="631" t="str">
        <f t="shared" si="24"/>
        <v>-</v>
      </c>
      <c r="AG52" s="632"/>
      <c r="AH52" s="239" t="str">
        <f t="shared" si="7"/>
        <v>-</v>
      </c>
      <c r="AI52" s="239" t="str">
        <f t="shared" si="8"/>
        <v>-</v>
      </c>
      <c r="AJ52" s="239" t="str">
        <f t="shared" si="25"/>
        <v>-</v>
      </c>
      <c r="AK52" s="240" t="str">
        <f>IF(AD52="-","-",(AD52)/($AD$28*744))</f>
        <v>-</v>
      </c>
      <c r="AM52" s="263" t="s">
        <v>34</v>
      </c>
      <c r="AN52" s="189"/>
      <c r="AO52" s="258" t="str">
        <f t="shared" si="26"/>
        <v>-</v>
      </c>
      <c r="AP52" s="258" t="str">
        <f t="shared" si="27"/>
        <v>-</v>
      </c>
      <c r="AQ52" s="258" t="str">
        <f t="shared" si="28"/>
        <v>-</v>
      </c>
      <c r="AR52" s="631" t="str">
        <f t="shared" si="29"/>
        <v>-</v>
      </c>
      <c r="AS52" s="632"/>
      <c r="AT52" s="239" t="str">
        <f t="shared" si="9"/>
        <v>-</v>
      </c>
      <c r="AU52" s="239" t="str">
        <f t="shared" si="10"/>
        <v>-</v>
      </c>
      <c r="AV52" s="239" t="str">
        <f t="shared" si="30"/>
        <v>-</v>
      </c>
      <c r="AW52" s="240" t="str">
        <f>IF(AP52="-","-",(AP52)/($AP$28*744))</f>
        <v>-</v>
      </c>
      <c r="AY52" s="263" t="s">
        <v>34</v>
      </c>
      <c r="AZ52" s="189"/>
      <c r="BA52" s="258" t="str">
        <f t="shared" si="31"/>
        <v>-</v>
      </c>
      <c r="BB52" s="258" t="str">
        <f t="shared" si="32"/>
        <v>-</v>
      </c>
      <c r="BC52" s="258" t="str">
        <f t="shared" si="33"/>
        <v>-</v>
      </c>
      <c r="BD52" s="631" t="str">
        <f t="shared" si="34"/>
        <v>-</v>
      </c>
      <c r="BE52" s="632"/>
      <c r="BF52" s="239" t="str">
        <f t="shared" si="11"/>
        <v>-</v>
      </c>
      <c r="BG52" s="239" t="str">
        <f t="shared" si="12"/>
        <v>-</v>
      </c>
      <c r="BH52" s="239" t="str">
        <f t="shared" si="35"/>
        <v>-</v>
      </c>
      <c r="BI52" s="240" t="str">
        <f>IF(BB52="-","-",(BB52)/($BB$28*744))</f>
        <v>-</v>
      </c>
    </row>
    <row r="53" spans="2:61" ht="18" customHeight="1" x14ac:dyDescent="0.3">
      <c r="B53" s="65" t="s">
        <v>35</v>
      </c>
      <c r="C53" s="384"/>
      <c r="D53" s="277" t="str">
        <f t="shared" si="1"/>
        <v>-</v>
      </c>
      <c r="E53" s="277" t="str">
        <f t="shared" si="2"/>
        <v>-</v>
      </c>
      <c r="F53" s="277" t="str">
        <f t="shared" si="3"/>
        <v>-</v>
      </c>
      <c r="G53" s="631" t="str">
        <f t="shared" si="4"/>
        <v>-</v>
      </c>
      <c r="H53" s="632"/>
      <c r="I53" s="239" t="str">
        <f t="shared" si="13"/>
        <v>-</v>
      </c>
      <c r="J53" s="239" t="str">
        <f t="shared" si="5"/>
        <v>-</v>
      </c>
      <c r="K53" s="239" t="str">
        <f t="shared" si="6"/>
        <v>-</v>
      </c>
      <c r="L53" s="284" t="str">
        <f>IF(C53=0,"-",(E53)/($K$28*744))</f>
        <v>-</v>
      </c>
      <c r="M53" s="288"/>
      <c r="O53" s="263" t="s">
        <v>35</v>
      </c>
      <c r="P53" s="189"/>
      <c r="Q53" s="258" t="str">
        <f t="shared" si="14"/>
        <v>-</v>
      </c>
      <c r="R53" s="258" t="str">
        <f t="shared" si="15"/>
        <v>-</v>
      </c>
      <c r="S53" s="258" t="str">
        <f t="shared" si="16"/>
        <v>-</v>
      </c>
      <c r="T53" s="631" t="str">
        <f t="shared" si="17"/>
        <v>-</v>
      </c>
      <c r="U53" s="632"/>
      <c r="V53" s="239" t="str">
        <f t="shared" si="18"/>
        <v>-</v>
      </c>
      <c r="W53" s="239" t="str">
        <f t="shared" si="19"/>
        <v>-</v>
      </c>
      <c r="X53" s="239" t="str">
        <f t="shared" si="20"/>
        <v>-</v>
      </c>
      <c r="Y53" s="240" t="str">
        <f>IF(R53="-","-",(R53)/($R$28*744))</f>
        <v>-</v>
      </c>
      <c r="AA53" s="263" t="s">
        <v>35</v>
      </c>
      <c r="AB53" s="189"/>
      <c r="AC53" s="258" t="str">
        <f t="shared" si="21"/>
        <v>-</v>
      </c>
      <c r="AD53" s="258" t="str">
        <f t="shared" si="22"/>
        <v>-</v>
      </c>
      <c r="AE53" s="258" t="str">
        <f t="shared" si="23"/>
        <v>-</v>
      </c>
      <c r="AF53" s="631" t="str">
        <f t="shared" si="24"/>
        <v>-</v>
      </c>
      <c r="AG53" s="632"/>
      <c r="AH53" s="239" t="str">
        <f t="shared" si="7"/>
        <v>-</v>
      </c>
      <c r="AI53" s="239" t="str">
        <f t="shared" si="8"/>
        <v>-</v>
      </c>
      <c r="AJ53" s="239" t="str">
        <f t="shared" si="25"/>
        <v>-</v>
      </c>
      <c r="AK53" s="240" t="str">
        <f>IF(AD53="-","-",(AD53)/($AD$28*744))</f>
        <v>-</v>
      </c>
      <c r="AM53" s="263" t="s">
        <v>35</v>
      </c>
      <c r="AN53" s="189"/>
      <c r="AO53" s="258" t="str">
        <f t="shared" si="26"/>
        <v>-</v>
      </c>
      <c r="AP53" s="258" t="str">
        <f t="shared" si="27"/>
        <v>-</v>
      </c>
      <c r="AQ53" s="258" t="str">
        <f t="shared" si="28"/>
        <v>-</v>
      </c>
      <c r="AR53" s="631" t="str">
        <f t="shared" si="29"/>
        <v>-</v>
      </c>
      <c r="AS53" s="632"/>
      <c r="AT53" s="239" t="str">
        <f t="shared" si="9"/>
        <v>-</v>
      </c>
      <c r="AU53" s="239" t="str">
        <f t="shared" si="10"/>
        <v>-</v>
      </c>
      <c r="AV53" s="239" t="str">
        <f t="shared" si="30"/>
        <v>-</v>
      </c>
      <c r="AW53" s="240" t="str">
        <f>IF(AP53="-","-",(AP53)/($AP$28*744))</f>
        <v>-</v>
      </c>
      <c r="AY53" s="263" t="s">
        <v>35</v>
      </c>
      <c r="AZ53" s="189"/>
      <c r="BA53" s="258" t="str">
        <f t="shared" si="31"/>
        <v>-</v>
      </c>
      <c r="BB53" s="258" t="str">
        <f t="shared" si="32"/>
        <v>-</v>
      </c>
      <c r="BC53" s="258" t="str">
        <f t="shared" si="33"/>
        <v>-</v>
      </c>
      <c r="BD53" s="631" t="str">
        <f t="shared" si="34"/>
        <v>-</v>
      </c>
      <c r="BE53" s="632"/>
      <c r="BF53" s="239" t="str">
        <f t="shared" si="11"/>
        <v>-</v>
      </c>
      <c r="BG53" s="239" t="str">
        <f t="shared" si="12"/>
        <v>-</v>
      </c>
      <c r="BH53" s="239" t="str">
        <f t="shared" si="35"/>
        <v>-</v>
      </c>
      <c r="BI53" s="240" t="str">
        <f>IF(BB53="-","-",(BB53)/($BB$28*744))</f>
        <v>-</v>
      </c>
    </row>
    <row r="54" spans="2:61" ht="18" customHeight="1" x14ac:dyDescent="0.3">
      <c r="B54" s="65" t="s">
        <v>36</v>
      </c>
      <c r="C54" s="384"/>
      <c r="D54" s="277" t="str">
        <f t="shared" si="1"/>
        <v>-</v>
      </c>
      <c r="E54" s="277" t="str">
        <f t="shared" si="2"/>
        <v>-</v>
      </c>
      <c r="F54" s="277" t="str">
        <f t="shared" si="3"/>
        <v>-</v>
      </c>
      <c r="G54" s="631" t="str">
        <f t="shared" si="4"/>
        <v>-</v>
      </c>
      <c r="H54" s="632"/>
      <c r="I54" s="239" t="str">
        <f t="shared" si="13"/>
        <v>-</v>
      </c>
      <c r="J54" s="239" t="str">
        <f t="shared" si="5"/>
        <v>-</v>
      </c>
      <c r="K54" s="239" t="str">
        <f t="shared" si="6"/>
        <v>-</v>
      </c>
      <c r="L54" s="284" t="str">
        <f>IF(C54=0,"-",(E54)/($K$28*720))</f>
        <v>-</v>
      </c>
      <c r="M54" s="288"/>
      <c r="O54" s="263" t="s">
        <v>36</v>
      </c>
      <c r="P54" s="189"/>
      <c r="Q54" s="258" t="str">
        <f t="shared" si="14"/>
        <v>-</v>
      </c>
      <c r="R54" s="258" t="str">
        <f t="shared" si="15"/>
        <v>-</v>
      </c>
      <c r="S54" s="258" t="str">
        <f t="shared" si="16"/>
        <v>-</v>
      </c>
      <c r="T54" s="631" t="str">
        <f t="shared" si="17"/>
        <v>-</v>
      </c>
      <c r="U54" s="632"/>
      <c r="V54" s="239" t="str">
        <f t="shared" si="18"/>
        <v>-</v>
      </c>
      <c r="W54" s="239" t="str">
        <f t="shared" si="19"/>
        <v>-</v>
      </c>
      <c r="X54" s="239" t="str">
        <f t="shared" si="20"/>
        <v>-</v>
      </c>
      <c r="Y54" s="240" t="str">
        <f>IF(R54="-","-",(R54)/($R$28*720))</f>
        <v>-</v>
      </c>
      <c r="AA54" s="263" t="s">
        <v>36</v>
      </c>
      <c r="AB54" s="189"/>
      <c r="AC54" s="258" t="str">
        <f t="shared" si="21"/>
        <v>-</v>
      </c>
      <c r="AD54" s="258" t="str">
        <f t="shared" si="22"/>
        <v>-</v>
      </c>
      <c r="AE54" s="258" t="str">
        <f t="shared" si="23"/>
        <v>-</v>
      </c>
      <c r="AF54" s="631" t="str">
        <f t="shared" si="24"/>
        <v>-</v>
      </c>
      <c r="AG54" s="632"/>
      <c r="AH54" s="239" t="str">
        <f t="shared" si="7"/>
        <v>-</v>
      </c>
      <c r="AI54" s="239" t="str">
        <f t="shared" si="8"/>
        <v>-</v>
      </c>
      <c r="AJ54" s="239" t="str">
        <f t="shared" si="25"/>
        <v>-</v>
      </c>
      <c r="AK54" s="240" t="str">
        <f>IF(AD54="-","-",(AD54)/($AD$28*720))</f>
        <v>-</v>
      </c>
      <c r="AM54" s="263" t="s">
        <v>36</v>
      </c>
      <c r="AN54" s="189"/>
      <c r="AO54" s="258" t="str">
        <f t="shared" si="26"/>
        <v>-</v>
      </c>
      <c r="AP54" s="258" t="str">
        <f t="shared" si="27"/>
        <v>-</v>
      </c>
      <c r="AQ54" s="258" t="str">
        <f t="shared" si="28"/>
        <v>-</v>
      </c>
      <c r="AR54" s="631" t="str">
        <f t="shared" si="29"/>
        <v>-</v>
      </c>
      <c r="AS54" s="632"/>
      <c r="AT54" s="239" t="str">
        <f t="shared" si="9"/>
        <v>-</v>
      </c>
      <c r="AU54" s="239" t="str">
        <f t="shared" si="10"/>
        <v>-</v>
      </c>
      <c r="AV54" s="239" t="str">
        <f t="shared" si="30"/>
        <v>-</v>
      </c>
      <c r="AW54" s="240" t="str">
        <f>IF(AP54="-","-",(AP54)/($AP$28*720))</f>
        <v>-</v>
      </c>
      <c r="AY54" s="263" t="s">
        <v>36</v>
      </c>
      <c r="AZ54" s="189"/>
      <c r="BA54" s="258" t="str">
        <f t="shared" si="31"/>
        <v>-</v>
      </c>
      <c r="BB54" s="258" t="str">
        <f t="shared" si="32"/>
        <v>-</v>
      </c>
      <c r="BC54" s="258" t="str">
        <f t="shared" si="33"/>
        <v>-</v>
      </c>
      <c r="BD54" s="631" t="str">
        <f t="shared" si="34"/>
        <v>-</v>
      </c>
      <c r="BE54" s="632"/>
      <c r="BF54" s="239" t="str">
        <f t="shared" si="11"/>
        <v>-</v>
      </c>
      <c r="BG54" s="239" t="str">
        <f t="shared" si="12"/>
        <v>-</v>
      </c>
      <c r="BH54" s="239" t="str">
        <f t="shared" si="35"/>
        <v>-</v>
      </c>
      <c r="BI54" s="240" t="str">
        <f>IF(BB54="-","-",(BB54)/($BB$28*720))</f>
        <v>-</v>
      </c>
    </row>
    <row r="55" spans="2:61" ht="18" customHeight="1" x14ac:dyDescent="0.3">
      <c r="B55" s="65" t="s">
        <v>37</v>
      </c>
      <c r="C55" s="384"/>
      <c r="D55" s="277" t="str">
        <f t="shared" si="1"/>
        <v>-</v>
      </c>
      <c r="E55" s="277" t="str">
        <f t="shared" si="2"/>
        <v>-</v>
      </c>
      <c r="F55" s="277" t="str">
        <f t="shared" si="3"/>
        <v>-</v>
      </c>
      <c r="G55" s="631" t="str">
        <f t="shared" si="4"/>
        <v>-</v>
      </c>
      <c r="H55" s="632"/>
      <c r="I55" s="239" t="str">
        <f t="shared" si="13"/>
        <v>-</v>
      </c>
      <c r="J55" s="239" t="str">
        <f t="shared" si="5"/>
        <v>-</v>
      </c>
      <c r="K55" s="239" t="str">
        <f t="shared" si="6"/>
        <v>-</v>
      </c>
      <c r="L55" s="284" t="str">
        <f>IF(C55=0,"-",(E55)/($K$28*744))</f>
        <v>-</v>
      </c>
      <c r="M55" s="288"/>
      <c r="O55" s="263" t="s">
        <v>37</v>
      </c>
      <c r="P55" s="189"/>
      <c r="Q55" s="258" t="str">
        <f t="shared" si="14"/>
        <v>-</v>
      </c>
      <c r="R55" s="258" t="str">
        <f t="shared" si="15"/>
        <v>-</v>
      </c>
      <c r="S55" s="258" t="str">
        <f t="shared" si="16"/>
        <v>-</v>
      </c>
      <c r="T55" s="631" t="str">
        <f t="shared" si="17"/>
        <v>-</v>
      </c>
      <c r="U55" s="632"/>
      <c r="V55" s="239" t="str">
        <f t="shared" si="18"/>
        <v>-</v>
      </c>
      <c r="W55" s="239" t="str">
        <f t="shared" si="19"/>
        <v>-</v>
      </c>
      <c r="X55" s="239" t="str">
        <f t="shared" si="20"/>
        <v>-</v>
      </c>
      <c r="Y55" s="240" t="str">
        <f>IF(R55="-","-",(R55)/($R$28*744))</f>
        <v>-</v>
      </c>
      <c r="AA55" s="263" t="s">
        <v>37</v>
      </c>
      <c r="AB55" s="189"/>
      <c r="AC55" s="258" t="str">
        <f t="shared" si="21"/>
        <v>-</v>
      </c>
      <c r="AD55" s="258" t="str">
        <f t="shared" si="22"/>
        <v>-</v>
      </c>
      <c r="AE55" s="258" t="str">
        <f t="shared" si="23"/>
        <v>-</v>
      </c>
      <c r="AF55" s="631" t="str">
        <f t="shared" si="24"/>
        <v>-</v>
      </c>
      <c r="AG55" s="632"/>
      <c r="AH55" s="239" t="str">
        <f t="shared" si="7"/>
        <v>-</v>
      </c>
      <c r="AI55" s="239" t="str">
        <f t="shared" si="8"/>
        <v>-</v>
      </c>
      <c r="AJ55" s="239" t="str">
        <f t="shared" si="25"/>
        <v>-</v>
      </c>
      <c r="AK55" s="240" t="str">
        <f>IF(AD55="-","-",(AD55)/($AD$28*744))</f>
        <v>-</v>
      </c>
      <c r="AM55" s="263" t="s">
        <v>37</v>
      </c>
      <c r="AN55" s="189"/>
      <c r="AO55" s="258" t="str">
        <f t="shared" si="26"/>
        <v>-</v>
      </c>
      <c r="AP55" s="258" t="str">
        <f t="shared" si="27"/>
        <v>-</v>
      </c>
      <c r="AQ55" s="258" t="str">
        <f t="shared" si="28"/>
        <v>-</v>
      </c>
      <c r="AR55" s="631" t="str">
        <f t="shared" si="29"/>
        <v>-</v>
      </c>
      <c r="AS55" s="632"/>
      <c r="AT55" s="239" t="str">
        <f t="shared" si="9"/>
        <v>-</v>
      </c>
      <c r="AU55" s="239" t="str">
        <f t="shared" si="10"/>
        <v>-</v>
      </c>
      <c r="AV55" s="239" t="str">
        <f t="shared" si="30"/>
        <v>-</v>
      </c>
      <c r="AW55" s="240" t="str">
        <f>IF(AP55="-","-",(AP55)/($AP$28*744))</f>
        <v>-</v>
      </c>
      <c r="AY55" s="263" t="s">
        <v>37</v>
      </c>
      <c r="AZ55" s="189"/>
      <c r="BA55" s="258" t="str">
        <f t="shared" si="31"/>
        <v>-</v>
      </c>
      <c r="BB55" s="258" t="str">
        <f t="shared" si="32"/>
        <v>-</v>
      </c>
      <c r="BC55" s="258" t="str">
        <f t="shared" si="33"/>
        <v>-</v>
      </c>
      <c r="BD55" s="631" t="str">
        <f t="shared" si="34"/>
        <v>-</v>
      </c>
      <c r="BE55" s="632"/>
      <c r="BF55" s="239" t="str">
        <f t="shared" si="11"/>
        <v>-</v>
      </c>
      <c r="BG55" s="239" t="str">
        <f t="shared" si="12"/>
        <v>-</v>
      </c>
      <c r="BH55" s="239" t="str">
        <f t="shared" si="35"/>
        <v>-</v>
      </c>
      <c r="BI55" s="240" t="str">
        <f>IF(BB55="-","-",(BB55)/($BB$28*744))</f>
        <v>-</v>
      </c>
    </row>
    <row r="56" spans="2:61" ht="18" customHeight="1" x14ac:dyDescent="0.3">
      <c r="B56" s="65" t="s">
        <v>38</v>
      </c>
      <c r="C56" s="384"/>
      <c r="D56" s="277" t="str">
        <f t="shared" si="1"/>
        <v>-</v>
      </c>
      <c r="E56" s="277" t="str">
        <f t="shared" si="2"/>
        <v>-</v>
      </c>
      <c r="F56" s="277" t="str">
        <f t="shared" si="3"/>
        <v>-</v>
      </c>
      <c r="G56" s="631" t="str">
        <f t="shared" si="4"/>
        <v>-</v>
      </c>
      <c r="H56" s="632"/>
      <c r="I56" s="239" t="str">
        <f t="shared" si="13"/>
        <v>-</v>
      </c>
      <c r="J56" s="239" t="str">
        <f t="shared" si="5"/>
        <v>-</v>
      </c>
      <c r="K56" s="239" t="str">
        <f t="shared" si="6"/>
        <v>-</v>
      </c>
      <c r="L56" s="284" t="str">
        <f>IF(C56=0,"-",(E56)/($K$28*720))</f>
        <v>-</v>
      </c>
      <c r="M56" s="288"/>
      <c r="O56" s="263" t="s">
        <v>38</v>
      </c>
      <c r="P56" s="189"/>
      <c r="Q56" s="258" t="str">
        <f t="shared" si="14"/>
        <v>-</v>
      </c>
      <c r="R56" s="258" t="str">
        <f t="shared" si="15"/>
        <v>-</v>
      </c>
      <c r="S56" s="258" t="str">
        <f t="shared" si="16"/>
        <v>-</v>
      </c>
      <c r="T56" s="631" t="str">
        <f t="shared" si="17"/>
        <v>-</v>
      </c>
      <c r="U56" s="632"/>
      <c r="V56" s="239" t="str">
        <f t="shared" si="18"/>
        <v>-</v>
      </c>
      <c r="W56" s="239" t="str">
        <f t="shared" si="19"/>
        <v>-</v>
      </c>
      <c r="X56" s="239" t="str">
        <f t="shared" si="20"/>
        <v>-</v>
      </c>
      <c r="Y56" s="240" t="str">
        <f>IF(R56="-","-",(R56)/($R$28*720))</f>
        <v>-</v>
      </c>
      <c r="AA56" s="263" t="s">
        <v>38</v>
      </c>
      <c r="AB56" s="189"/>
      <c r="AC56" s="258" t="str">
        <f t="shared" si="21"/>
        <v>-</v>
      </c>
      <c r="AD56" s="258" t="str">
        <f t="shared" si="22"/>
        <v>-</v>
      </c>
      <c r="AE56" s="258" t="str">
        <f t="shared" si="23"/>
        <v>-</v>
      </c>
      <c r="AF56" s="631" t="str">
        <f t="shared" si="24"/>
        <v>-</v>
      </c>
      <c r="AG56" s="632"/>
      <c r="AH56" s="239" t="str">
        <f t="shared" si="7"/>
        <v>-</v>
      </c>
      <c r="AI56" s="239" t="str">
        <f t="shared" si="8"/>
        <v>-</v>
      </c>
      <c r="AJ56" s="239" t="str">
        <f t="shared" si="25"/>
        <v>-</v>
      </c>
      <c r="AK56" s="240" t="str">
        <f>IF(AD56="-","-",(AD56)/($AD$28*720))</f>
        <v>-</v>
      </c>
      <c r="AM56" s="263" t="s">
        <v>38</v>
      </c>
      <c r="AN56" s="189"/>
      <c r="AO56" s="258" t="str">
        <f t="shared" si="26"/>
        <v>-</v>
      </c>
      <c r="AP56" s="258" t="str">
        <f t="shared" si="27"/>
        <v>-</v>
      </c>
      <c r="AQ56" s="258" t="str">
        <f t="shared" si="28"/>
        <v>-</v>
      </c>
      <c r="AR56" s="631" t="str">
        <f t="shared" si="29"/>
        <v>-</v>
      </c>
      <c r="AS56" s="632"/>
      <c r="AT56" s="239" t="str">
        <f t="shared" si="9"/>
        <v>-</v>
      </c>
      <c r="AU56" s="239" t="str">
        <f t="shared" si="10"/>
        <v>-</v>
      </c>
      <c r="AV56" s="239" t="str">
        <f t="shared" si="30"/>
        <v>-</v>
      </c>
      <c r="AW56" s="240" t="str">
        <f>IF(AP56="-","-",(AP56)/($AP$28*720))</f>
        <v>-</v>
      </c>
      <c r="AY56" s="263" t="s">
        <v>38</v>
      </c>
      <c r="AZ56" s="189"/>
      <c r="BA56" s="258" t="str">
        <f t="shared" si="31"/>
        <v>-</v>
      </c>
      <c r="BB56" s="258" t="str">
        <f t="shared" si="32"/>
        <v>-</v>
      </c>
      <c r="BC56" s="258" t="str">
        <f t="shared" si="33"/>
        <v>-</v>
      </c>
      <c r="BD56" s="631" t="str">
        <f t="shared" si="34"/>
        <v>-</v>
      </c>
      <c r="BE56" s="632"/>
      <c r="BF56" s="239" t="str">
        <f t="shared" si="11"/>
        <v>-</v>
      </c>
      <c r="BG56" s="239" t="str">
        <f t="shared" si="12"/>
        <v>-</v>
      </c>
      <c r="BH56" s="239" t="str">
        <f t="shared" si="35"/>
        <v>-</v>
      </c>
      <c r="BI56" s="240" t="str">
        <f>IF(BB56="-","-",(BB56)/($BB$28*720))</f>
        <v>-</v>
      </c>
    </row>
    <row r="57" spans="2:61" ht="18" customHeight="1" thickBot="1" x14ac:dyDescent="0.35">
      <c r="B57" s="65" t="s">
        <v>39</v>
      </c>
      <c r="C57" s="384"/>
      <c r="D57" s="277" t="str">
        <f t="shared" si="1"/>
        <v>-</v>
      </c>
      <c r="E57" s="277" t="str">
        <f t="shared" si="2"/>
        <v>-</v>
      </c>
      <c r="F57" s="277" t="str">
        <f t="shared" si="3"/>
        <v>-</v>
      </c>
      <c r="G57" s="631" t="str">
        <f t="shared" si="4"/>
        <v>-</v>
      </c>
      <c r="H57" s="632"/>
      <c r="I57" s="239" t="str">
        <f t="shared" si="13"/>
        <v>-</v>
      </c>
      <c r="J57" s="239" t="str">
        <f t="shared" si="5"/>
        <v>-</v>
      </c>
      <c r="K57" s="239" t="str">
        <f t="shared" si="6"/>
        <v>-</v>
      </c>
      <c r="L57" s="284" t="str">
        <f>IF(C57=0,"-",(E57)/($K$28*744))</f>
        <v>-</v>
      </c>
      <c r="M57" s="289"/>
      <c r="O57" s="263" t="s">
        <v>39</v>
      </c>
      <c r="P57" s="189"/>
      <c r="Q57" s="258" t="str">
        <f t="shared" si="14"/>
        <v>-</v>
      </c>
      <c r="R57" s="258" t="str">
        <f t="shared" si="15"/>
        <v>-</v>
      </c>
      <c r="S57" s="258" t="str">
        <f t="shared" si="16"/>
        <v>-</v>
      </c>
      <c r="T57" s="631" t="str">
        <f t="shared" si="17"/>
        <v>-</v>
      </c>
      <c r="U57" s="632"/>
      <c r="V57" s="239" t="str">
        <f t="shared" si="18"/>
        <v>-</v>
      </c>
      <c r="W57" s="239" t="str">
        <f t="shared" si="19"/>
        <v>-</v>
      </c>
      <c r="X57" s="239" t="str">
        <f t="shared" si="20"/>
        <v>-</v>
      </c>
      <c r="Y57" s="240" t="str">
        <f>IF(R57="-","-",(R57)/($R$28*744))</f>
        <v>-</v>
      </c>
      <c r="AA57" s="263" t="s">
        <v>39</v>
      </c>
      <c r="AB57" s="189"/>
      <c r="AC57" s="258" t="str">
        <f t="shared" si="21"/>
        <v>-</v>
      </c>
      <c r="AD57" s="258" t="str">
        <f t="shared" si="22"/>
        <v>-</v>
      </c>
      <c r="AE57" s="258" t="str">
        <f t="shared" si="23"/>
        <v>-</v>
      </c>
      <c r="AF57" s="631" t="str">
        <f t="shared" si="24"/>
        <v>-</v>
      </c>
      <c r="AG57" s="632"/>
      <c r="AH57" s="239" t="str">
        <f t="shared" si="7"/>
        <v>-</v>
      </c>
      <c r="AI57" s="239" t="str">
        <f t="shared" si="8"/>
        <v>-</v>
      </c>
      <c r="AJ57" s="239" t="str">
        <f>IF(AF57="-","-",(AD57+AF57)/AC57)</f>
        <v>-</v>
      </c>
      <c r="AK57" s="240" t="str">
        <f>IF(AD57="-","-",(AD57)/($AD$28*744))</f>
        <v>-</v>
      </c>
      <c r="AM57" s="263" t="s">
        <v>39</v>
      </c>
      <c r="AN57" s="189"/>
      <c r="AO57" s="258" t="str">
        <f t="shared" si="26"/>
        <v>-</v>
      </c>
      <c r="AP57" s="258" t="str">
        <f t="shared" si="27"/>
        <v>-</v>
      </c>
      <c r="AQ57" s="258" t="str">
        <f t="shared" si="28"/>
        <v>-</v>
      </c>
      <c r="AR57" s="631" t="str">
        <f t="shared" si="29"/>
        <v>-</v>
      </c>
      <c r="AS57" s="632"/>
      <c r="AT57" s="239" t="str">
        <f t="shared" si="9"/>
        <v>-</v>
      </c>
      <c r="AU57" s="239" t="str">
        <f t="shared" si="10"/>
        <v>-</v>
      </c>
      <c r="AV57" s="239" t="str">
        <f>IF(AR57="-","-",(AP57+AR57)/AO57)</f>
        <v>-</v>
      </c>
      <c r="AW57" s="240" t="str">
        <f>IF(AP57="-","-",(AP57)/($AP$28*744))</f>
        <v>-</v>
      </c>
      <c r="AY57" s="263" t="s">
        <v>39</v>
      </c>
      <c r="AZ57" s="189"/>
      <c r="BA57" s="258" t="str">
        <f t="shared" si="31"/>
        <v>-</v>
      </c>
      <c r="BB57" s="258" t="str">
        <f t="shared" si="32"/>
        <v>-</v>
      </c>
      <c r="BC57" s="258" t="str">
        <f t="shared" si="33"/>
        <v>-</v>
      </c>
      <c r="BD57" s="631" t="str">
        <f t="shared" si="34"/>
        <v>-</v>
      </c>
      <c r="BE57" s="632"/>
      <c r="BF57" s="239" t="str">
        <f t="shared" si="11"/>
        <v>-</v>
      </c>
      <c r="BG57" s="239" t="str">
        <f t="shared" si="12"/>
        <v>-</v>
      </c>
      <c r="BH57" s="239" t="str">
        <f>IF(BD57="-","-",(BB57+BD57)/BA57)</f>
        <v>-</v>
      </c>
      <c r="BI57" s="240" t="str">
        <f>IF(BB57="-","-",(BB57)/($BB$28*744))</f>
        <v>-</v>
      </c>
    </row>
    <row r="58" spans="2:61" ht="18" customHeight="1" thickBot="1" x14ac:dyDescent="0.35">
      <c r="B58" s="66" t="s">
        <v>40</v>
      </c>
      <c r="C58" s="207" t="str">
        <f>IF(C57="", "-", SUM(C46:C57))</f>
        <v>-</v>
      </c>
      <c r="D58" s="207" t="str">
        <f>IF(D57="-", "-", SUM(D46:D57))</f>
        <v>-</v>
      </c>
      <c r="E58" s="207" t="str">
        <f>IF(E57="-", "-", SUM(E46:E57))</f>
        <v>-</v>
      </c>
      <c r="F58" s="207" t="str">
        <f>IF(F57="-", "-", SUM(F46:F57))</f>
        <v>-</v>
      </c>
      <c r="G58" s="646" t="str">
        <f t="shared" ref="G58" si="36">IF($J$12="No (electric generation only)", 0, IF(J77=0,"-",J77))</f>
        <v>-</v>
      </c>
      <c r="H58" s="647"/>
      <c r="I58" s="241" t="str">
        <f t="shared" ref="I58" si="37">IF(E58="-","-",E58/D58)</f>
        <v>-</v>
      </c>
      <c r="J58" s="241" t="str">
        <f t="shared" si="5"/>
        <v>-</v>
      </c>
      <c r="K58" s="241" t="str">
        <f t="shared" si="6"/>
        <v>-</v>
      </c>
      <c r="L58" s="242" t="str">
        <f>IF(E58="-","-",(E58)/($K$28*8760))</f>
        <v>-</v>
      </c>
      <c r="M58" s="283"/>
      <c r="O58" s="264" t="s">
        <v>40</v>
      </c>
      <c r="P58" s="256" t="str">
        <f>IF(P57="", "-", SUM(P46:P57))</f>
        <v>-</v>
      </c>
      <c r="Q58" s="256" t="str">
        <f>IF(Q57="-", "-", SUM(Q46:Q57))</f>
        <v>-</v>
      </c>
      <c r="R58" s="256" t="str">
        <f>IF(R57="-", "-", SUM(R46:R57))</f>
        <v>-</v>
      </c>
      <c r="S58" s="256" t="str">
        <f>IF(S57="-", "-", SUM(S46:S57))</f>
        <v>-</v>
      </c>
      <c r="T58" s="646" t="str">
        <f t="shared" si="17"/>
        <v>-</v>
      </c>
      <c r="U58" s="647"/>
      <c r="V58" s="241" t="str">
        <f>IF(R58="-","-",R58/Q58)</f>
        <v>-</v>
      </c>
      <c r="W58" s="241" t="str">
        <f>IF(T58="-","-",T58/Q58)</f>
        <v>-</v>
      </c>
      <c r="X58" s="241" t="str">
        <f>IF(T58="-","-",(R58+T58)/Q58)</f>
        <v>-</v>
      </c>
      <c r="Y58" s="242" t="str">
        <f>IF(R58="-","-",(R58)/($R$28*8760))</f>
        <v>-</v>
      </c>
      <c r="AA58" s="264" t="s">
        <v>40</v>
      </c>
      <c r="AB58" s="256" t="str">
        <f>IF(AB57="", "-", SUM(AB46:AB57))</f>
        <v>-</v>
      </c>
      <c r="AC58" s="256" t="str">
        <f>IF(AC57="-", "-", SUM(AC46:AC57))</f>
        <v>-</v>
      </c>
      <c r="AD58" s="256" t="str">
        <f>IF(AD57="-", "-", SUM(AD46:AD57))</f>
        <v>-</v>
      </c>
      <c r="AE58" s="256" t="str">
        <f>IF(AE57="-", "-", SUM(AE46:AE57))</f>
        <v>-</v>
      </c>
      <c r="AF58" s="646" t="str">
        <f t="shared" si="24"/>
        <v>-</v>
      </c>
      <c r="AG58" s="647"/>
      <c r="AH58" s="241" t="str">
        <f t="shared" si="7"/>
        <v>-</v>
      </c>
      <c r="AI58" s="241" t="str">
        <f t="shared" si="8"/>
        <v>-</v>
      </c>
      <c r="AJ58" s="241" t="str">
        <f>IF(AF58="-","-",(AD58+AF58)/AC58)</f>
        <v>-</v>
      </c>
      <c r="AK58" s="242" t="str">
        <f>IF(AD58="-","-",(AD58)/($AD$28*8760))</f>
        <v>-</v>
      </c>
      <c r="AM58" s="264" t="s">
        <v>40</v>
      </c>
      <c r="AN58" s="256" t="str">
        <f>IF(AN57="", "-", SUM(AN46:AN57))</f>
        <v>-</v>
      </c>
      <c r="AO58" s="256" t="str">
        <f>IF(AO57="-", "-", SUM(AO46:AO57))</f>
        <v>-</v>
      </c>
      <c r="AP58" s="256" t="str">
        <f>IF(AP57="-", "-", SUM(AP46:AP57))</f>
        <v>-</v>
      </c>
      <c r="AQ58" s="256" t="str">
        <f>IF(AQ57="-", "-", SUM(AQ46:AQ57))</f>
        <v>-</v>
      </c>
      <c r="AR58" s="646" t="str">
        <f t="shared" si="29"/>
        <v>-</v>
      </c>
      <c r="AS58" s="647"/>
      <c r="AT58" s="241" t="str">
        <f t="shared" si="9"/>
        <v>-</v>
      </c>
      <c r="AU58" s="241" t="str">
        <f t="shared" si="10"/>
        <v>-</v>
      </c>
      <c r="AV58" s="241" t="str">
        <f>IF(AR58="-","-",(AP58+AR58)/AO58)</f>
        <v>-</v>
      </c>
      <c r="AW58" s="242" t="str">
        <f>IF(AP58="-","-",(AP58)/($AP$28*8760))</f>
        <v>-</v>
      </c>
      <c r="AY58" s="264" t="s">
        <v>40</v>
      </c>
      <c r="AZ58" s="256" t="str">
        <f>IF(AZ57="", "-", SUM(AZ46:AZ57))</f>
        <v>-</v>
      </c>
      <c r="BA58" s="256" t="str">
        <f>IF(BA57="-", "-", SUM(BA46:BA57))</f>
        <v>-</v>
      </c>
      <c r="BB58" s="256" t="str">
        <f>IF(BB57="-", "-", SUM(BB46:BB57))</f>
        <v>-</v>
      </c>
      <c r="BC58" s="256" t="str">
        <f>IF(BC57="-", "-", SUM(BC46:BC57))</f>
        <v>-</v>
      </c>
      <c r="BD58" s="646" t="str">
        <f t="shared" si="34"/>
        <v>-</v>
      </c>
      <c r="BE58" s="647"/>
      <c r="BF58" s="241" t="str">
        <f t="shared" si="11"/>
        <v>-</v>
      </c>
      <c r="BG58" s="241" t="str">
        <f t="shared" si="12"/>
        <v>-</v>
      </c>
      <c r="BH58" s="241" t="str">
        <f>IF(BD58="-","-",(BB58+BD58)/BA58)</f>
        <v>-</v>
      </c>
      <c r="BI58" s="242" t="str">
        <f>IF(BB58="-","-",(BB58)/($BB$28*8760))</f>
        <v>-</v>
      </c>
    </row>
    <row r="59" spans="2:61" x14ac:dyDescent="0.3">
      <c r="B59" s="605" t="s">
        <v>487</v>
      </c>
      <c r="C59" s="605"/>
      <c r="D59" s="605"/>
      <c r="E59" s="605"/>
      <c r="F59" s="605"/>
      <c r="G59" s="605"/>
      <c r="H59" s="605"/>
      <c r="I59" s="605"/>
      <c r="J59" s="605"/>
      <c r="K59" s="605"/>
      <c r="L59" s="605"/>
      <c r="O59" s="605" t="s">
        <v>575</v>
      </c>
      <c r="P59" s="605"/>
      <c r="Q59" s="605"/>
      <c r="R59" s="605"/>
      <c r="S59" s="605"/>
      <c r="T59" s="605"/>
      <c r="U59" s="605"/>
      <c r="V59" s="605"/>
      <c r="W59" s="605"/>
      <c r="X59" s="605"/>
      <c r="Y59" s="605"/>
      <c r="AA59" s="605" t="s">
        <v>575</v>
      </c>
      <c r="AB59" s="605"/>
      <c r="AC59" s="605"/>
      <c r="AD59" s="605"/>
      <c r="AE59" s="605"/>
      <c r="AF59" s="605"/>
      <c r="AG59" s="605"/>
      <c r="AH59" s="605"/>
      <c r="AI59" s="605"/>
      <c r="AJ59" s="605"/>
      <c r="AK59" s="605"/>
      <c r="AM59" s="605" t="s">
        <v>575</v>
      </c>
      <c r="AN59" s="605"/>
      <c r="AO59" s="605"/>
      <c r="AP59" s="605"/>
      <c r="AQ59" s="605"/>
      <c r="AR59" s="605"/>
      <c r="AS59" s="605"/>
      <c r="AT59" s="605"/>
      <c r="AU59" s="605"/>
      <c r="AV59" s="605"/>
      <c r="AW59" s="605"/>
      <c r="AY59" s="605" t="s">
        <v>575</v>
      </c>
      <c r="AZ59" s="605"/>
      <c r="BA59" s="605"/>
      <c r="BB59" s="605"/>
      <c r="BC59" s="605"/>
      <c r="BD59" s="605"/>
      <c r="BE59" s="605"/>
      <c r="BF59" s="605"/>
      <c r="BG59" s="605"/>
      <c r="BH59" s="605"/>
      <c r="BI59" s="605"/>
    </row>
    <row r="60" spans="2:61" x14ac:dyDescent="0.3">
      <c r="B60" s="635"/>
      <c r="C60" s="635"/>
      <c r="D60" s="635"/>
      <c r="E60" s="635"/>
      <c r="F60" s="635"/>
      <c r="G60" s="635"/>
      <c r="H60" s="635"/>
      <c r="I60" s="635"/>
      <c r="J60" s="635"/>
      <c r="K60" s="635"/>
      <c r="L60" s="635"/>
    </row>
    <row r="61" spans="2:61" ht="15.6" x14ac:dyDescent="0.3">
      <c r="B61" s="271" t="s">
        <v>326</v>
      </c>
      <c r="C61" s="257"/>
      <c r="D61" s="257"/>
      <c r="E61" s="257"/>
      <c r="F61" s="257"/>
      <c r="G61" s="257"/>
      <c r="H61" s="257"/>
      <c r="I61" s="257"/>
      <c r="J61" s="257"/>
      <c r="K61" s="257"/>
      <c r="L61" s="257"/>
    </row>
    <row r="62" spans="2:61" ht="30" customHeight="1" thickBot="1" x14ac:dyDescent="0.35">
      <c r="B62" s="597" t="s">
        <v>374</v>
      </c>
      <c r="C62" s="597"/>
      <c r="D62" s="597"/>
      <c r="E62" s="597"/>
      <c r="F62" s="597"/>
      <c r="G62" s="597"/>
      <c r="H62" s="597"/>
      <c r="I62" s="597"/>
      <c r="J62" s="597"/>
      <c r="K62" s="597"/>
      <c r="L62" s="597"/>
    </row>
    <row r="63" spans="2:61" ht="17.399999999999999" x14ac:dyDescent="0.3">
      <c r="B63" s="598" t="s">
        <v>202</v>
      </c>
      <c r="C63" s="599"/>
      <c r="D63" s="599"/>
      <c r="E63" s="599"/>
      <c r="F63" s="599"/>
      <c r="G63" s="599"/>
      <c r="H63" s="599"/>
      <c r="I63" s="599"/>
      <c r="J63" s="599"/>
      <c r="K63" s="599"/>
      <c r="L63" s="600"/>
      <c r="O63" s="682" t="s">
        <v>325</v>
      </c>
      <c r="P63" s="683"/>
      <c r="Q63" s="683"/>
      <c r="R63" s="683"/>
      <c r="S63" s="683"/>
      <c r="T63" s="683"/>
      <c r="U63" s="683"/>
      <c r="V63" s="683"/>
      <c r="W63" s="683"/>
      <c r="X63" s="683"/>
      <c r="Y63" s="684"/>
      <c r="AA63" s="682" t="s">
        <v>331</v>
      </c>
      <c r="AB63" s="683"/>
      <c r="AC63" s="683"/>
      <c r="AD63" s="683"/>
      <c r="AE63" s="683"/>
      <c r="AF63" s="683"/>
      <c r="AG63" s="683"/>
      <c r="AH63" s="683"/>
      <c r="AI63" s="683"/>
      <c r="AJ63" s="683"/>
      <c r="AK63" s="684"/>
      <c r="AM63" s="682" t="s">
        <v>334</v>
      </c>
      <c r="AN63" s="683"/>
      <c r="AO63" s="683"/>
      <c r="AP63" s="683"/>
      <c r="AQ63" s="683"/>
      <c r="AR63" s="683"/>
      <c r="AS63" s="683"/>
      <c r="AT63" s="683"/>
      <c r="AU63" s="683"/>
      <c r="AV63" s="683"/>
      <c r="AW63" s="684"/>
      <c r="AY63" s="682" t="s">
        <v>337</v>
      </c>
      <c r="AZ63" s="683"/>
      <c r="BA63" s="683"/>
      <c r="BB63" s="683"/>
      <c r="BC63" s="683"/>
      <c r="BD63" s="683"/>
      <c r="BE63" s="683"/>
      <c r="BF63" s="683"/>
      <c r="BG63" s="683"/>
      <c r="BH63" s="683"/>
      <c r="BI63" s="684"/>
    </row>
    <row r="64" spans="2:61" ht="46.5" customHeight="1" x14ac:dyDescent="0.3">
      <c r="B64" s="64"/>
      <c r="C64" s="208" t="s">
        <v>47</v>
      </c>
      <c r="D64" s="208" t="s">
        <v>48</v>
      </c>
      <c r="E64" s="208" t="s">
        <v>49</v>
      </c>
      <c r="F64" s="208" t="s">
        <v>51</v>
      </c>
      <c r="G64" s="601" t="s">
        <v>50</v>
      </c>
      <c r="H64" s="602"/>
      <c r="I64" s="208" t="s">
        <v>52</v>
      </c>
      <c r="J64" s="234" t="s">
        <v>179</v>
      </c>
      <c r="K64" s="208" t="s">
        <v>251</v>
      </c>
      <c r="L64" s="212" t="s">
        <v>225</v>
      </c>
      <c r="O64" s="259"/>
      <c r="P64" s="265" t="s">
        <v>47</v>
      </c>
      <c r="Q64" s="265" t="s">
        <v>48</v>
      </c>
      <c r="R64" s="265" t="s">
        <v>49</v>
      </c>
      <c r="S64" s="265" t="s">
        <v>51</v>
      </c>
      <c r="T64" s="685" t="s">
        <v>50</v>
      </c>
      <c r="U64" s="685"/>
      <c r="V64" s="265" t="s">
        <v>52</v>
      </c>
      <c r="W64" s="266" t="s">
        <v>179</v>
      </c>
      <c r="X64" s="265" t="s">
        <v>251</v>
      </c>
      <c r="Y64" s="267" t="s">
        <v>225</v>
      </c>
      <c r="AA64" s="259"/>
      <c r="AB64" s="265" t="s">
        <v>47</v>
      </c>
      <c r="AC64" s="265" t="s">
        <v>48</v>
      </c>
      <c r="AD64" s="265" t="s">
        <v>49</v>
      </c>
      <c r="AE64" s="265" t="s">
        <v>51</v>
      </c>
      <c r="AF64" s="685" t="s">
        <v>50</v>
      </c>
      <c r="AG64" s="685"/>
      <c r="AH64" s="265" t="s">
        <v>52</v>
      </c>
      <c r="AI64" s="266" t="s">
        <v>179</v>
      </c>
      <c r="AJ64" s="265" t="s">
        <v>251</v>
      </c>
      <c r="AK64" s="267" t="s">
        <v>225</v>
      </c>
      <c r="AM64" s="259"/>
      <c r="AN64" s="265" t="s">
        <v>47</v>
      </c>
      <c r="AO64" s="265" t="s">
        <v>48</v>
      </c>
      <c r="AP64" s="265" t="s">
        <v>49</v>
      </c>
      <c r="AQ64" s="265" t="s">
        <v>51</v>
      </c>
      <c r="AR64" s="685" t="s">
        <v>50</v>
      </c>
      <c r="AS64" s="685"/>
      <c r="AT64" s="265" t="s">
        <v>52</v>
      </c>
      <c r="AU64" s="266" t="s">
        <v>179</v>
      </c>
      <c r="AV64" s="265" t="s">
        <v>251</v>
      </c>
      <c r="AW64" s="267" t="s">
        <v>225</v>
      </c>
      <c r="AY64" s="259"/>
      <c r="AZ64" s="265" t="s">
        <v>47</v>
      </c>
      <c r="BA64" s="265" t="s">
        <v>48</v>
      </c>
      <c r="BB64" s="265" t="s">
        <v>49</v>
      </c>
      <c r="BC64" s="265" t="s">
        <v>51</v>
      </c>
      <c r="BD64" s="685" t="s">
        <v>50</v>
      </c>
      <c r="BE64" s="685"/>
      <c r="BF64" s="265" t="s">
        <v>52</v>
      </c>
      <c r="BG64" s="266" t="s">
        <v>179</v>
      </c>
      <c r="BH64" s="265" t="s">
        <v>251</v>
      </c>
      <c r="BI64" s="267" t="s">
        <v>225</v>
      </c>
    </row>
    <row r="65" spans="2:61" ht="18" customHeight="1" x14ac:dyDescent="0.3">
      <c r="B65" s="67" t="s">
        <v>28</v>
      </c>
      <c r="C65" s="323"/>
      <c r="D65" s="206"/>
      <c r="E65" s="206"/>
      <c r="F65" s="206"/>
      <c r="G65" s="594"/>
      <c r="H65" s="595"/>
      <c r="I65" s="206"/>
      <c r="J65" s="187">
        <f t="shared" ref="J65:J76" si="38">SUM(C65:I65)</f>
        <v>0</v>
      </c>
      <c r="K65" s="243"/>
      <c r="L65" s="188" t="str">
        <f>IF(J65=0,"-",K65*J65)</f>
        <v>-</v>
      </c>
      <c r="O65" s="268" t="s">
        <v>28</v>
      </c>
      <c r="P65" s="323"/>
      <c r="Q65" s="255"/>
      <c r="R65" s="255"/>
      <c r="S65" s="255"/>
      <c r="T65" s="640"/>
      <c r="U65" s="640"/>
      <c r="V65" s="255"/>
      <c r="W65" s="187">
        <f t="shared" ref="W65:W76" si="39">SUM(P65:V65)</f>
        <v>0</v>
      </c>
      <c r="X65" s="243"/>
      <c r="Y65" s="188" t="str">
        <f>IF(W65=0,"-",X65*W65)</f>
        <v>-</v>
      </c>
      <c r="AA65" s="268" t="s">
        <v>28</v>
      </c>
      <c r="AB65" s="255"/>
      <c r="AC65" s="255"/>
      <c r="AD65" s="255"/>
      <c r="AE65" s="255"/>
      <c r="AF65" s="640"/>
      <c r="AG65" s="640"/>
      <c r="AH65" s="255"/>
      <c r="AI65" s="187">
        <f t="shared" ref="AI65:AI76" si="40">SUM(AB65:AH65)</f>
        <v>0</v>
      </c>
      <c r="AJ65" s="243"/>
      <c r="AK65" s="188" t="str">
        <f>IF(AI65=0,"-",AJ65*AI65)</f>
        <v>-</v>
      </c>
      <c r="AM65" s="268" t="s">
        <v>28</v>
      </c>
      <c r="AN65" s="255"/>
      <c r="AO65" s="255"/>
      <c r="AP65" s="255"/>
      <c r="AQ65" s="255"/>
      <c r="AR65" s="640"/>
      <c r="AS65" s="640"/>
      <c r="AT65" s="255"/>
      <c r="AU65" s="187">
        <f t="shared" ref="AU65:AU76" si="41">SUM(AN65:AT65)</f>
        <v>0</v>
      </c>
      <c r="AV65" s="243"/>
      <c r="AW65" s="188" t="str">
        <f>IF(AU65=0,"-",AV65*AU65)</f>
        <v>-</v>
      </c>
      <c r="AY65" s="268" t="s">
        <v>28</v>
      </c>
      <c r="AZ65" s="255"/>
      <c r="BA65" s="255"/>
      <c r="BB65" s="255"/>
      <c r="BC65" s="255"/>
      <c r="BD65" s="640"/>
      <c r="BE65" s="640"/>
      <c r="BF65" s="255"/>
      <c r="BG65" s="187">
        <f t="shared" ref="BG65:BG76" si="42">SUM(AZ65:BF65)</f>
        <v>0</v>
      </c>
      <c r="BH65" s="243"/>
      <c r="BI65" s="188" t="str">
        <f>IF(BG65=0,"-",BH65*BG65)</f>
        <v>-</v>
      </c>
    </row>
    <row r="66" spans="2:61" ht="18" customHeight="1" x14ac:dyDescent="0.3">
      <c r="B66" s="67" t="s">
        <v>29</v>
      </c>
      <c r="C66" s="323"/>
      <c r="D66" s="206"/>
      <c r="E66" s="206"/>
      <c r="F66" s="206"/>
      <c r="G66" s="594"/>
      <c r="H66" s="595"/>
      <c r="I66" s="206"/>
      <c r="J66" s="187">
        <f t="shared" si="38"/>
        <v>0</v>
      </c>
      <c r="K66" s="243"/>
      <c r="L66" s="188" t="str">
        <f t="shared" ref="L66:L76" si="43">IF(J66=0,"-",K66*J66)</f>
        <v>-</v>
      </c>
      <c r="O66" s="268" t="s">
        <v>29</v>
      </c>
      <c r="P66" s="323"/>
      <c r="Q66" s="255"/>
      <c r="R66" s="255"/>
      <c r="S66" s="255"/>
      <c r="T66" s="640"/>
      <c r="U66" s="640"/>
      <c r="V66" s="255"/>
      <c r="W66" s="187">
        <f t="shared" si="39"/>
        <v>0</v>
      </c>
      <c r="X66" s="243"/>
      <c r="Y66" s="188" t="str">
        <f t="shared" ref="Y66:Y76" si="44">IF(W66=0,"-",X66*W66)</f>
        <v>-</v>
      </c>
      <c r="AA66" s="268" t="s">
        <v>29</v>
      </c>
      <c r="AB66" s="255"/>
      <c r="AC66" s="255"/>
      <c r="AD66" s="255"/>
      <c r="AE66" s="255"/>
      <c r="AF66" s="640"/>
      <c r="AG66" s="640"/>
      <c r="AH66" s="255"/>
      <c r="AI66" s="187">
        <f t="shared" si="40"/>
        <v>0</v>
      </c>
      <c r="AJ66" s="243"/>
      <c r="AK66" s="188" t="str">
        <f t="shared" ref="AK66:AK76" si="45">IF(AI66=0,"-",AJ66*AI66)</f>
        <v>-</v>
      </c>
      <c r="AM66" s="268" t="s">
        <v>29</v>
      </c>
      <c r="AN66" s="255"/>
      <c r="AO66" s="255"/>
      <c r="AP66" s="255"/>
      <c r="AQ66" s="255"/>
      <c r="AR66" s="640"/>
      <c r="AS66" s="640"/>
      <c r="AT66" s="255"/>
      <c r="AU66" s="187">
        <f t="shared" si="41"/>
        <v>0</v>
      </c>
      <c r="AV66" s="243"/>
      <c r="AW66" s="188" t="str">
        <f t="shared" ref="AW66:AW76" si="46">IF(AU66=0,"-",AV66*AU66)</f>
        <v>-</v>
      </c>
      <c r="AY66" s="268" t="s">
        <v>29</v>
      </c>
      <c r="AZ66" s="255"/>
      <c r="BA66" s="255"/>
      <c r="BB66" s="255"/>
      <c r="BC66" s="255"/>
      <c r="BD66" s="640"/>
      <c r="BE66" s="640"/>
      <c r="BF66" s="255"/>
      <c r="BG66" s="187">
        <f t="shared" si="42"/>
        <v>0</v>
      </c>
      <c r="BH66" s="243"/>
      <c r="BI66" s="188" t="str">
        <f t="shared" ref="BI66:BI76" si="47">IF(BG66=0,"-",BH66*BG66)</f>
        <v>-</v>
      </c>
    </row>
    <row r="67" spans="2:61" ht="18" customHeight="1" x14ac:dyDescent="0.3">
      <c r="B67" s="67" t="s">
        <v>30</v>
      </c>
      <c r="C67" s="189"/>
      <c r="D67" s="206"/>
      <c r="E67" s="206"/>
      <c r="F67" s="206"/>
      <c r="G67" s="594"/>
      <c r="H67" s="595"/>
      <c r="I67" s="206"/>
      <c r="J67" s="187">
        <f t="shared" si="38"/>
        <v>0</v>
      </c>
      <c r="K67" s="243"/>
      <c r="L67" s="188" t="str">
        <f t="shared" si="43"/>
        <v>-</v>
      </c>
      <c r="O67" s="268" t="s">
        <v>30</v>
      </c>
      <c r="P67" s="189"/>
      <c r="Q67" s="255"/>
      <c r="R67" s="255"/>
      <c r="S67" s="255"/>
      <c r="T67" s="640"/>
      <c r="U67" s="640"/>
      <c r="V67" s="255"/>
      <c r="W67" s="187">
        <f t="shared" si="39"/>
        <v>0</v>
      </c>
      <c r="X67" s="243"/>
      <c r="Y67" s="188" t="str">
        <f t="shared" si="44"/>
        <v>-</v>
      </c>
      <c r="AA67" s="268" t="s">
        <v>30</v>
      </c>
      <c r="AB67" s="189"/>
      <c r="AC67" s="255"/>
      <c r="AD67" s="255"/>
      <c r="AE67" s="255"/>
      <c r="AF67" s="640"/>
      <c r="AG67" s="640"/>
      <c r="AH67" s="255"/>
      <c r="AI67" s="187">
        <f t="shared" si="40"/>
        <v>0</v>
      </c>
      <c r="AJ67" s="243"/>
      <c r="AK67" s="188" t="str">
        <f t="shared" si="45"/>
        <v>-</v>
      </c>
      <c r="AM67" s="268" t="s">
        <v>30</v>
      </c>
      <c r="AN67" s="189"/>
      <c r="AO67" s="255"/>
      <c r="AP67" s="255"/>
      <c r="AQ67" s="255"/>
      <c r="AR67" s="640"/>
      <c r="AS67" s="640"/>
      <c r="AT67" s="255"/>
      <c r="AU67" s="187">
        <f t="shared" si="41"/>
        <v>0</v>
      </c>
      <c r="AV67" s="243"/>
      <c r="AW67" s="188" t="str">
        <f t="shared" si="46"/>
        <v>-</v>
      </c>
      <c r="AY67" s="268" t="s">
        <v>30</v>
      </c>
      <c r="AZ67" s="189"/>
      <c r="BA67" s="255"/>
      <c r="BB67" s="255"/>
      <c r="BC67" s="255"/>
      <c r="BD67" s="640"/>
      <c r="BE67" s="640"/>
      <c r="BF67" s="255"/>
      <c r="BG67" s="187">
        <f t="shared" si="42"/>
        <v>0</v>
      </c>
      <c r="BH67" s="243"/>
      <c r="BI67" s="188" t="str">
        <f t="shared" si="47"/>
        <v>-</v>
      </c>
    </row>
    <row r="68" spans="2:61" ht="18" customHeight="1" x14ac:dyDescent="0.3">
      <c r="B68" s="67" t="s">
        <v>31</v>
      </c>
      <c r="C68" s="189"/>
      <c r="D68" s="206"/>
      <c r="E68" s="206"/>
      <c r="F68" s="206"/>
      <c r="G68" s="594"/>
      <c r="H68" s="595"/>
      <c r="I68" s="206"/>
      <c r="J68" s="187">
        <f t="shared" si="38"/>
        <v>0</v>
      </c>
      <c r="K68" s="243"/>
      <c r="L68" s="188" t="str">
        <f t="shared" si="43"/>
        <v>-</v>
      </c>
      <c r="O68" s="268" t="s">
        <v>31</v>
      </c>
      <c r="P68" s="189"/>
      <c r="Q68" s="255"/>
      <c r="R68" s="255"/>
      <c r="S68" s="255"/>
      <c r="T68" s="640"/>
      <c r="U68" s="640"/>
      <c r="V68" s="255"/>
      <c r="W68" s="187">
        <f t="shared" si="39"/>
        <v>0</v>
      </c>
      <c r="X68" s="243"/>
      <c r="Y68" s="188" t="str">
        <f t="shared" si="44"/>
        <v>-</v>
      </c>
      <c r="AA68" s="268" t="s">
        <v>31</v>
      </c>
      <c r="AB68" s="189"/>
      <c r="AC68" s="255"/>
      <c r="AD68" s="255"/>
      <c r="AE68" s="255"/>
      <c r="AF68" s="640"/>
      <c r="AG68" s="640"/>
      <c r="AH68" s="255"/>
      <c r="AI68" s="187">
        <f t="shared" si="40"/>
        <v>0</v>
      </c>
      <c r="AJ68" s="243"/>
      <c r="AK68" s="188" t="str">
        <f t="shared" si="45"/>
        <v>-</v>
      </c>
      <c r="AM68" s="268" t="s">
        <v>31</v>
      </c>
      <c r="AN68" s="189"/>
      <c r="AO68" s="255"/>
      <c r="AP68" s="255"/>
      <c r="AQ68" s="255"/>
      <c r="AR68" s="640"/>
      <c r="AS68" s="640"/>
      <c r="AT68" s="255"/>
      <c r="AU68" s="187">
        <f t="shared" si="41"/>
        <v>0</v>
      </c>
      <c r="AV68" s="243"/>
      <c r="AW68" s="188" t="str">
        <f t="shared" si="46"/>
        <v>-</v>
      </c>
      <c r="AY68" s="268" t="s">
        <v>31</v>
      </c>
      <c r="AZ68" s="189"/>
      <c r="BA68" s="255"/>
      <c r="BB68" s="255"/>
      <c r="BC68" s="255"/>
      <c r="BD68" s="640"/>
      <c r="BE68" s="640"/>
      <c r="BF68" s="255"/>
      <c r="BG68" s="187">
        <f t="shared" si="42"/>
        <v>0</v>
      </c>
      <c r="BH68" s="243"/>
      <c r="BI68" s="188" t="str">
        <f t="shared" si="47"/>
        <v>-</v>
      </c>
    </row>
    <row r="69" spans="2:61" ht="18" customHeight="1" x14ac:dyDescent="0.3">
      <c r="B69" s="67" t="s">
        <v>32</v>
      </c>
      <c r="C69" s="189"/>
      <c r="D69" s="206"/>
      <c r="E69" s="206"/>
      <c r="F69" s="206"/>
      <c r="G69" s="594"/>
      <c r="H69" s="595"/>
      <c r="I69" s="206"/>
      <c r="J69" s="187">
        <f t="shared" si="38"/>
        <v>0</v>
      </c>
      <c r="K69" s="243"/>
      <c r="L69" s="188" t="str">
        <f t="shared" si="43"/>
        <v>-</v>
      </c>
      <c r="O69" s="268" t="s">
        <v>32</v>
      </c>
      <c r="P69" s="189"/>
      <c r="Q69" s="255"/>
      <c r="R69" s="255"/>
      <c r="S69" s="255"/>
      <c r="T69" s="640"/>
      <c r="U69" s="640"/>
      <c r="V69" s="255"/>
      <c r="W69" s="187">
        <f t="shared" si="39"/>
        <v>0</v>
      </c>
      <c r="X69" s="243"/>
      <c r="Y69" s="188" t="str">
        <f t="shared" si="44"/>
        <v>-</v>
      </c>
      <c r="AA69" s="268" t="s">
        <v>32</v>
      </c>
      <c r="AB69" s="189"/>
      <c r="AC69" s="255"/>
      <c r="AD69" s="255"/>
      <c r="AE69" s="255"/>
      <c r="AF69" s="640"/>
      <c r="AG69" s="640"/>
      <c r="AH69" s="255"/>
      <c r="AI69" s="187">
        <f t="shared" si="40"/>
        <v>0</v>
      </c>
      <c r="AJ69" s="243"/>
      <c r="AK69" s="188" t="str">
        <f t="shared" si="45"/>
        <v>-</v>
      </c>
      <c r="AM69" s="268" t="s">
        <v>32</v>
      </c>
      <c r="AN69" s="189"/>
      <c r="AO69" s="255"/>
      <c r="AP69" s="255"/>
      <c r="AQ69" s="255"/>
      <c r="AR69" s="640"/>
      <c r="AS69" s="640"/>
      <c r="AT69" s="255"/>
      <c r="AU69" s="187">
        <f t="shared" si="41"/>
        <v>0</v>
      </c>
      <c r="AV69" s="243"/>
      <c r="AW69" s="188" t="str">
        <f t="shared" si="46"/>
        <v>-</v>
      </c>
      <c r="AY69" s="268" t="s">
        <v>32</v>
      </c>
      <c r="AZ69" s="189"/>
      <c r="BA69" s="255"/>
      <c r="BB69" s="255"/>
      <c r="BC69" s="255"/>
      <c r="BD69" s="640"/>
      <c r="BE69" s="640"/>
      <c r="BF69" s="255"/>
      <c r="BG69" s="187">
        <f t="shared" si="42"/>
        <v>0</v>
      </c>
      <c r="BH69" s="243"/>
      <c r="BI69" s="188" t="str">
        <f t="shared" si="47"/>
        <v>-</v>
      </c>
    </row>
    <row r="70" spans="2:61" ht="18" customHeight="1" x14ac:dyDescent="0.3">
      <c r="B70" s="67" t="s">
        <v>33</v>
      </c>
      <c r="C70" s="189"/>
      <c r="D70" s="206"/>
      <c r="E70" s="206"/>
      <c r="F70" s="206"/>
      <c r="G70" s="594"/>
      <c r="H70" s="595"/>
      <c r="I70" s="206"/>
      <c r="J70" s="187">
        <f t="shared" si="38"/>
        <v>0</v>
      </c>
      <c r="K70" s="243"/>
      <c r="L70" s="188" t="str">
        <f t="shared" si="43"/>
        <v>-</v>
      </c>
      <c r="O70" s="268" t="s">
        <v>33</v>
      </c>
      <c r="P70" s="189"/>
      <c r="Q70" s="255"/>
      <c r="R70" s="255"/>
      <c r="S70" s="255"/>
      <c r="T70" s="640"/>
      <c r="U70" s="640"/>
      <c r="V70" s="255"/>
      <c r="W70" s="187">
        <f t="shared" si="39"/>
        <v>0</v>
      </c>
      <c r="X70" s="243"/>
      <c r="Y70" s="188" t="str">
        <f t="shared" si="44"/>
        <v>-</v>
      </c>
      <c r="AA70" s="268" t="s">
        <v>33</v>
      </c>
      <c r="AB70" s="189"/>
      <c r="AC70" s="255"/>
      <c r="AD70" s="255"/>
      <c r="AE70" s="255"/>
      <c r="AF70" s="640"/>
      <c r="AG70" s="640"/>
      <c r="AH70" s="255"/>
      <c r="AI70" s="187">
        <f t="shared" si="40"/>
        <v>0</v>
      </c>
      <c r="AJ70" s="243"/>
      <c r="AK70" s="188" t="str">
        <f t="shared" si="45"/>
        <v>-</v>
      </c>
      <c r="AM70" s="268" t="s">
        <v>33</v>
      </c>
      <c r="AN70" s="189"/>
      <c r="AO70" s="255"/>
      <c r="AP70" s="255"/>
      <c r="AQ70" s="255"/>
      <c r="AR70" s="640"/>
      <c r="AS70" s="640"/>
      <c r="AT70" s="255"/>
      <c r="AU70" s="187">
        <f t="shared" si="41"/>
        <v>0</v>
      </c>
      <c r="AV70" s="243"/>
      <c r="AW70" s="188" t="str">
        <f t="shared" si="46"/>
        <v>-</v>
      </c>
      <c r="AY70" s="268" t="s">
        <v>33</v>
      </c>
      <c r="AZ70" s="189"/>
      <c r="BA70" s="255"/>
      <c r="BB70" s="255"/>
      <c r="BC70" s="255"/>
      <c r="BD70" s="640"/>
      <c r="BE70" s="640"/>
      <c r="BF70" s="255"/>
      <c r="BG70" s="187">
        <f t="shared" si="42"/>
        <v>0</v>
      </c>
      <c r="BH70" s="243"/>
      <c r="BI70" s="188" t="str">
        <f t="shared" si="47"/>
        <v>-</v>
      </c>
    </row>
    <row r="71" spans="2:61" ht="18" customHeight="1" x14ac:dyDescent="0.3">
      <c r="B71" s="67" t="s">
        <v>34</v>
      </c>
      <c r="C71" s="189"/>
      <c r="D71" s="206"/>
      <c r="E71" s="206"/>
      <c r="F71" s="206"/>
      <c r="G71" s="594"/>
      <c r="H71" s="595"/>
      <c r="I71" s="206"/>
      <c r="J71" s="187">
        <f t="shared" si="38"/>
        <v>0</v>
      </c>
      <c r="K71" s="243"/>
      <c r="L71" s="188" t="str">
        <f t="shared" si="43"/>
        <v>-</v>
      </c>
      <c r="O71" s="268" t="s">
        <v>34</v>
      </c>
      <c r="P71" s="189"/>
      <c r="Q71" s="255"/>
      <c r="R71" s="255"/>
      <c r="S71" s="255"/>
      <c r="T71" s="640"/>
      <c r="U71" s="640"/>
      <c r="V71" s="255"/>
      <c r="W71" s="187">
        <f t="shared" si="39"/>
        <v>0</v>
      </c>
      <c r="X71" s="243"/>
      <c r="Y71" s="188" t="str">
        <f t="shared" si="44"/>
        <v>-</v>
      </c>
      <c r="AA71" s="268" t="s">
        <v>34</v>
      </c>
      <c r="AB71" s="189"/>
      <c r="AC71" s="255"/>
      <c r="AD71" s="255"/>
      <c r="AE71" s="255"/>
      <c r="AF71" s="640"/>
      <c r="AG71" s="640"/>
      <c r="AH71" s="255"/>
      <c r="AI71" s="187">
        <f t="shared" si="40"/>
        <v>0</v>
      </c>
      <c r="AJ71" s="243"/>
      <c r="AK71" s="188" t="str">
        <f t="shared" si="45"/>
        <v>-</v>
      </c>
      <c r="AM71" s="268" t="s">
        <v>34</v>
      </c>
      <c r="AN71" s="189"/>
      <c r="AO71" s="255"/>
      <c r="AP71" s="255"/>
      <c r="AQ71" s="255"/>
      <c r="AR71" s="640"/>
      <c r="AS71" s="640"/>
      <c r="AT71" s="255"/>
      <c r="AU71" s="187">
        <f t="shared" si="41"/>
        <v>0</v>
      </c>
      <c r="AV71" s="243"/>
      <c r="AW71" s="188" t="str">
        <f t="shared" si="46"/>
        <v>-</v>
      </c>
      <c r="AY71" s="268" t="s">
        <v>34</v>
      </c>
      <c r="AZ71" s="189"/>
      <c r="BA71" s="255"/>
      <c r="BB71" s="255"/>
      <c r="BC71" s="255"/>
      <c r="BD71" s="640"/>
      <c r="BE71" s="640"/>
      <c r="BF71" s="255"/>
      <c r="BG71" s="187">
        <f t="shared" si="42"/>
        <v>0</v>
      </c>
      <c r="BH71" s="243"/>
      <c r="BI71" s="188" t="str">
        <f t="shared" si="47"/>
        <v>-</v>
      </c>
    </row>
    <row r="72" spans="2:61" ht="18" customHeight="1" x14ac:dyDescent="0.3">
      <c r="B72" s="67" t="s">
        <v>35</v>
      </c>
      <c r="C72" s="189"/>
      <c r="D72" s="206"/>
      <c r="E72" s="206"/>
      <c r="F72" s="206"/>
      <c r="G72" s="594"/>
      <c r="H72" s="595"/>
      <c r="I72" s="206"/>
      <c r="J72" s="187">
        <f t="shared" si="38"/>
        <v>0</v>
      </c>
      <c r="K72" s="243"/>
      <c r="L72" s="188" t="str">
        <f t="shared" si="43"/>
        <v>-</v>
      </c>
      <c r="O72" s="268" t="s">
        <v>35</v>
      </c>
      <c r="P72" s="189"/>
      <c r="Q72" s="255"/>
      <c r="R72" s="255"/>
      <c r="S72" s="255"/>
      <c r="T72" s="640"/>
      <c r="U72" s="640"/>
      <c r="V72" s="255"/>
      <c r="W72" s="187">
        <f t="shared" si="39"/>
        <v>0</v>
      </c>
      <c r="X72" s="243"/>
      <c r="Y72" s="188" t="str">
        <f t="shared" si="44"/>
        <v>-</v>
      </c>
      <c r="AA72" s="268" t="s">
        <v>35</v>
      </c>
      <c r="AB72" s="189"/>
      <c r="AC72" s="255"/>
      <c r="AD72" s="255"/>
      <c r="AE72" s="255"/>
      <c r="AF72" s="640"/>
      <c r="AG72" s="640"/>
      <c r="AH72" s="255"/>
      <c r="AI72" s="187">
        <f t="shared" si="40"/>
        <v>0</v>
      </c>
      <c r="AJ72" s="243"/>
      <c r="AK72" s="188" t="str">
        <f t="shared" si="45"/>
        <v>-</v>
      </c>
      <c r="AM72" s="268" t="s">
        <v>35</v>
      </c>
      <c r="AN72" s="189"/>
      <c r="AO72" s="255"/>
      <c r="AP72" s="255"/>
      <c r="AQ72" s="255"/>
      <c r="AR72" s="640"/>
      <c r="AS72" s="640"/>
      <c r="AT72" s="255"/>
      <c r="AU72" s="187">
        <f t="shared" si="41"/>
        <v>0</v>
      </c>
      <c r="AV72" s="243"/>
      <c r="AW72" s="188" t="str">
        <f t="shared" si="46"/>
        <v>-</v>
      </c>
      <c r="AY72" s="268" t="s">
        <v>35</v>
      </c>
      <c r="AZ72" s="189"/>
      <c r="BA72" s="255"/>
      <c r="BB72" s="255"/>
      <c r="BC72" s="255"/>
      <c r="BD72" s="640"/>
      <c r="BE72" s="640"/>
      <c r="BF72" s="255"/>
      <c r="BG72" s="187">
        <f t="shared" si="42"/>
        <v>0</v>
      </c>
      <c r="BH72" s="243"/>
      <c r="BI72" s="188" t="str">
        <f t="shared" si="47"/>
        <v>-</v>
      </c>
    </row>
    <row r="73" spans="2:61" ht="18" customHeight="1" x14ac:dyDescent="0.3">
      <c r="B73" s="67" t="s">
        <v>36</v>
      </c>
      <c r="C73" s="189"/>
      <c r="D73" s="206"/>
      <c r="E73" s="206"/>
      <c r="F73" s="206"/>
      <c r="G73" s="594"/>
      <c r="H73" s="595"/>
      <c r="I73" s="206"/>
      <c r="J73" s="187">
        <f t="shared" si="38"/>
        <v>0</v>
      </c>
      <c r="K73" s="243"/>
      <c r="L73" s="188" t="str">
        <f t="shared" si="43"/>
        <v>-</v>
      </c>
      <c r="O73" s="268" t="s">
        <v>36</v>
      </c>
      <c r="P73" s="189"/>
      <c r="Q73" s="255"/>
      <c r="R73" s="255"/>
      <c r="S73" s="255"/>
      <c r="T73" s="640"/>
      <c r="U73" s="640"/>
      <c r="V73" s="255"/>
      <c r="W73" s="187">
        <f t="shared" si="39"/>
        <v>0</v>
      </c>
      <c r="X73" s="243"/>
      <c r="Y73" s="188" t="str">
        <f t="shared" si="44"/>
        <v>-</v>
      </c>
      <c r="AA73" s="268" t="s">
        <v>36</v>
      </c>
      <c r="AB73" s="189"/>
      <c r="AC73" s="255"/>
      <c r="AD73" s="255"/>
      <c r="AE73" s="255"/>
      <c r="AF73" s="640"/>
      <c r="AG73" s="640"/>
      <c r="AH73" s="255"/>
      <c r="AI73" s="187">
        <f t="shared" si="40"/>
        <v>0</v>
      </c>
      <c r="AJ73" s="243"/>
      <c r="AK73" s="188" t="str">
        <f t="shared" si="45"/>
        <v>-</v>
      </c>
      <c r="AM73" s="268" t="s">
        <v>36</v>
      </c>
      <c r="AN73" s="189"/>
      <c r="AO73" s="255"/>
      <c r="AP73" s="255"/>
      <c r="AQ73" s="255"/>
      <c r="AR73" s="640"/>
      <c r="AS73" s="640"/>
      <c r="AT73" s="255"/>
      <c r="AU73" s="187">
        <f t="shared" si="41"/>
        <v>0</v>
      </c>
      <c r="AV73" s="243"/>
      <c r="AW73" s="188" t="str">
        <f t="shared" si="46"/>
        <v>-</v>
      </c>
      <c r="AY73" s="268" t="s">
        <v>36</v>
      </c>
      <c r="AZ73" s="189"/>
      <c r="BA73" s="255"/>
      <c r="BB73" s="255"/>
      <c r="BC73" s="255"/>
      <c r="BD73" s="640"/>
      <c r="BE73" s="640"/>
      <c r="BF73" s="255"/>
      <c r="BG73" s="187">
        <f t="shared" si="42"/>
        <v>0</v>
      </c>
      <c r="BH73" s="243"/>
      <c r="BI73" s="188" t="str">
        <f t="shared" si="47"/>
        <v>-</v>
      </c>
    </row>
    <row r="74" spans="2:61" ht="18" customHeight="1" x14ac:dyDescent="0.3">
      <c r="B74" s="67" t="s">
        <v>37</v>
      </c>
      <c r="C74" s="189"/>
      <c r="D74" s="206"/>
      <c r="E74" s="206"/>
      <c r="F74" s="206"/>
      <c r="G74" s="594"/>
      <c r="H74" s="595"/>
      <c r="I74" s="206"/>
      <c r="J74" s="187">
        <f t="shared" si="38"/>
        <v>0</v>
      </c>
      <c r="K74" s="243"/>
      <c r="L74" s="188" t="str">
        <f t="shared" si="43"/>
        <v>-</v>
      </c>
      <c r="O74" s="268" t="s">
        <v>37</v>
      </c>
      <c r="P74" s="189"/>
      <c r="Q74" s="255"/>
      <c r="R74" s="255"/>
      <c r="S74" s="255"/>
      <c r="T74" s="640"/>
      <c r="U74" s="640"/>
      <c r="V74" s="255"/>
      <c r="W74" s="187">
        <f t="shared" si="39"/>
        <v>0</v>
      </c>
      <c r="X74" s="243"/>
      <c r="Y74" s="188" t="str">
        <f t="shared" si="44"/>
        <v>-</v>
      </c>
      <c r="AA74" s="268" t="s">
        <v>37</v>
      </c>
      <c r="AB74" s="189"/>
      <c r="AC74" s="255"/>
      <c r="AD74" s="255"/>
      <c r="AE74" s="255"/>
      <c r="AF74" s="640"/>
      <c r="AG74" s="640"/>
      <c r="AH74" s="255"/>
      <c r="AI74" s="187">
        <f t="shared" si="40"/>
        <v>0</v>
      </c>
      <c r="AJ74" s="243"/>
      <c r="AK74" s="188" t="str">
        <f t="shared" si="45"/>
        <v>-</v>
      </c>
      <c r="AM74" s="268" t="s">
        <v>37</v>
      </c>
      <c r="AN74" s="189"/>
      <c r="AO74" s="255"/>
      <c r="AP74" s="255"/>
      <c r="AQ74" s="255"/>
      <c r="AR74" s="640"/>
      <c r="AS74" s="640"/>
      <c r="AT74" s="255"/>
      <c r="AU74" s="187">
        <f t="shared" si="41"/>
        <v>0</v>
      </c>
      <c r="AV74" s="243"/>
      <c r="AW74" s="188" t="str">
        <f t="shared" si="46"/>
        <v>-</v>
      </c>
      <c r="AY74" s="268" t="s">
        <v>37</v>
      </c>
      <c r="AZ74" s="189"/>
      <c r="BA74" s="255"/>
      <c r="BB74" s="255"/>
      <c r="BC74" s="255"/>
      <c r="BD74" s="640"/>
      <c r="BE74" s="640"/>
      <c r="BF74" s="255"/>
      <c r="BG74" s="187">
        <f t="shared" si="42"/>
        <v>0</v>
      </c>
      <c r="BH74" s="243"/>
      <c r="BI74" s="188" t="str">
        <f t="shared" si="47"/>
        <v>-</v>
      </c>
    </row>
    <row r="75" spans="2:61" ht="18" customHeight="1" x14ac:dyDescent="0.3">
      <c r="B75" s="67" t="s">
        <v>38</v>
      </c>
      <c r="C75" s="189"/>
      <c r="D75" s="206"/>
      <c r="E75" s="206"/>
      <c r="F75" s="206"/>
      <c r="G75" s="594"/>
      <c r="H75" s="595"/>
      <c r="I75" s="206"/>
      <c r="J75" s="187">
        <f t="shared" si="38"/>
        <v>0</v>
      </c>
      <c r="K75" s="243"/>
      <c r="L75" s="188" t="str">
        <f t="shared" si="43"/>
        <v>-</v>
      </c>
      <c r="O75" s="268" t="s">
        <v>38</v>
      </c>
      <c r="P75" s="189"/>
      <c r="Q75" s="255"/>
      <c r="R75" s="255"/>
      <c r="S75" s="255"/>
      <c r="T75" s="640"/>
      <c r="U75" s="640"/>
      <c r="V75" s="255"/>
      <c r="W75" s="187">
        <f t="shared" si="39"/>
        <v>0</v>
      </c>
      <c r="X75" s="243"/>
      <c r="Y75" s="188" t="str">
        <f t="shared" si="44"/>
        <v>-</v>
      </c>
      <c r="AA75" s="268" t="s">
        <v>38</v>
      </c>
      <c r="AB75" s="189"/>
      <c r="AC75" s="255"/>
      <c r="AD75" s="255"/>
      <c r="AE75" s="255"/>
      <c r="AF75" s="640"/>
      <c r="AG75" s="640"/>
      <c r="AH75" s="255"/>
      <c r="AI75" s="187">
        <f t="shared" si="40"/>
        <v>0</v>
      </c>
      <c r="AJ75" s="243"/>
      <c r="AK75" s="188" t="str">
        <f t="shared" si="45"/>
        <v>-</v>
      </c>
      <c r="AM75" s="268" t="s">
        <v>38</v>
      </c>
      <c r="AN75" s="189"/>
      <c r="AO75" s="255"/>
      <c r="AP75" s="255"/>
      <c r="AQ75" s="255"/>
      <c r="AR75" s="640"/>
      <c r="AS75" s="640"/>
      <c r="AT75" s="255"/>
      <c r="AU75" s="187">
        <f t="shared" si="41"/>
        <v>0</v>
      </c>
      <c r="AV75" s="243"/>
      <c r="AW75" s="188" t="str">
        <f t="shared" si="46"/>
        <v>-</v>
      </c>
      <c r="AY75" s="268" t="s">
        <v>38</v>
      </c>
      <c r="AZ75" s="189"/>
      <c r="BA75" s="255"/>
      <c r="BB75" s="255"/>
      <c r="BC75" s="255"/>
      <c r="BD75" s="640"/>
      <c r="BE75" s="640"/>
      <c r="BF75" s="255"/>
      <c r="BG75" s="187">
        <f t="shared" si="42"/>
        <v>0</v>
      </c>
      <c r="BH75" s="243"/>
      <c r="BI75" s="188" t="str">
        <f t="shared" si="47"/>
        <v>-</v>
      </c>
    </row>
    <row r="76" spans="2:61" ht="18" customHeight="1" x14ac:dyDescent="0.3">
      <c r="B76" s="67" t="s">
        <v>39</v>
      </c>
      <c r="C76" s="189"/>
      <c r="D76" s="206"/>
      <c r="E76" s="206"/>
      <c r="F76" s="206"/>
      <c r="G76" s="594"/>
      <c r="H76" s="595"/>
      <c r="I76" s="206"/>
      <c r="J76" s="187">
        <f t="shared" si="38"/>
        <v>0</v>
      </c>
      <c r="K76" s="243"/>
      <c r="L76" s="188" t="str">
        <f t="shared" si="43"/>
        <v>-</v>
      </c>
      <c r="O76" s="268" t="s">
        <v>39</v>
      </c>
      <c r="P76" s="189"/>
      <c r="Q76" s="255"/>
      <c r="R76" s="255"/>
      <c r="S76" s="255"/>
      <c r="T76" s="640"/>
      <c r="U76" s="640"/>
      <c r="V76" s="255"/>
      <c r="W76" s="187">
        <f t="shared" si="39"/>
        <v>0</v>
      </c>
      <c r="X76" s="243"/>
      <c r="Y76" s="188" t="str">
        <f t="shared" si="44"/>
        <v>-</v>
      </c>
      <c r="AA76" s="268" t="s">
        <v>39</v>
      </c>
      <c r="AB76" s="189"/>
      <c r="AC76" s="255"/>
      <c r="AD76" s="255"/>
      <c r="AE76" s="255"/>
      <c r="AF76" s="640"/>
      <c r="AG76" s="640"/>
      <c r="AH76" s="255"/>
      <c r="AI76" s="187">
        <f t="shared" si="40"/>
        <v>0</v>
      </c>
      <c r="AJ76" s="243"/>
      <c r="AK76" s="188" t="str">
        <f t="shared" si="45"/>
        <v>-</v>
      </c>
      <c r="AM76" s="268" t="s">
        <v>39</v>
      </c>
      <c r="AN76" s="189"/>
      <c r="AO76" s="255"/>
      <c r="AP76" s="255"/>
      <c r="AQ76" s="255"/>
      <c r="AR76" s="640"/>
      <c r="AS76" s="640"/>
      <c r="AT76" s="255"/>
      <c r="AU76" s="187">
        <f t="shared" si="41"/>
        <v>0</v>
      </c>
      <c r="AV76" s="243"/>
      <c r="AW76" s="188" t="str">
        <f t="shared" si="46"/>
        <v>-</v>
      </c>
      <c r="AY76" s="268" t="s">
        <v>39</v>
      </c>
      <c r="AZ76" s="189"/>
      <c r="BA76" s="255"/>
      <c r="BB76" s="255"/>
      <c r="BC76" s="255"/>
      <c r="BD76" s="640"/>
      <c r="BE76" s="640"/>
      <c r="BF76" s="255"/>
      <c r="BG76" s="187">
        <f t="shared" si="42"/>
        <v>0</v>
      </c>
      <c r="BH76" s="243"/>
      <c r="BI76" s="188" t="str">
        <f t="shared" si="47"/>
        <v>-</v>
      </c>
    </row>
    <row r="77" spans="2:61" ht="18" customHeight="1" thickBot="1" x14ac:dyDescent="0.35">
      <c r="B77" s="68" t="s">
        <v>40</v>
      </c>
      <c r="C77" s="207">
        <f>SUM(C65:C76)</f>
        <v>0</v>
      </c>
      <c r="D77" s="207">
        <f>SUM(D65:D76)</f>
        <v>0</v>
      </c>
      <c r="E77" s="207">
        <f>SUM(E65:E76)</f>
        <v>0</v>
      </c>
      <c r="F77" s="207">
        <f>SUM(F65:F76)</f>
        <v>0</v>
      </c>
      <c r="G77" s="698">
        <f>SUM(G65:H76)</f>
        <v>0</v>
      </c>
      <c r="H77" s="699"/>
      <c r="I77" s="207">
        <f>SUM(I65:I76)</f>
        <v>0</v>
      </c>
      <c r="J77" s="190">
        <f>SUM(J65:J76)</f>
        <v>0</v>
      </c>
      <c r="K77" s="241" t="str">
        <f>IF(K76="","",L77/J77)</f>
        <v/>
      </c>
      <c r="L77" s="191">
        <f>SUM(L65:L76)</f>
        <v>0</v>
      </c>
      <c r="O77" s="269" t="s">
        <v>40</v>
      </c>
      <c r="P77" s="256">
        <f>SUM(P65:P76)</f>
        <v>0</v>
      </c>
      <c r="Q77" s="256">
        <f>SUM(Q65:Q76)</f>
        <v>0</v>
      </c>
      <c r="R77" s="256">
        <f>SUM(R65:R76)</f>
        <v>0</v>
      </c>
      <c r="S77" s="256">
        <f>SUM(S65:S76)</f>
        <v>0</v>
      </c>
      <c r="T77" s="681">
        <f>SUM(T65:U76)</f>
        <v>0</v>
      </c>
      <c r="U77" s="681"/>
      <c r="V77" s="256">
        <f>SUM(V65:V76)</f>
        <v>0</v>
      </c>
      <c r="W77" s="190">
        <f>SUM(W65:W76)</f>
        <v>0</v>
      </c>
      <c r="X77" s="241" t="str">
        <f>IF(X76="","",Y77/W77)</f>
        <v/>
      </c>
      <c r="Y77" s="191">
        <f>SUM(Y65:Y76)</f>
        <v>0</v>
      </c>
      <c r="AA77" s="269" t="s">
        <v>40</v>
      </c>
      <c r="AB77" s="256">
        <f>SUM(AB65:AB76)</f>
        <v>0</v>
      </c>
      <c r="AC77" s="256">
        <f>SUM(AC65:AC76)</f>
        <v>0</v>
      </c>
      <c r="AD77" s="256">
        <f>SUM(AD65:AD76)</f>
        <v>0</v>
      </c>
      <c r="AE77" s="256">
        <f>SUM(AE65:AE76)</f>
        <v>0</v>
      </c>
      <c r="AF77" s="681">
        <f>SUM(AF65:AG76)</f>
        <v>0</v>
      </c>
      <c r="AG77" s="681"/>
      <c r="AH77" s="256">
        <f>SUM(AH65:AH76)</f>
        <v>0</v>
      </c>
      <c r="AI77" s="190">
        <f>SUM(AI65:AI76)</f>
        <v>0</v>
      </c>
      <c r="AJ77" s="241" t="str">
        <f>IF(AJ76="","",AK77/AI77)</f>
        <v/>
      </c>
      <c r="AK77" s="191">
        <f>SUM(AK65:AK76)</f>
        <v>0</v>
      </c>
      <c r="AM77" s="269" t="s">
        <v>40</v>
      </c>
      <c r="AN77" s="256">
        <f>SUM(AN65:AN76)</f>
        <v>0</v>
      </c>
      <c r="AO77" s="256">
        <f>SUM(AO65:AO76)</f>
        <v>0</v>
      </c>
      <c r="AP77" s="256">
        <f>SUM(AP65:AP76)</f>
        <v>0</v>
      </c>
      <c r="AQ77" s="256">
        <f>SUM(AQ65:AQ76)</f>
        <v>0</v>
      </c>
      <c r="AR77" s="681">
        <f>SUM(AR65:AS76)</f>
        <v>0</v>
      </c>
      <c r="AS77" s="681"/>
      <c r="AT77" s="256">
        <f>SUM(AT65:AT76)</f>
        <v>0</v>
      </c>
      <c r="AU77" s="190">
        <f>SUM(AU65:AU76)</f>
        <v>0</v>
      </c>
      <c r="AV77" s="241" t="str">
        <f>IF(AV76="","",AW77/AU77)</f>
        <v/>
      </c>
      <c r="AW77" s="191">
        <f>SUM(AW65:AW76)</f>
        <v>0</v>
      </c>
      <c r="AY77" s="269" t="s">
        <v>40</v>
      </c>
      <c r="AZ77" s="256">
        <f>SUM(AZ65:AZ76)</f>
        <v>0</v>
      </c>
      <c r="BA77" s="256">
        <f>SUM(BA65:BA76)</f>
        <v>0</v>
      </c>
      <c r="BB77" s="256">
        <f>SUM(BB65:BB76)</f>
        <v>0</v>
      </c>
      <c r="BC77" s="256">
        <f>SUM(BC65:BC76)</f>
        <v>0</v>
      </c>
      <c r="BD77" s="681">
        <f>SUM(BD65:BE76)</f>
        <v>0</v>
      </c>
      <c r="BE77" s="681"/>
      <c r="BF77" s="256">
        <f>SUM(BF65:BF76)</f>
        <v>0</v>
      </c>
      <c r="BG77" s="190">
        <f>SUM(BG65:BG76)</f>
        <v>0</v>
      </c>
      <c r="BH77" s="241" t="str">
        <f>IF(BH76="","",BI77/BG77)</f>
        <v/>
      </c>
      <c r="BI77" s="191">
        <f>SUM(BI65:BI76)</f>
        <v>0</v>
      </c>
    </row>
    <row r="78" spans="2:61" ht="25.5" customHeight="1" x14ac:dyDescent="0.3">
      <c r="B78" s="606" t="s">
        <v>482</v>
      </c>
      <c r="C78" s="606"/>
      <c r="D78" s="606"/>
      <c r="E78" s="606"/>
      <c r="F78" s="606"/>
      <c r="G78" s="606"/>
      <c r="H78" s="606"/>
      <c r="I78" s="606"/>
      <c r="J78" s="606"/>
      <c r="K78" s="606"/>
      <c r="L78" s="606"/>
      <c r="O78" s="606" t="s">
        <v>482</v>
      </c>
      <c r="P78" s="606"/>
      <c r="Q78" s="606"/>
      <c r="R78" s="606"/>
      <c r="S78" s="606"/>
      <c r="T78" s="606"/>
      <c r="U78" s="606"/>
      <c r="V78" s="606"/>
      <c r="W78" s="606"/>
      <c r="X78" s="606"/>
      <c r="Y78" s="606"/>
      <c r="AA78" s="606" t="s">
        <v>482</v>
      </c>
      <c r="AB78" s="606"/>
      <c r="AC78" s="606"/>
      <c r="AD78" s="606"/>
      <c r="AE78" s="606"/>
      <c r="AF78" s="606"/>
      <c r="AG78" s="606"/>
      <c r="AH78" s="606"/>
      <c r="AI78" s="606"/>
      <c r="AJ78" s="606"/>
      <c r="AK78" s="606"/>
      <c r="AM78" s="606" t="s">
        <v>482</v>
      </c>
      <c r="AN78" s="606"/>
      <c r="AO78" s="606"/>
      <c r="AP78" s="606"/>
      <c r="AQ78" s="606"/>
      <c r="AR78" s="606"/>
      <c r="AS78" s="606"/>
      <c r="AT78" s="606"/>
      <c r="AU78" s="606"/>
      <c r="AV78" s="606"/>
      <c r="AW78" s="606"/>
      <c r="AY78" s="606" t="s">
        <v>482</v>
      </c>
      <c r="AZ78" s="606"/>
      <c r="BA78" s="606"/>
      <c r="BB78" s="606"/>
      <c r="BC78" s="606"/>
      <c r="BD78" s="606"/>
      <c r="BE78" s="606"/>
      <c r="BF78" s="606"/>
      <c r="BG78" s="606"/>
      <c r="BH78" s="606"/>
      <c r="BI78" s="606"/>
    </row>
    <row r="80" spans="2:61" ht="15.6" x14ac:dyDescent="0.3">
      <c r="B80" s="34" t="s">
        <v>158</v>
      </c>
    </row>
    <row r="81" spans="2:27" ht="31.5" customHeight="1" thickBot="1" x14ac:dyDescent="0.35">
      <c r="B81" s="593" t="s">
        <v>449</v>
      </c>
      <c r="C81" s="593"/>
      <c r="D81" s="593"/>
      <c r="E81" s="593"/>
      <c r="F81" s="593"/>
      <c r="G81" s="593"/>
      <c r="H81" s="593"/>
      <c r="I81" s="593"/>
      <c r="J81" s="593"/>
      <c r="K81" s="593"/>
      <c r="L81" s="593"/>
      <c r="M81" s="593"/>
    </row>
    <row r="82" spans="2:27" ht="17.399999999999999" x14ac:dyDescent="0.3">
      <c r="B82" s="598" t="s">
        <v>304</v>
      </c>
      <c r="C82" s="599"/>
      <c r="D82" s="599"/>
      <c r="E82" s="599"/>
      <c r="F82" s="599"/>
      <c r="G82" s="599"/>
      <c r="H82" s="599"/>
      <c r="I82" s="599"/>
      <c r="J82" s="599"/>
      <c r="K82" s="599"/>
      <c r="L82" s="599"/>
      <c r="M82" s="599"/>
      <c r="N82" s="599"/>
      <c r="O82" s="600"/>
    </row>
    <row r="83" spans="2:27" ht="27.6" x14ac:dyDescent="0.3">
      <c r="B83" s="660" t="s">
        <v>554</v>
      </c>
      <c r="C83" s="596"/>
      <c r="D83" s="596" t="s">
        <v>293</v>
      </c>
      <c r="E83" s="596"/>
      <c r="F83" s="596" t="s">
        <v>14</v>
      </c>
      <c r="G83" s="596"/>
      <c r="H83" s="661" t="s">
        <v>294</v>
      </c>
      <c r="I83" s="662"/>
      <c r="J83" s="663"/>
      <c r="K83" s="208" t="s">
        <v>295</v>
      </c>
      <c r="L83" s="208" t="s">
        <v>296</v>
      </c>
      <c r="M83" s="208" t="s">
        <v>297</v>
      </c>
      <c r="N83" s="208" t="s">
        <v>298</v>
      </c>
      <c r="O83" s="212" t="s">
        <v>299</v>
      </c>
    </row>
    <row r="84" spans="2:27" ht="18" customHeight="1" x14ac:dyDescent="0.3">
      <c r="B84" s="508"/>
      <c r="C84" s="506"/>
      <c r="D84" s="506"/>
      <c r="E84" s="506"/>
      <c r="F84" s="478"/>
      <c r="G84" s="477"/>
      <c r="H84" s="478"/>
      <c r="I84" s="479"/>
      <c r="J84" s="477"/>
      <c r="K84" s="321"/>
      <c r="L84" s="321"/>
      <c r="M84" s="321"/>
      <c r="N84" s="321"/>
      <c r="O84" s="322"/>
      <c r="AA84" t="s">
        <v>555</v>
      </c>
    </row>
    <row r="85" spans="2:27" ht="18" customHeight="1" x14ac:dyDescent="0.3">
      <c r="B85" s="508"/>
      <c r="C85" s="506"/>
      <c r="D85" s="506"/>
      <c r="E85" s="506"/>
      <c r="F85" s="478"/>
      <c r="G85" s="477"/>
      <c r="H85" s="478"/>
      <c r="I85" s="479"/>
      <c r="J85" s="477"/>
      <c r="K85" s="321"/>
      <c r="L85" s="321"/>
      <c r="M85" s="321"/>
      <c r="N85" s="321"/>
      <c r="O85" s="322"/>
      <c r="AA85" t="s">
        <v>556</v>
      </c>
    </row>
    <row r="86" spans="2:27" ht="18" customHeight="1" x14ac:dyDescent="0.3">
      <c r="B86" s="508"/>
      <c r="C86" s="506"/>
      <c r="D86" s="506"/>
      <c r="E86" s="506"/>
      <c r="F86" s="478"/>
      <c r="G86" s="477"/>
      <c r="H86" s="478"/>
      <c r="I86" s="479"/>
      <c r="J86" s="477"/>
      <c r="K86" s="321"/>
      <c r="L86" s="321"/>
      <c r="M86" s="321"/>
      <c r="N86" s="321"/>
      <c r="O86" s="322"/>
      <c r="AA86" t="s">
        <v>557</v>
      </c>
    </row>
    <row r="87" spans="2:27" ht="18" customHeight="1" x14ac:dyDescent="0.3">
      <c r="B87" s="508"/>
      <c r="C87" s="506"/>
      <c r="D87" s="506"/>
      <c r="E87" s="506"/>
      <c r="F87" s="478"/>
      <c r="G87" s="477"/>
      <c r="H87" s="478"/>
      <c r="I87" s="479"/>
      <c r="J87" s="477"/>
      <c r="K87" s="321"/>
      <c r="L87" s="321"/>
      <c r="M87" s="321"/>
      <c r="N87" s="321"/>
      <c r="O87" s="322"/>
    </row>
    <row r="88" spans="2:27" ht="18" customHeight="1" x14ac:dyDescent="0.3">
      <c r="B88" s="508"/>
      <c r="C88" s="506"/>
      <c r="D88" s="506"/>
      <c r="E88" s="506"/>
      <c r="F88" s="478"/>
      <c r="G88" s="477"/>
      <c r="H88" s="478"/>
      <c r="I88" s="479"/>
      <c r="J88" s="477"/>
      <c r="K88" s="235"/>
      <c r="L88" s="235"/>
      <c r="M88" s="235"/>
      <c r="N88" s="235"/>
      <c r="O88" s="236"/>
    </row>
    <row r="89" spans="2:27" ht="18" customHeight="1" x14ac:dyDescent="0.3">
      <c r="B89" s="508"/>
      <c r="C89" s="506"/>
      <c r="D89" s="506"/>
      <c r="E89" s="506"/>
      <c r="F89" s="478"/>
      <c r="G89" s="477"/>
      <c r="H89" s="478"/>
      <c r="I89" s="479"/>
      <c r="J89" s="477"/>
      <c r="K89" s="235"/>
      <c r="L89" s="235"/>
      <c r="M89" s="235"/>
      <c r="N89" s="235"/>
      <c r="O89" s="236"/>
    </row>
    <row r="90" spans="2:27" ht="18" customHeight="1" x14ac:dyDescent="0.3">
      <c r="B90" s="508"/>
      <c r="C90" s="506"/>
      <c r="D90" s="506"/>
      <c r="E90" s="506"/>
      <c r="F90" s="478"/>
      <c r="G90" s="477"/>
      <c r="H90" s="478"/>
      <c r="I90" s="479"/>
      <c r="J90" s="477"/>
      <c r="K90" s="235"/>
      <c r="L90" s="235"/>
      <c r="M90" s="235"/>
      <c r="N90" s="235"/>
      <c r="O90" s="236"/>
    </row>
    <row r="91" spans="2:27" ht="18" customHeight="1" x14ac:dyDescent="0.3">
      <c r="B91" s="508"/>
      <c r="C91" s="506"/>
      <c r="D91" s="506"/>
      <c r="E91" s="506"/>
      <c r="F91" s="478"/>
      <c r="G91" s="477"/>
      <c r="H91" s="478"/>
      <c r="I91" s="479"/>
      <c r="J91" s="477"/>
      <c r="K91" s="235"/>
      <c r="L91" s="235"/>
      <c r="M91" s="235"/>
      <c r="N91" s="235"/>
      <c r="O91" s="236"/>
    </row>
    <row r="92" spans="2:27" ht="18" customHeight="1" x14ac:dyDescent="0.3">
      <c r="B92" s="508"/>
      <c r="C92" s="506"/>
      <c r="D92" s="506"/>
      <c r="E92" s="506"/>
      <c r="F92" s="478"/>
      <c r="G92" s="477"/>
      <c r="H92" s="478"/>
      <c r="I92" s="479"/>
      <c r="J92" s="477"/>
      <c r="K92" s="235"/>
      <c r="L92" s="235"/>
      <c r="M92" s="235"/>
      <c r="N92" s="235"/>
      <c r="O92" s="236"/>
    </row>
    <row r="93" spans="2:27" ht="18" customHeight="1" x14ac:dyDescent="0.3">
      <c r="B93" s="508"/>
      <c r="C93" s="506"/>
      <c r="D93" s="506"/>
      <c r="E93" s="506"/>
      <c r="F93" s="478"/>
      <c r="G93" s="477"/>
      <c r="H93" s="478"/>
      <c r="I93" s="479"/>
      <c r="J93" s="477"/>
      <c r="K93" s="235"/>
      <c r="L93" s="235"/>
      <c r="M93" s="235"/>
      <c r="N93" s="235"/>
      <c r="O93" s="236"/>
    </row>
    <row r="94" spans="2:27" ht="18" customHeight="1" x14ac:dyDescent="0.3">
      <c r="B94" s="508"/>
      <c r="C94" s="506"/>
      <c r="D94" s="506"/>
      <c r="E94" s="506"/>
      <c r="F94" s="478"/>
      <c r="G94" s="477"/>
      <c r="H94" s="478"/>
      <c r="I94" s="479"/>
      <c r="J94" s="477"/>
      <c r="K94" s="235"/>
      <c r="L94" s="235"/>
      <c r="M94" s="235"/>
      <c r="N94" s="235"/>
      <c r="O94" s="236"/>
    </row>
    <row r="95" spans="2:27" ht="18" customHeight="1" x14ac:dyDescent="0.3">
      <c r="B95" s="508"/>
      <c r="C95" s="506"/>
      <c r="D95" s="506"/>
      <c r="E95" s="506"/>
      <c r="F95" s="478"/>
      <c r="G95" s="477"/>
      <c r="H95" s="478"/>
      <c r="I95" s="479"/>
      <c r="J95" s="477"/>
      <c r="K95" s="235"/>
      <c r="L95" s="235"/>
      <c r="M95" s="235"/>
      <c r="N95" s="235"/>
      <c r="O95" s="236"/>
    </row>
    <row r="96" spans="2:27" ht="18" customHeight="1" thickBot="1" x14ac:dyDescent="0.35">
      <c r="B96" s="609"/>
      <c r="C96" s="610"/>
      <c r="D96" s="610"/>
      <c r="E96" s="610"/>
      <c r="F96" s="664"/>
      <c r="G96" s="666"/>
      <c r="H96" s="664"/>
      <c r="I96" s="665"/>
      <c r="J96" s="666"/>
      <c r="K96" s="237"/>
      <c r="L96" s="237"/>
      <c r="M96" s="237"/>
      <c r="N96" s="237"/>
      <c r="O96" s="238"/>
    </row>
    <row r="98" spans="2:13" ht="15.6" x14ac:dyDescent="0.3">
      <c r="B98" s="34" t="s">
        <v>158</v>
      </c>
    </row>
    <row r="99" spans="2:13" ht="31.5" customHeight="1" thickBot="1" x14ac:dyDescent="0.35">
      <c r="B99" s="593" t="s">
        <v>305</v>
      </c>
      <c r="C99" s="593"/>
      <c r="D99" s="593"/>
      <c r="E99" s="593"/>
      <c r="F99" s="593"/>
      <c r="G99" s="593"/>
      <c r="H99" s="593"/>
      <c r="I99" s="593"/>
      <c r="J99" s="593"/>
      <c r="K99" s="593"/>
      <c r="L99" s="593"/>
      <c r="M99" s="593"/>
    </row>
    <row r="100" spans="2:13" ht="17.399999999999999" x14ac:dyDescent="0.3">
      <c r="B100" s="598" t="s">
        <v>306</v>
      </c>
      <c r="C100" s="599"/>
      <c r="D100" s="599"/>
      <c r="E100" s="599"/>
      <c r="F100" s="599"/>
      <c r="G100" s="599"/>
      <c r="H100" s="599"/>
      <c r="I100" s="599"/>
      <c r="J100" s="599"/>
      <c r="K100" s="599"/>
      <c r="L100" s="599"/>
      <c r="M100" s="600"/>
    </row>
    <row r="101" spans="2:13" ht="27.6" x14ac:dyDescent="0.3">
      <c r="B101" s="660" t="s">
        <v>293</v>
      </c>
      <c r="C101" s="596"/>
      <c r="D101" s="596" t="s">
        <v>14</v>
      </c>
      <c r="E101" s="596"/>
      <c r="F101" s="661" t="s">
        <v>294</v>
      </c>
      <c r="G101" s="662"/>
      <c r="H101" s="663"/>
      <c r="I101" s="208" t="s">
        <v>295</v>
      </c>
      <c r="J101" s="208" t="s">
        <v>296</v>
      </c>
      <c r="K101" s="208" t="s">
        <v>297</v>
      </c>
      <c r="L101" s="208" t="s">
        <v>298</v>
      </c>
      <c r="M101" s="212" t="s">
        <v>299</v>
      </c>
    </row>
    <row r="102" spans="2:13" ht="18" customHeight="1" x14ac:dyDescent="0.3">
      <c r="B102" s="476"/>
      <c r="C102" s="477"/>
      <c r="D102" s="478"/>
      <c r="E102" s="477"/>
      <c r="F102" s="478"/>
      <c r="G102" s="479"/>
      <c r="H102" s="477"/>
      <c r="I102" s="321"/>
      <c r="J102" s="321"/>
      <c r="K102" s="321"/>
      <c r="L102" s="321"/>
      <c r="M102" s="322"/>
    </row>
    <row r="103" spans="2:13" ht="18" customHeight="1" x14ac:dyDescent="0.3">
      <c r="B103" s="476"/>
      <c r="C103" s="477"/>
      <c r="D103" s="478"/>
      <c r="E103" s="477"/>
      <c r="F103" s="478"/>
      <c r="G103" s="479"/>
      <c r="H103" s="477"/>
      <c r="I103" s="321"/>
      <c r="J103" s="321"/>
      <c r="K103" s="321"/>
      <c r="L103" s="321"/>
      <c r="M103" s="322"/>
    </row>
    <row r="104" spans="2:13" ht="18" customHeight="1" x14ac:dyDescent="0.3">
      <c r="B104" s="476"/>
      <c r="C104" s="477"/>
      <c r="D104" s="478"/>
      <c r="E104" s="477"/>
      <c r="F104" s="478"/>
      <c r="G104" s="479"/>
      <c r="H104" s="477"/>
      <c r="I104" s="321"/>
      <c r="J104" s="321"/>
      <c r="K104" s="321"/>
      <c r="L104" s="321"/>
      <c r="M104" s="322"/>
    </row>
    <row r="105" spans="2:13" ht="18" customHeight="1" x14ac:dyDescent="0.3">
      <c r="B105" s="476"/>
      <c r="C105" s="477"/>
      <c r="D105" s="478"/>
      <c r="E105" s="477"/>
      <c r="F105" s="478"/>
      <c r="G105" s="479"/>
      <c r="H105" s="477"/>
      <c r="I105" s="321"/>
      <c r="J105" s="321"/>
      <c r="K105" s="321"/>
      <c r="L105" s="321"/>
      <c r="M105" s="322"/>
    </row>
    <row r="106" spans="2:13" ht="18" customHeight="1" x14ac:dyDescent="0.3">
      <c r="B106" s="476"/>
      <c r="C106" s="477"/>
      <c r="D106" s="478"/>
      <c r="E106" s="477"/>
      <c r="F106" s="478"/>
      <c r="G106" s="479"/>
      <c r="H106" s="477"/>
      <c r="I106" s="235"/>
      <c r="J106" s="235"/>
      <c r="K106" s="235"/>
      <c r="L106" s="235"/>
      <c r="M106" s="236"/>
    </row>
    <row r="107" spans="2:13" ht="18" customHeight="1" x14ac:dyDescent="0.3">
      <c r="B107" s="476"/>
      <c r="C107" s="477"/>
      <c r="D107" s="478"/>
      <c r="E107" s="477"/>
      <c r="F107" s="478"/>
      <c r="G107" s="479"/>
      <c r="H107" s="477"/>
      <c r="I107" s="235"/>
      <c r="J107" s="235"/>
      <c r="K107" s="235"/>
      <c r="L107" s="235"/>
      <c r="M107" s="236"/>
    </row>
    <row r="108" spans="2:13" ht="18" customHeight="1" x14ac:dyDescent="0.3">
      <c r="B108" s="476"/>
      <c r="C108" s="477"/>
      <c r="D108" s="478"/>
      <c r="E108" s="477"/>
      <c r="F108" s="478"/>
      <c r="G108" s="479"/>
      <c r="H108" s="477"/>
      <c r="I108" s="235"/>
      <c r="J108" s="235"/>
      <c r="K108" s="235"/>
      <c r="L108" s="235"/>
      <c r="M108" s="236"/>
    </row>
    <row r="109" spans="2:13" ht="18" customHeight="1" x14ac:dyDescent="0.3">
      <c r="B109" s="476"/>
      <c r="C109" s="477"/>
      <c r="D109" s="478"/>
      <c r="E109" s="477"/>
      <c r="F109" s="478"/>
      <c r="G109" s="479"/>
      <c r="H109" s="477"/>
      <c r="I109" s="235"/>
      <c r="J109" s="235"/>
      <c r="K109" s="235"/>
      <c r="L109" s="235"/>
      <c r="M109" s="236"/>
    </row>
    <row r="110" spans="2:13" ht="18" customHeight="1" x14ac:dyDescent="0.3">
      <c r="B110" s="476"/>
      <c r="C110" s="477"/>
      <c r="D110" s="478"/>
      <c r="E110" s="477"/>
      <c r="F110" s="478"/>
      <c r="G110" s="479"/>
      <c r="H110" s="477"/>
      <c r="I110" s="235"/>
      <c r="J110" s="235"/>
      <c r="K110" s="235"/>
      <c r="L110" s="235"/>
      <c r="M110" s="236"/>
    </row>
    <row r="111" spans="2:13" ht="18" customHeight="1" x14ac:dyDescent="0.3">
      <c r="B111" s="476"/>
      <c r="C111" s="477"/>
      <c r="D111" s="478"/>
      <c r="E111" s="477"/>
      <c r="F111" s="478"/>
      <c r="G111" s="479"/>
      <c r="H111" s="477"/>
      <c r="I111" s="235"/>
      <c r="J111" s="235"/>
      <c r="K111" s="235"/>
      <c r="L111" s="235"/>
      <c r="M111" s="236"/>
    </row>
    <row r="112" spans="2:13" ht="18" customHeight="1" x14ac:dyDescent="0.3">
      <c r="B112" s="476"/>
      <c r="C112" s="477"/>
      <c r="D112" s="478"/>
      <c r="E112" s="477"/>
      <c r="F112" s="478"/>
      <c r="G112" s="479"/>
      <c r="H112" s="477"/>
      <c r="I112" s="235"/>
      <c r="J112" s="235"/>
      <c r="K112" s="235"/>
      <c r="L112" s="235"/>
      <c r="M112" s="236"/>
    </row>
    <row r="113" spans="2:13" ht="18" customHeight="1" x14ac:dyDescent="0.3">
      <c r="B113" s="476"/>
      <c r="C113" s="477"/>
      <c r="D113" s="478"/>
      <c r="E113" s="477"/>
      <c r="F113" s="478"/>
      <c r="G113" s="479"/>
      <c r="H113" s="477"/>
      <c r="I113" s="235"/>
      <c r="J113" s="235"/>
      <c r="K113" s="235"/>
      <c r="L113" s="235"/>
      <c r="M113" s="236"/>
    </row>
    <row r="114" spans="2:13" ht="18" customHeight="1" thickBot="1" x14ac:dyDescent="0.35">
      <c r="B114" s="667"/>
      <c r="C114" s="666"/>
      <c r="D114" s="664"/>
      <c r="E114" s="666"/>
      <c r="F114" s="664"/>
      <c r="G114" s="665"/>
      <c r="H114" s="666"/>
      <c r="I114" s="237"/>
      <c r="J114" s="237"/>
      <c r="K114" s="237"/>
      <c r="L114" s="237"/>
      <c r="M114" s="238"/>
    </row>
  </sheetData>
  <sheetProtection password="DB13" sheet="1" objects="1" scenarios="1" formatColumns="0" formatRows="0"/>
  <mergeCells count="355">
    <mergeCell ref="B7:L7"/>
    <mergeCell ref="B36:C36"/>
    <mergeCell ref="E36:F36"/>
    <mergeCell ref="AY29:AZ30"/>
    <mergeCell ref="BA29:BA30"/>
    <mergeCell ref="BB29:BB30"/>
    <mergeCell ref="B78:L78"/>
    <mergeCell ref="G77:H77"/>
    <mergeCell ref="G46:H46"/>
    <mergeCell ref="K29:K30"/>
    <mergeCell ref="J29:J30"/>
    <mergeCell ref="H29:I30"/>
    <mergeCell ref="O29:P30"/>
    <mergeCell ref="Q29:Q30"/>
    <mergeCell ref="R29:R30"/>
    <mergeCell ref="AR77:AS77"/>
    <mergeCell ref="AY44:BI44"/>
    <mergeCell ref="BD45:BE45"/>
    <mergeCell ref="BD46:BE46"/>
    <mergeCell ref="BD47:BE47"/>
    <mergeCell ref="BD48:BE48"/>
    <mergeCell ref="BD49:BE49"/>
    <mergeCell ref="BD50:BE50"/>
    <mergeCell ref="BD51:BE51"/>
    <mergeCell ref="F112:H112"/>
    <mergeCell ref="F111:H111"/>
    <mergeCell ref="F110:H110"/>
    <mergeCell ref="F109:H109"/>
    <mergeCell ref="F108:H108"/>
    <mergeCell ref="F107:H107"/>
    <mergeCell ref="F106:H106"/>
    <mergeCell ref="BD52:BE52"/>
    <mergeCell ref="BD53:BE53"/>
    <mergeCell ref="BD54:BE54"/>
    <mergeCell ref="F105:H105"/>
    <mergeCell ref="F104:H104"/>
    <mergeCell ref="F103:H103"/>
    <mergeCell ref="F102:H102"/>
    <mergeCell ref="F101:H101"/>
    <mergeCell ref="H90:J90"/>
    <mergeCell ref="H89:J89"/>
    <mergeCell ref="H88:J88"/>
    <mergeCell ref="H87:J87"/>
    <mergeCell ref="BD55:BE55"/>
    <mergeCell ref="BD77:BE77"/>
    <mergeCell ref="BD58:BE58"/>
    <mergeCell ref="AY63:BI63"/>
    <mergeCell ref="BD64:BE64"/>
    <mergeCell ref="AY25:BB25"/>
    <mergeCell ref="AY26:AZ26"/>
    <mergeCell ref="AY27:AZ28"/>
    <mergeCell ref="E33:F33"/>
    <mergeCell ref="E32:F32"/>
    <mergeCell ref="E31:F31"/>
    <mergeCell ref="E37:F37"/>
    <mergeCell ref="E29:F29"/>
    <mergeCell ref="AY31:AZ31"/>
    <mergeCell ref="AA25:AD25"/>
    <mergeCell ref="AA26:AB26"/>
    <mergeCell ref="AA27:AB28"/>
    <mergeCell ref="AA31:AB31"/>
    <mergeCell ref="O25:R25"/>
    <mergeCell ref="O26:P26"/>
    <mergeCell ref="O27:P28"/>
    <mergeCell ref="O31:P31"/>
    <mergeCell ref="H27:I28"/>
    <mergeCell ref="B25:F25"/>
    <mergeCell ref="B31:C31"/>
    <mergeCell ref="B32:C32"/>
    <mergeCell ref="AM29:AN30"/>
    <mergeCell ref="AO29:AO30"/>
    <mergeCell ref="AP29:AP30"/>
    <mergeCell ref="BD75:BE75"/>
    <mergeCell ref="BD76:BE76"/>
    <mergeCell ref="AF76:AG76"/>
    <mergeCell ref="AF68:AG68"/>
    <mergeCell ref="AF69:AG69"/>
    <mergeCell ref="AF70:AG70"/>
    <mergeCell ref="AF71:AG71"/>
    <mergeCell ref="AF72:AG72"/>
    <mergeCell ref="AF73:AG73"/>
    <mergeCell ref="AF74:AG74"/>
    <mergeCell ref="AF75:AG75"/>
    <mergeCell ref="AR75:AS75"/>
    <mergeCell ref="AR76:AS76"/>
    <mergeCell ref="BD68:BE68"/>
    <mergeCell ref="BD69:BE69"/>
    <mergeCell ref="BD70:BE70"/>
    <mergeCell ref="AR71:AS71"/>
    <mergeCell ref="AR72:AS72"/>
    <mergeCell ref="AR73:AS73"/>
    <mergeCell ref="AR74:AS74"/>
    <mergeCell ref="AF67:AG67"/>
    <mergeCell ref="AF48:AG48"/>
    <mergeCell ref="AF49:AG49"/>
    <mergeCell ref="BD57:BE57"/>
    <mergeCell ref="BD71:BE71"/>
    <mergeCell ref="BD72:BE72"/>
    <mergeCell ref="BD73:BE73"/>
    <mergeCell ref="BD74:BE74"/>
    <mergeCell ref="BD65:BE65"/>
    <mergeCell ref="BD66:BE66"/>
    <mergeCell ref="BD67:BE67"/>
    <mergeCell ref="BD56:BE56"/>
    <mergeCell ref="AF66:AG66"/>
    <mergeCell ref="AF56:AG56"/>
    <mergeCell ref="AF57:AG57"/>
    <mergeCell ref="AF58:AG58"/>
    <mergeCell ref="AA63:AK63"/>
    <mergeCell ref="AF64:AG64"/>
    <mergeCell ref="AF65:AG65"/>
    <mergeCell ref="AF77:AG77"/>
    <mergeCell ref="AM25:AP25"/>
    <mergeCell ref="AM26:AN26"/>
    <mergeCell ref="AM27:AN28"/>
    <mergeCell ref="AM31:AN31"/>
    <mergeCell ref="AM44:AW44"/>
    <mergeCell ref="AR56:AS56"/>
    <mergeCell ref="AR57:AS57"/>
    <mergeCell ref="AR58:AS58"/>
    <mergeCell ref="AM63:AW63"/>
    <mergeCell ref="AR64:AS64"/>
    <mergeCell ref="AR65:AS65"/>
    <mergeCell ref="AR66:AS66"/>
    <mergeCell ref="AR67:AS67"/>
    <mergeCell ref="AR68:AS68"/>
    <mergeCell ref="AR69:AS69"/>
    <mergeCell ref="AR70:AS70"/>
    <mergeCell ref="O44:Y44"/>
    <mergeCell ref="O63:Y63"/>
    <mergeCell ref="T64:U64"/>
    <mergeCell ref="T65:U65"/>
    <mergeCell ref="T57:U57"/>
    <mergeCell ref="T58:U58"/>
    <mergeCell ref="AF50:AG50"/>
    <mergeCell ref="AF51:AG51"/>
    <mergeCell ref="AF52:AG52"/>
    <mergeCell ref="AF53:AG53"/>
    <mergeCell ref="AF54:AG54"/>
    <mergeCell ref="AF55:AG55"/>
    <mergeCell ref="T75:U75"/>
    <mergeCell ref="T76:U76"/>
    <mergeCell ref="T77:U77"/>
    <mergeCell ref="T66:U66"/>
    <mergeCell ref="T67:U67"/>
    <mergeCell ref="T68:U68"/>
    <mergeCell ref="T69:U69"/>
    <mergeCell ref="T70:U70"/>
    <mergeCell ref="T71:U71"/>
    <mergeCell ref="T72:U72"/>
    <mergeCell ref="T73:U73"/>
    <mergeCell ref="T74:U74"/>
    <mergeCell ref="AR53:AS53"/>
    <mergeCell ref="AR54:AS54"/>
    <mergeCell ref="AR55:AS55"/>
    <mergeCell ref="AF47:AG47"/>
    <mergeCell ref="AA44:AK44"/>
    <mergeCell ref="AF45:AG45"/>
    <mergeCell ref="AF46:AG46"/>
    <mergeCell ref="AA29:AB30"/>
    <mergeCell ref="AC29:AC30"/>
    <mergeCell ref="AD29:AD30"/>
    <mergeCell ref="T47:U47"/>
    <mergeCell ref="T48:U48"/>
    <mergeCell ref="T49:U49"/>
    <mergeCell ref="T50:U50"/>
    <mergeCell ref="T51:U51"/>
    <mergeCell ref="T52:U52"/>
    <mergeCell ref="AR50:AS50"/>
    <mergeCell ref="AR51:AS51"/>
    <mergeCell ref="AR52:AS52"/>
    <mergeCell ref="F92:G92"/>
    <mergeCell ref="F93:G93"/>
    <mergeCell ref="B114:C114"/>
    <mergeCell ref="D114:E114"/>
    <mergeCell ref="B111:C111"/>
    <mergeCell ref="D111:E111"/>
    <mergeCell ref="B112:C112"/>
    <mergeCell ref="D112:E112"/>
    <mergeCell ref="B105:C105"/>
    <mergeCell ref="D105:E105"/>
    <mergeCell ref="B106:C106"/>
    <mergeCell ref="D106:E106"/>
    <mergeCell ref="B109:C109"/>
    <mergeCell ref="D109:E109"/>
    <mergeCell ref="B110:C110"/>
    <mergeCell ref="D110:E110"/>
    <mergeCell ref="B107:C107"/>
    <mergeCell ref="D107:E107"/>
    <mergeCell ref="B108:C108"/>
    <mergeCell ref="D108:E108"/>
    <mergeCell ref="B113:C113"/>
    <mergeCell ref="D113:E113"/>
    <mergeCell ref="F114:H114"/>
    <mergeCell ref="F113:H113"/>
    <mergeCell ref="F94:G94"/>
    <mergeCell ref="F83:G83"/>
    <mergeCell ref="B103:C103"/>
    <mergeCell ref="D103:E103"/>
    <mergeCell ref="B104:C104"/>
    <mergeCell ref="D104:E104"/>
    <mergeCell ref="D91:E91"/>
    <mergeCell ref="B100:M100"/>
    <mergeCell ref="B101:C101"/>
    <mergeCell ref="D101:E101"/>
    <mergeCell ref="B102:C102"/>
    <mergeCell ref="D102:E102"/>
    <mergeCell ref="H92:J92"/>
    <mergeCell ref="H93:J93"/>
    <mergeCell ref="H94:J94"/>
    <mergeCell ref="H95:J95"/>
    <mergeCell ref="H96:J96"/>
    <mergeCell ref="F96:G96"/>
    <mergeCell ref="D92:E92"/>
    <mergeCell ref="D93:E93"/>
    <mergeCell ref="D94:E94"/>
    <mergeCell ref="D95:E95"/>
    <mergeCell ref="D96:E96"/>
    <mergeCell ref="B99:M99"/>
    <mergeCell ref="H83:J83"/>
    <mergeCell ref="H84:J84"/>
    <mergeCell ref="H85:J85"/>
    <mergeCell ref="H86:J86"/>
    <mergeCell ref="F87:G87"/>
    <mergeCell ref="F88:G88"/>
    <mergeCell ref="F89:G89"/>
    <mergeCell ref="F90:G90"/>
    <mergeCell ref="F91:G91"/>
    <mergeCell ref="H26:I26"/>
    <mergeCell ref="E26:F26"/>
    <mergeCell ref="E27:F27"/>
    <mergeCell ref="B27:C28"/>
    <mergeCell ref="B26:C26"/>
    <mergeCell ref="B92:C92"/>
    <mergeCell ref="B93:C93"/>
    <mergeCell ref="B94:C94"/>
    <mergeCell ref="G67:H67"/>
    <mergeCell ref="G68:H68"/>
    <mergeCell ref="D84:E84"/>
    <mergeCell ref="D85:E85"/>
    <mergeCell ref="D86:E86"/>
    <mergeCell ref="D88:E88"/>
    <mergeCell ref="D89:E89"/>
    <mergeCell ref="D90:E90"/>
    <mergeCell ref="D87:E87"/>
    <mergeCell ref="B82:O82"/>
    <mergeCell ref="B83:C83"/>
    <mergeCell ref="B84:C84"/>
    <mergeCell ref="B85:C85"/>
    <mergeCell ref="B86:C86"/>
    <mergeCell ref="B87:C87"/>
    <mergeCell ref="B88:C88"/>
    <mergeCell ref="B33:C33"/>
    <mergeCell ref="B37:D37"/>
    <mergeCell ref="B44:M44"/>
    <mergeCell ref="B40:G41"/>
    <mergeCell ref="G47:H47"/>
    <mergeCell ref="G48:H48"/>
    <mergeCell ref="G49:H49"/>
    <mergeCell ref="E30:F30"/>
    <mergeCell ref="H31:I31"/>
    <mergeCell ref="B43:L43"/>
    <mergeCell ref="B34:C34"/>
    <mergeCell ref="E35:F35"/>
    <mergeCell ref="F10:I10"/>
    <mergeCell ref="F11:I11"/>
    <mergeCell ref="F13:I13"/>
    <mergeCell ref="F15:I15"/>
    <mergeCell ref="F16:I16"/>
    <mergeCell ref="E19:G19"/>
    <mergeCell ref="H19:I19"/>
    <mergeCell ref="B24:K24"/>
    <mergeCell ref="H25:K25"/>
    <mergeCell ref="B19:D19"/>
    <mergeCell ref="B20:D20"/>
    <mergeCell ref="B21:D21"/>
    <mergeCell ref="E20:G20"/>
    <mergeCell ref="E21:G21"/>
    <mergeCell ref="H20:I20"/>
    <mergeCell ref="H21:I21"/>
    <mergeCell ref="H18:I18"/>
    <mergeCell ref="E18:G18"/>
    <mergeCell ref="B18:D18"/>
    <mergeCell ref="E28:F28"/>
    <mergeCell ref="B96:C96"/>
    <mergeCell ref="B9:L9"/>
    <mergeCell ref="J10:L10"/>
    <mergeCell ref="J11:L11"/>
    <mergeCell ref="J12:L12"/>
    <mergeCell ref="J13:L13"/>
    <mergeCell ref="J14:L14"/>
    <mergeCell ref="J15:L15"/>
    <mergeCell ref="J16:L16"/>
    <mergeCell ref="F17:K17"/>
    <mergeCell ref="B10:D10"/>
    <mergeCell ref="F14:I14"/>
    <mergeCell ref="F12:I12"/>
    <mergeCell ref="G52:H52"/>
    <mergeCell ref="G53:H53"/>
    <mergeCell ref="G54:H54"/>
    <mergeCell ref="G45:H45"/>
    <mergeCell ref="G57:H57"/>
    <mergeCell ref="G55:H55"/>
    <mergeCell ref="G56:H56"/>
    <mergeCell ref="B60:L60"/>
    <mergeCell ref="B29:C29"/>
    <mergeCell ref="E34:F34"/>
    <mergeCell ref="B35:C35"/>
    <mergeCell ref="O59:Y59"/>
    <mergeCell ref="AA59:AK59"/>
    <mergeCell ref="AM59:AW59"/>
    <mergeCell ref="AY59:BI59"/>
    <mergeCell ref="O78:Y78"/>
    <mergeCell ref="AA78:AK78"/>
    <mergeCell ref="AM78:AW78"/>
    <mergeCell ref="AY78:BI78"/>
    <mergeCell ref="G58:H58"/>
    <mergeCell ref="B59:L59"/>
    <mergeCell ref="G50:H50"/>
    <mergeCell ref="G51:H51"/>
    <mergeCell ref="AR45:AS45"/>
    <mergeCell ref="AR46:AS46"/>
    <mergeCell ref="AR47:AS47"/>
    <mergeCell ref="AR48:AS48"/>
    <mergeCell ref="AR49:AS49"/>
    <mergeCell ref="T53:U53"/>
    <mergeCell ref="T54:U54"/>
    <mergeCell ref="T55:U55"/>
    <mergeCell ref="T56:U56"/>
    <mergeCell ref="T45:U45"/>
    <mergeCell ref="T46:U46"/>
    <mergeCell ref="B95:C95"/>
    <mergeCell ref="B81:M81"/>
    <mergeCell ref="G75:H75"/>
    <mergeCell ref="G76:H76"/>
    <mergeCell ref="D83:E83"/>
    <mergeCell ref="G69:H69"/>
    <mergeCell ref="B62:L62"/>
    <mergeCell ref="B63:L63"/>
    <mergeCell ref="G70:H70"/>
    <mergeCell ref="G71:H71"/>
    <mergeCell ref="G72:H72"/>
    <mergeCell ref="G73:H73"/>
    <mergeCell ref="G74:H74"/>
    <mergeCell ref="G64:H64"/>
    <mergeCell ref="G65:H65"/>
    <mergeCell ref="G66:H66"/>
    <mergeCell ref="B89:C89"/>
    <mergeCell ref="B90:C90"/>
    <mergeCell ref="B91:C91"/>
    <mergeCell ref="F95:G95"/>
    <mergeCell ref="H91:J91"/>
    <mergeCell ref="F84:G84"/>
    <mergeCell ref="F85:G85"/>
    <mergeCell ref="F86:G86"/>
  </mergeCells>
  <conditionalFormatting sqref="C58">
    <cfRule type="cellIs" dxfId="7" priority="4" operator="lessThan">
      <formula>5000</formula>
    </cfRule>
  </conditionalFormatting>
  <conditionalFormatting sqref="J11:L11">
    <cfRule type="expression" dxfId="6" priority="2">
      <formula>J10="Other"</formula>
    </cfRule>
  </conditionalFormatting>
  <conditionalFormatting sqref="J14">
    <cfRule type="expression" dxfId="5" priority="1">
      <formula>J13="No"</formula>
    </cfRule>
  </conditionalFormatting>
  <dataValidations count="5">
    <dataValidation type="list" allowBlank="1" sqref="J12:J13 J15:J16">
      <formula1>"Yes,No"</formula1>
    </dataValidation>
    <dataValidation type="list" allowBlank="1" sqref="E10">
      <formula1>"CHP,Waste Heat to Power"</formula1>
    </dataValidation>
    <dataValidation type="list" allowBlank="1" sqref="D11:E12">
      <formula1>"CHP,Fuel Cell,Heat Recovery Generator"</formula1>
    </dataValidation>
    <dataValidation type="list" allowBlank="1" sqref="J10">
      <formula1>"Gas Engine,Gas Turbine,Alkaline Fuel Cell,Phosphoric Acid Fuel Cell, Polymer Electrolyte Membrane Fuel Cell,Molten Carbonate Fuel Cell,Solid Oxide Fuel Cell,Other"</formula1>
    </dataValidation>
    <dataValidation type="list" showInputMessage="1" showErrorMessage="1" sqref="B84:C96">
      <formula1>Repurposing</formula1>
    </dataValidation>
  </dataValidations>
  <printOptions horizontalCentered="1"/>
  <pageMargins left="0.25" right="0.25" top="0.25" bottom="0.5" header="0.3" footer="0.3"/>
  <pageSetup scale="64" fitToHeight="2" orientation="portrait" r:id="rId1"/>
  <headerFooter>
    <oddFooter>&amp;CCHP Application&amp;Rv1.10 07/20/2017</oddFooter>
  </headerFooter>
  <rowBreaks count="1" manualBreakCount="1">
    <brk id="60" min="1" max="12" man="1"/>
  </rowBreaks>
  <ignoredErrors>
    <ignoredError sqref="E29 L47 L49 L51 L54 L5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Introduction</vt:lpstr>
      <vt:lpstr>Instructions</vt:lpstr>
      <vt:lpstr>Terms &amp; Conditions</vt:lpstr>
      <vt:lpstr>Appendices</vt:lpstr>
      <vt:lpstr>Application Form</vt:lpstr>
      <vt:lpstr>Signature Page</vt:lpstr>
      <vt:lpstr>Site &amp; Team Information</vt:lpstr>
      <vt:lpstr>Utility Information</vt:lpstr>
      <vt:lpstr>Proposed System Performance</vt:lpstr>
      <vt:lpstr>Proposed System Operation</vt:lpstr>
      <vt:lpstr>System Costs</vt:lpstr>
      <vt:lpstr>Air Emissions Data</vt:lpstr>
      <vt:lpstr>Schedules</vt:lpstr>
      <vt:lpstr>Incentive-Cost Benefit Analysis</vt:lpstr>
      <vt:lpstr>versions</vt:lpstr>
      <vt:lpstr>Emissions Assumptions</vt:lpstr>
      <vt:lpstr>'Air Emissions Data'!Print_Area</vt:lpstr>
      <vt:lpstr>Appendices!Print_Area</vt:lpstr>
      <vt:lpstr>'Application Form'!Print_Area</vt:lpstr>
      <vt:lpstr>'Incentive-Cost Benefit Analysis'!Print_Area</vt:lpstr>
      <vt:lpstr>Instructions!Print_Area</vt:lpstr>
      <vt:lpstr>Introduction!Print_Area</vt:lpstr>
      <vt:lpstr>'Proposed System Operation'!Print_Area</vt:lpstr>
      <vt:lpstr>'Proposed System Performance'!Print_Area</vt:lpstr>
      <vt:lpstr>Schedules!Print_Area</vt:lpstr>
      <vt:lpstr>'Signature Page'!Print_Area</vt:lpstr>
      <vt:lpstr>'Site &amp; Team Information'!Print_Area</vt:lpstr>
      <vt:lpstr>'Terms &amp; Conditions'!Print_Area</vt:lpstr>
      <vt:lpstr>'Utility Information'!Print_Area</vt:lpstr>
      <vt:lpstr>Repurposing</vt:lpstr>
    </vt:vector>
  </TitlesOfParts>
  <Company>TRC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Hillsinger, William</dc:creator>
  <cp:lastModifiedBy>Cassidy, Brendan</cp:lastModifiedBy>
  <cp:lastPrinted>2017-07-18T12:15:38Z</cp:lastPrinted>
  <dcterms:created xsi:type="dcterms:W3CDTF">2013-05-24T13:02:32Z</dcterms:created>
  <dcterms:modified xsi:type="dcterms:W3CDTF">2017-07-19T14:02:13Z</dcterms:modified>
</cp:coreProperties>
</file>