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46" windowWidth="14400" windowHeight="12120" tabRatio="852" activeTab="1"/>
  </bookViews>
  <sheets>
    <sheet name="Instructions" sheetId="1" r:id="rId1"/>
    <sheet name="1-Program Metrics" sheetId="2" r:id="rId2"/>
    <sheet name="2-Incentives" sheetId="3" r:id="rId3"/>
    <sheet name="3-Project Team" sheetId="4" r:id="rId4"/>
    <sheet name="4-Spaces" sheetId="5" r:id="rId5"/>
    <sheet name="5-Components" sheetId="6" r:id="rId6"/>
    <sheet name="6-Energy Rates" sheetId="7" r:id="rId7"/>
    <sheet name="7-End Use" sheetId="8" r:id="rId8"/>
    <sheet name="8-Cost by Measure" sheetId="9" r:id="rId9"/>
    <sheet name="9-Energy Savings by Measure" sheetId="10" r:id="rId10"/>
    <sheet name="Tables of Values" sheetId="11" state="hidden" r:id="rId11"/>
    <sheet name="Locator Map" sheetId="12" state="hidden" r:id="rId12"/>
    <sheet name="Side Calcs - Baseline" sheetId="13" state="hidden" r:id="rId13"/>
    <sheet name="ZipCode Map" sheetId="14" state="hidden" r:id="rId14"/>
    <sheet name="Worksheet - Design - Baseline" sheetId="15" state="hidden" r:id="rId15"/>
    <sheet name="Worksheet - Design - Proposed" sheetId="16" state="hidden" r:id="rId16"/>
    <sheet name="Side Calcs - Proposed" sheetId="17" state="hidden" r:id="rId17"/>
    <sheet name="10-Financing Plan" sheetId="18" r:id="rId18"/>
    <sheet name="11-Schedule" sheetId="19" r:id="rId19"/>
    <sheet name="12-CHP" sheetId="20" r:id="rId20"/>
    <sheet name="Cx Plan - Measure List" sheetId="21" r:id="rId21"/>
    <sheet name="P4P Incentive Structure" sheetId="22" r:id="rId22"/>
    <sheet name="Support Data" sheetId="23" state="hidden" r:id="rId23"/>
    <sheet name="TRC Version Documentation" sheetId="24" state="hidden" r:id="rId24"/>
  </sheets>
  <definedNames>
    <definedName name="_xlfn.BAHTTEXT" hidden="1">#NAME?</definedName>
    <definedName name="_xlfn.IFERROR" hidden="1">#NAME?</definedName>
    <definedName name="Capacity_Units">'Support Data'!$T$3:$T$10</definedName>
    <definedName name="CHP_Fuel">'Support Data'!$AE$3:$AE$5</definedName>
    <definedName name="Cost_Source">'Support Data'!$P$3:$P$9</definedName>
    <definedName name="Dem_Calc_Lookup">'Support Data'!$Z$3:$AC$62</definedName>
    <definedName name="Dem_Calc_MType">'Support Data'!$Z$3:$Z$62</definedName>
    <definedName name="Efficiency_Units">'Support Data'!$V$3:$V$17</definedName>
    <definedName name="Electric_Unit">'Support Data'!$N$3:$N$8</definedName>
    <definedName name="Fuel_Type">'Support Data'!$X$3:$X$8</definedName>
    <definedName name="Garage_Type">'Support Data'!$D$3:$D$6</definedName>
    <definedName name="Gas_Unit">'Support Data'!$L$3:$L$7</definedName>
    <definedName name="Measure_Type">'Support Data'!$R$3:$R$66</definedName>
    <definedName name="_xlnm.Print_Area" localSheetId="8">'8-Cost by Measure'!$D$5:$X$41</definedName>
    <definedName name="_xlnm.Print_Area" localSheetId="20">'Cx Plan - Measure List'!$D$5:$S$32</definedName>
    <definedName name="Project_Stage">'Support Data'!$J$3:$J$5</definedName>
    <definedName name="Space_Type">'Support Data'!$H$3:$H$82</definedName>
    <definedName name="Y_N">'Support Data'!$F$3:$F$5</definedName>
    <definedName name="Z_04B77481_E3E8_40F9_BDC2_E6862D1359A5_.wvu.PrintArea" localSheetId="8" hidden="1">'8-Cost by Measure'!$D$5:$AA$34</definedName>
    <definedName name="Z_04B77481_E3E8_40F9_BDC2_E6862D1359A5_.wvu.PrintArea" localSheetId="20" hidden="1">'Cx Plan - Measure List'!$D$5:$V$31</definedName>
  </definedNames>
  <calcPr fullCalcOnLoad="1"/>
</workbook>
</file>

<file path=xl/sharedStrings.xml><?xml version="1.0" encoding="utf-8"?>
<sst xmlns="http://schemas.openxmlformats.org/spreadsheetml/2006/main" count="17451" uniqueCount="2975">
  <si>
    <t>COLUMBIA    MO</t>
  </si>
  <si>
    <t>290</t>
  </si>
  <si>
    <t>"Saint Cloud"</t>
  </si>
  <si>
    <t>644</t>
  </si>
  <si>
    <t>540</t>
  </si>
  <si>
    <t>"River Falls"</t>
  </si>
  <si>
    <t>119</t>
  </si>
  <si>
    <t>"Riverhead"</t>
  </si>
  <si>
    <t>925</t>
  </si>
  <si>
    <t>948</t>
  </si>
  <si>
    <t>825</t>
  </si>
  <si>
    <t>"Riverton"</t>
  </si>
  <si>
    <t>231</t>
  </si>
  <si>
    <t>232</t>
  </si>
  <si>
    <t>='Design Assistant'!I17</t>
  </si>
  <si>
    <t>483</t>
  </si>
  <si>
    <t>583</t>
  </si>
  <si>
    <t>"Devils Lake"</t>
  </si>
  <si>
    <t>586</t>
  </si>
  <si>
    <t>"Dickinson"</t>
  </si>
  <si>
    <t>678</t>
  </si>
  <si>
    <t>"Dodge City"</t>
  </si>
  <si>
    <t>DODGE CITY    KS</t>
  </si>
  <si>
    <t>Wichita</t>
  </si>
  <si>
    <t>Toilets</t>
  </si>
  <si>
    <t>Urinals</t>
  </si>
  <si>
    <t>"Aimwell"</t>
  </si>
  <si>
    <t>SHREVEPORT    LA</t>
  </si>
  <si>
    <t>MONTGOMERY    AL</t>
  </si>
  <si>
    <t>Montgomery</t>
  </si>
  <si>
    <t xml:space="preserve">ALMONTGO.txt </t>
  </si>
  <si>
    <t>199</t>
  </si>
  <si>
    <t>"Delaware"</t>
  </si>
  <si>
    <t>DE</t>
  </si>
  <si>
    <t>"Dover"</t>
  </si>
  <si>
    <t>078</t>
  </si>
  <si>
    <t>189</t>
  </si>
  <si>
    <t>"Doylestown"</t>
  </si>
  <si>
    <t>158</t>
  </si>
  <si>
    <t>"Du Bois"</t>
  </si>
  <si>
    <t>GRAND JUNCTION    CO</t>
  </si>
  <si>
    <t>Grand Junction</t>
  </si>
  <si>
    <t>COGRNDJU.txt</t>
  </si>
  <si>
    <t>747</t>
  </si>
  <si>
    <t>"Durant"</t>
  </si>
  <si>
    <t>"Oil City"</t>
  </si>
  <si>
    <t>730</t>
  </si>
  <si>
    <t>"Oklahoma City"</t>
  </si>
  <si>
    <t>731</t>
  </si>
  <si>
    <t>985</t>
  </si>
  <si>
    <t>"Olympia"</t>
  </si>
  <si>
    <t>OLYMPIA    WA</t>
  </si>
  <si>
    <t>"Cheyenne"</t>
  </si>
  <si>
    <t>CHEYENNE    WY</t>
  </si>
  <si>
    <t>Cheyenne</t>
  </si>
  <si>
    <t>WYCHEYEN.txt</t>
  </si>
  <si>
    <t>606</t>
  </si>
  <si>
    <t>"Elizabeth City"</t>
  </si>
  <si>
    <t>NORFOLK    VA</t>
  </si>
  <si>
    <t>Norfolk</t>
  </si>
  <si>
    <t>525</t>
  </si>
  <si>
    <t>"Ottumwa"</t>
  </si>
  <si>
    <t>423</t>
  </si>
  <si>
    <t>"Owensboro"</t>
  </si>
  <si>
    <t>386</t>
  </si>
  <si>
    <t>"Oxford"</t>
  </si>
  <si>
    <t>420</t>
  </si>
  <si>
    <t>"Paducah"</t>
  </si>
  <si>
    <t xml:space="preserve">PADUCAH   KY </t>
  </si>
  <si>
    <t>Paducah</t>
  </si>
  <si>
    <t>Electricity</t>
  </si>
  <si>
    <t>$/kWh</t>
  </si>
  <si>
    <t>Oil</t>
  </si>
  <si>
    <t>$/gal</t>
  </si>
  <si>
    <t>139</t>
  </si>
  <si>
    <t>BINGHAMTON    NY</t>
  </si>
  <si>
    <t>Wilkes-Barre</t>
  </si>
  <si>
    <t>PAWILKES.txt</t>
  </si>
  <si>
    <t>350</t>
  </si>
  <si>
    <t>"Birmingham"</t>
  </si>
  <si>
    <t>351</t>
  </si>
  <si>
    <t>352</t>
  </si>
  <si>
    <t>585</t>
  </si>
  <si>
    <t>"North_Dakota"</t>
  </si>
  <si>
    <t>"Bismarck"</t>
  </si>
  <si>
    <t>"Ogden/Logan"</t>
  </si>
  <si>
    <t>163</t>
  </si>
  <si>
    <t>"Virginia"</t>
  </si>
  <si>
    <t>VA</t>
  </si>
  <si>
    <t>LONG BEACH    CA</t>
  </si>
  <si>
    <t>"Tucson"</t>
  </si>
  <si>
    <t>884</t>
  </si>
  <si>
    <t>"Tucumcari"</t>
  </si>
  <si>
    <t>"Alamosa"</t>
  </si>
  <si>
    <t>ALAMOSA    CO</t>
  </si>
  <si>
    <t>Colorado Springs</t>
  </si>
  <si>
    <t>COCOSPGS.txt</t>
  </si>
  <si>
    <t>317</t>
  </si>
  <si>
    <t>"Georgia"</t>
  </si>
  <si>
    <t>GA</t>
  </si>
  <si>
    <t>"Albany"</t>
  </si>
  <si>
    <t>883</t>
  </si>
  <si>
    <t>"Carrizozo"</t>
  </si>
  <si>
    <t>514</t>
  </si>
  <si>
    <t>174</t>
  </si>
  <si>
    <t>444</t>
  </si>
  <si>
    <t>"Youngstown"</t>
  </si>
  <si>
    <t>445</t>
  </si>
  <si>
    <t>437</t>
  </si>
  <si>
    <t>"Zanesville"</t>
  </si>
  <si>
    <t>438</t>
  </si>
  <si>
    <t>901 Unique Zip Codes</t>
  </si>
  <si>
    <t>242 Unique Climates</t>
  </si>
  <si>
    <t>159 IWIN - NCDC Sites</t>
  </si>
  <si>
    <t>KSTOPEKA.txt</t>
  </si>
  <si>
    <t>740</t>
  </si>
  <si>
    <t>"Tulsa"</t>
  </si>
  <si>
    <t>741</t>
  </si>
  <si>
    <t>388</t>
  </si>
  <si>
    <t>"Tupelo"</t>
  </si>
  <si>
    <t>TUPELO    MS</t>
  </si>
  <si>
    <t>354</t>
  </si>
  <si>
    <t>"Tuscaloosa"</t>
  </si>
  <si>
    <t>"Clarksburg"</t>
  </si>
  <si>
    <t>ELKINS    WV</t>
  </si>
  <si>
    <t>Elkins</t>
  </si>
  <si>
    <t>MIDETROI.txt</t>
  </si>
  <si>
    <t>214</t>
  </si>
  <si>
    <t>"Maryland"</t>
  </si>
  <si>
    <t>264</t>
  </si>
  <si>
    <t>SIOUX CITY    IA</t>
  </si>
  <si>
    <t>BALTIMORE    MD</t>
  </si>
  <si>
    <t>Baltimore</t>
  </si>
  <si>
    <t>MDBALTIM.txt</t>
  </si>
  <si>
    <t>362</t>
  </si>
  <si>
    <t>"Alabama"</t>
  </si>
  <si>
    <t>AL</t>
  </si>
  <si>
    <t>"Anniston"</t>
  </si>
  <si>
    <t>BIRMINGHAM AP    AL</t>
  </si>
  <si>
    <t>Birmingham</t>
  </si>
  <si>
    <t>"Washington"</t>
  </si>
  <si>
    <t>"Clarkston"</t>
  </si>
  <si>
    <t>PENDLETON    OR</t>
  </si>
  <si>
    <t>346</t>
  </si>
  <si>
    <t>"Clearwater"</t>
  </si>
  <si>
    <t>440</t>
  </si>
  <si>
    <t>"Cleveland"</t>
  </si>
  <si>
    <t>CLEVELAND    OH</t>
  </si>
  <si>
    <t>Cleveland</t>
  </si>
  <si>
    <t>OHCLEVEL.txt</t>
  </si>
  <si>
    <t>441</t>
  </si>
  <si>
    <t>736</t>
  </si>
  <si>
    <t>"Clinton"</t>
  </si>
  <si>
    <t>OKLAHOMA CITY    OK</t>
  </si>
  <si>
    <t>"Palo Alto"</t>
  </si>
  <si>
    <t>324</t>
  </si>
  <si>
    <t>"Panama City"</t>
  </si>
  <si>
    <t>"Parkersburg"</t>
  </si>
  <si>
    <t>910</t>
  </si>
  <si>
    <t>"Pasadena"</t>
  </si>
  <si>
    <t>911</t>
  </si>
  <si>
    <t>074</t>
  </si>
  <si>
    <t>"Paterson"</t>
  </si>
  <si>
    <t>075</t>
  </si>
  <si>
    <t>978</t>
  </si>
  <si>
    <t>"Pendleton"</t>
  </si>
  <si>
    <t>325</t>
  </si>
  <si>
    <t>"Pensacola"</t>
  </si>
  <si>
    <t>PENSACOLA    FL</t>
  </si>
  <si>
    <t>615</t>
  </si>
  <si>
    <t>Intercept</t>
  </si>
  <si>
    <t>N/A</t>
  </si>
  <si>
    <t>wood</t>
  </si>
  <si>
    <t>propane</t>
  </si>
  <si>
    <t>"Burbank"</t>
  </si>
  <si>
    <t>526</t>
  </si>
  <si>
    <t>"Iowa"</t>
  </si>
  <si>
    <t>"Culpeper"</t>
  </si>
  <si>
    <t>WASHINGTON DULLES AP DC</t>
  </si>
  <si>
    <t>215</t>
  </si>
  <si>
    <t>"Cumberland"</t>
  </si>
  <si>
    <t>750</t>
  </si>
  <si>
    <t>AZPHOENI.txt</t>
  </si>
  <si>
    <t>851</t>
  </si>
  <si>
    <t>575</t>
  </si>
  <si>
    <t>"Pierre"</t>
  </si>
  <si>
    <t>415</t>
  </si>
  <si>
    <t>"Pikeville"</t>
  </si>
  <si>
    <t>416</t>
  </si>
  <si>
    <t>716</t>
  </si>
  <si>
    <t>"Pine Bluff"</t>
  </si>
  <si>
    <t>150</t>
  </si>
  <si>
    <t>"Pittsburgh"</t>
  </si>
  <si>
    <t>151</t>
  </si>
  <si>
    <t>152</t>
  </si>
  <si>
    <t>012</t>
  </si>
  <si>
    <t>"Pittsfield"</t>
  </si>
  <si>
    <t>032</t>
  </si>
  <si>
    <t>538</t>
  </si>
  <si>
    <t>"Platteville"</t>
  </si>
  <si>
    <t>129</t>
  </si>
  <si>
    <t>"Dalton"</t>
  </si>
  <si>
    <t>527</t>
  </si>
  <si>
    <t>"Davenport"</t>
  </si>
  <si>
    <t>"Quincy"</t>
  </si>
  <si>
    <t>534</t>
  </si>
  <si>
    <t>"Saint Joseph"</t>
  </si>
  <si>
    <t>645</t>
  </si>
  <si>
    <t>630</t>
  </si>
  <si>
    <t>"Saint Louis"</t>
  </si>
  <si>
    <t>631</t>
  </si>
  <si>
    <t>632</t>
  </si>
  <si>
    <t>550</t>
  </si>
  <si>
    <t>"Saint Paul"</t>
  </si>
  <si>
    <t>551</t>
  </si>
  <si>
    <t>973</t>
  </si>
  <si>
    <t>"Salem"</t>
  </si>
  <si>
    <t>812</t>
  </si>
  <si>
    <t>"Salida"</t>
  </si>
  <si>
    <t>674</t>
  </si>
  <si>
    <t>"Salina"</t>
  </si>
  <si>
    <t>218</t>
  </si>
  <si>
    <t>"Salisbury"</t>
  </si>
  <si>
    <t>Dallas Ft Worth</t>
  </si>
  <si>
    <t>Yes</t>
  </si>
  <si>
    <t>No</t>
  </si>
  <si>
    <t>NYNEWYOR.txt</t>
  </si>
  <si>
    <t>112</t>
  </si>
  <si>
    <t>"Brooklyn"</t>
  </si>
  <si>
    <t>785</t>
  </si>
  <si>
    <t>"Brownsville"</t>
  </si>
  <si>
    <t>BROWNSVILLE    TX</t>
  </si>
  <si>
    <t>Brownsville</t>
  </si>
  <si>
    <t>TXBROWNS.txt</t>
  </si>
  <si>
    <t>768</t>
  </si>
  <si>
    <t>"Brownwood"</t>
  </si>
  <si>
    <t>778</t>
  </si>
  <si>
    <t>"Bryan"</t>
  </si>
  <si>
    <t>853</t>
  </si>
  <si>
    <t>"Arizona"</t>
  </si>
  <si>
    <t>AZ</t>
  </si>
  <si>
    <t>"Kansas"</t>
  </si>
  <si>
    <t>KS</t>
  </si>
  <si>
    <t>"Colby"</t>
  </si>
  <si>
    <t>GOODLAND    KS</t>
  </si>
  <si>
    <t>Goodland</t>
  </si>
  <si>
    <t>KSGOODLA.txt</t>
  </si>
  <si>
    <t>808</t>
  </si>
  <si>
    <t>"Colorado Springs"</t>
  </si>
  <si>
    <t>AZYUMA.txt</t>
  </si>
  <si>
    <t>262</t>
  </si>
  <si>
    <t>"Saginaw"</t>
  </si>
  <si>
    <t>487</t>
  </si>
  <si>
    <t>633</t>
  </si>
  <si>
    <t>"Saint Charles"</t>
  </si>
  <si>
    <t>563</t>
  </si>
  <si>
    <t>521</t>
  </si>
  <si>
    <t>"Decorah"</t>
  </si>
  <si>
    <t>LA CROSSE    WI</t>
  </si>
  <si>
    <t>WI</t>
  </si>
  <si>
    <t>762</t>
  </si>
  <si>
    <t>"Denton"</t>
  </si>
  <si>
    <t>"Carbondale"</t>
  </si>
  <si>
    <t>EVANSVILLE    IN</t>
  </si>
  <si>
    <t>Evansville</t>
  </si>
  <si>
    <t>INEVANSV.txt</t>
  </si>
  <si>
    <t>"Richmond"</t>
  </si>
  <si>
    <t>230</t>
  </si>
  <si>
    <t>453</t>
  </si>
  <si>
    <t>"Dayton"</t>
  </si>
  <si>
    <t>Dayton</t>
  </si>
  <si>
    <t>OHDAYTON.txt</t>
  </si>
  <si>
    <t>454</t>
  </si>
  <si>
    <t>DAYTON    OH</t>
  </si>
  <si>
    <t>356</t>
  </si>
  <si>
    <t>"Decatur/Florence"</t>
  </si>
  <si>
    <t>KSWICHIT.txt</t>
  </si>
  <si>
    <t>363</t>
  </si>
  <si>
    <t>"Dothan"</t>
  </si>
  <si>
    <t>kWh</t>
  </si>
  <si>
    <t>"Reno"</t>
  </si>
  <si>
    <t>895</t>
  </si>
  <si>
    <t>896</t>
  </si>
  <si>
    <t>545</t>
  </si>
  <si>
    <t>"Rhinelander"</t>
  </si>
  <si>
    <t>993</t>
  </si>
  <si>
    <t>"Richland"</t>
  </si>
  <si>
    <t>CDD</t>
  </si>
  <si>
    <t>HDD</t>
  </si>
  <si>
    <t>Discount Rate:</t>
  </si>
  <si>
    <t>277</t>
  </si>
  <si>
    <t>DUBUQUE    IA</t>
  </si>
  <si>
    <t>556</t>
  </si>
  <si>
    <t>"Duluth"</t>
  </si>
  <si>
    <t>DULUTH    MN</t>
  </si>
  <si>
    <t>557</t>
  </si>
  <si>
    <t>558</t>
  </si>
  <si>
    <t>813</t>
  </si>
  <si>
    <t>"Durango"</t>
  </si>
  <si>
    <t>New Jersey Office of Clean Energy</t>
  </si>
  <si>
    <t>Pay for Performance Program</t>
  </si>
  <si>
    <t>CHATTANOOGA    TN</t>
  </si>
  <si>
    <t>080</t>
  </si>
  <si>
    <t>"Cherry Hill"</t>
  </si>
  <si>
    <t>820</t>
  </si>
  <si>
    <t>"Jefferson_City"</t>
  </si>
  <si>
    <t>651</t>
  </si>
  <si>
    <t>073</t>
  </si>
  <si>
    <t>"Jersey_City"</t>
  </si>
  <si>
    <t>376</t>
  </si>
  <si>
    <t>687</t>
  </si>
  <si>
    <t>"Chicago"</t>
  </si>
  <si>
    <t>CHICAGO    IL</t>
  </si>
  <si>
    <t>Chicago</t>
  </si>
  <si>
    <t>ILCHICAG.txt</t>
  </si>
  <si>
    <t>646</t>
  </si>
  <si>
    <t>"Chillicothe"</t>
  </si>
  <si>
    <t>KANSAS CITY    MO</t>
  </si>
  <si>
    <t>Kansas City</t>
  </si>
  <si>
    <t>MOKANCTY.txt</t>
  </si>
  <si>
    <t>456</t>
  </si>
  <si>
    <t>GREATER CINCINNATI AP KY</t>
  </si>
  <si>
    <t>Cincinnati</t>
  </si>
  <si>
    <t>149</t>
  </si>
  <si>
    <t>"Elmira"</t>
  </si>
  <si>
    <t>"Johnson City"</t>
  </si>
  <si>
    <t>MMBtu</t>
  </si>
  <si>
    <t>"Centralia"</t>
  </si>
  <si>
    <t>172</t>
  </si>
  <si>
    <t>"Chambersburg"</t>
  </si>
  <si>
    <t>HARRISBURG    PA</t>
  </si>
  <si>
    <t>Harrisburg</t>
  </si>
  <si>
    <t xml:space="preserve">PAHARRIS.txt </t>
  </si>
  <si>
    <t>618</t>
  </si>
  <si>
    <t>"Champaign/Urbana"</t>
  </si>
  <si>
    <t>619</t>
  </si>
  <si>
    <t>294</t>
  </si>
  <si>
    <t>"Charleston"</t>
  </si>
  <si>
    <t>CHARLESTON AP    SC</t>
  </si>
  <si>
    <t>SCCHARLE.txt</t>
  </si>
  <si>
    <t>250</t>
  </si>
  <si>
    <t>251</t>
  </si>
  <si>
    <t>252</t>
  </si>
  <si>
    <t>TNCHATTA.txt</t>
  </si>
  <si>
    <t>374</t>
  </si>
  <si>
    <t>ANCHORAGE    AK</t>
  </si>
  <si>
    <t>Anchorage</t>
  </si>
  <si>
    <t>AKANCHOR.txt</t>
  </si>
  <si>
    <t>996</t>
  </si>
  <si>
    <t>289</t>
  </si>
  <si>
    <t>"North_Carolina"</t>
  </si>
  <si>
    <t>NC</t>
  </si>
  <si>
    <t>"Andrews"</t>
  </si>
  <si>
    <t>995</t>
  </si>
  <si>
    <t>"Alaska"</t>
  </si>
  <si>
    <t>AK</t>
  </si>
  <si>
    <t>"Anchorage"</t>
  </si>
  <si>
    <t xml:space="preserve">ALBIRMIN.txt </t>
  </si>
  <si>
    <t>734</t>
  </si>
  <si>
    <t>"Oklahoma"</t>
  </si>
  <si>
    <t>OK</t>
  </si>
  <si>
    <t>"Ardmore"</t>
  </si>
  <si>
    <t>OHCINCIN.txt</t>
  </si>
  <si>
    <t>450</t>
  </si>
  <si>
    <t>"Cincinnati"</t>
  </si>
  <si>
    <t>451</t>
  </si>
  <si>
    <t>452</t>
  </si>
  <si>
    <t>037</t>
  </si>
  <si>
    <t>"Claremont"</t>
  </si>
  <si>
    <t>263</t>
  </si>
  <si>
    <t>"Michigan"</t>
  </si>
  <si>
    <t>MI</t>
  </si>
  <si>
    <t>"Carroll"</t>
  </si>
  <si>
    <t>CASACRAM.txt</t>
  </si>
  <si>
    <t>033</t>
  </si>
  <si>
    <t>669</t>
  </si>
  <si>
    <t>"Concordia"</t>
  </si>
  <si>
    <t>CONCORDIA    KS</t>
  </si>
  <si>
    <t>Topeka</t>
  </si>
  <si>
    <t>Phoenix</t>
  </si>
  <si>
    <t>957</t>
  </si>
  <si>
    <t>"Pollock Pines"</t>
  </si>
  <si>
    <t>746</t>
  </si>
  <si>
    <t>773</t>
  </si>
  <si>
    <t>"Conroe"</t>
  </si>
  <si>
    <t>HOUSTON    TX</t>
  </si>
  <si>
    <t>385</t>
  </si>
  <si>
    <t>"Cookeville"</t>
  </si>
  <si>
    <t>407</t>
  </si>
  <si>
    <t>"Corbin"</t>
  </si>
  <si>
    <t>783</t>
  </si>
  <si>
    <t>"Corpus Christi"</t>
  </si>
  <si>
    <t>CORPUS CHRISTI    TX</t>
  </si>
  <si>
    <t>Corpus Christi</t>
  </si>
  <si>
    <t>TXCORPUS.txt</t>
  </si>
  <si>
    <t>784</t>
  </si>
  <si>
    <t>"Annapolis"</t>
  </si>
  <si>
    <t>"Council Bluffs"</t>
  </si>
  <si>
    <t>OMAHA (NORTH)    NE</t>
  </si>
  <si>
    <t>Omaha</t>
  </si>
  <si>
    <t>126</t>
  </si>
  <si>
    <t>863</t>
  </si>
  <si>
    <t>"Prescott"</t>
  </si>
  <si>
    <t>028</t>
  </si>
  <si>
    <t>"Rhode_Island"</t>
  </si>
  <si>
    <t>"Providence"</t>
  </si>
  <si>
    <t>029</t>
  </si>
  <si>
    <t>846</t>
  </si>
  <si>
    <t>"Provo"</t>
  </si>
  <si>
    <t>810</t>
  </si>
  <si>
    <t>"Pueblo"</t>
  </si>
  <si>
    <t>243</t>
  </si>
  <si>
    <t>"Pulaski"</t>
  </si>
  <si>
    <t>111</t>
  </si>
  <si>
    <t>"Queens"</t>
  </si>
  <si>
    <t>623</t>
  </si>
  <si>
    <t>159</t>
  </si>
  <si>
    <t>"Johnstown"</t>
  </si>
  <si>
    <t>724</t>
  </si>
  <si>
    <t>"Jonesboro"</t>
  </si>
  <si>
    <t>648</t>
  </si>
  <si>
    <t>"Philadelphia"</t>
  </si>
  <si>
    <t>191</t>
  </si>
  <si>
    <t>850</t>
  </si>
  <si>
    <t>"Phoenix"</t>
  </si>
  <si>
    <t>APALACHICOLA    FL</t>
  </si>
  <si>
    <t>Tallahassee</t>
  </si>
  <si>
    <t>FLTALLAH.txt</t>
  </si>
  <si>
    <t>261</t>
  </si>
  <si>
    <t>Ln Resid So kBtu</t>
  </si>
  <si>
    <t>Building Site EU (50) =</t>
  </si>
  <si>
    <t xml:space="preserve">Per CBECS 1999, average energy use for commercial space </t>
  </si>
  <si>
    <t>Building Source EU (50) =</t>
  </si>
  <si>
    <t>is about 200 source kBtu/sqft (office - 213, store - 182)</t>
  </si>
  <si>
    <t>Model:</t>
  </si>
  <si>
    <t>Most Affected Fuel</t>
  </si>
  <si>
    <t>Bid Results</t>
  </si>
  <si>
    <t>414</t>
  </si>
  <si>
    <t>059</t>
  </si>
  <si>
    <t>"Canaan"</t>
  </si>
  <si>
    <t>446</t>
  </si>
  <si>
    <t>"Canton"</t>
  </si>
  <si>
    <t>447</t>
  </si>
  <si>
    <t>637</t>
  </si>
  <si>
    <t>"Missouri"</t>
  </si>
  <si>
    <t>MO</t>
  </si>
  <si>
    <t>038</t>
  </si>
  <si>
    <t>"Portsmouth"</t>
  </si>
  <si>
    <t>237</t>
  </si>
  <si>
    <t>749</t>
  </si>
  <si>
    <t>"Poteau"</t>
  </si>
  <si>
    <t>179</t>
  </si>
  <si>
    <t>"Pottsville"</t>
  </si>
  <si>
    <t>125</t>
  </si>
  <si>
    <t>Table 2. Summary of Program Incentives</t>
  </si>
  <si>
    <t>Project Summary</t>
  </si>
  <si>
    <t>WALLOPS ISLAND    VA</t>
  </si>
  <si>
    <t>841</t>
  </si>
  <si>
    <t>"Salt Lake City"</t>
  </si>
  <si>
    <t>840</t>
  </si>
  <si>
    <t>"Salt Lake City/Heber City"</t>
  </si>
  <si>
    <t>769</t>
  </si>
  <si>
    <t>"San Angelo"</t>
  </si>
  <si>
    <t>SAN ANGELO    TX</t>
  </si>
  <si>
    <t>San Angelo</t>
  </si>
  <si>
    <t>TXSANANG.txt</t>
  </si>
  <si>
    <t>Huntsville</t>
  </si>
  <si>
    <t>ALHUNTSV.txt</t>
  </si>
  <si>
    <t>"Cape Girardeau"</t>
  </si>
  <si>
    <t>ST. LOUIS    MO</t>
  </si>
  <si>
    <t>St Louis</t>
  </si>
  <si>
    <t>MOSTLOUI.txt</t>
  </si>
  <si>
    <t>629</t>
  </si>
  <si>
    <t>Incentives</t>
  </si>
  <si>
    <t>LANDER    WY</t>
  </si>
  <si>
    <t>320</t>
  </si>
  <si>
    <t>"Jacksonville"</t>
  </si>
  <si>
    <t>JACKSONVILLE    FL</t>
  </si>
  <si>
    <t>321</t>
  </si>
  <si>
    <t>322</t>
  </si>
  <si>
    <t>"Buckeye/Yuma"</t>
  </si>
  <si>
    <t>YUMA    AZ</t>
  </si>
  <si>
    <t>Yuma</t>
  </si>
  <si>
    <t>"Poughkeepsie"</t>
  </si>
  <si>
    <t xml:space="preserve">(Reference:  Answers to Ques. 10 in 10/6/2004 email response </t>
  </si>
  <si>
    <t>Parameter</t>
  </si>
  <si>
    <t>253</t>
  </si>
  <si>
    <t>280</t>
  </si>
  <si>
    <t>"Charlotte"</t>
  </si>
  <si>
    <t>GREENVILLE-SPARTANBURG AP    SC</t>
  </si>
  <si>
    <t>Charlotte</t>
  </si>
  <si>
    <t>NCCHARLO.txt</t>
  </si>
  <si>
    <t>281</t>
  </si>
  <si>
    <t>282</t>
  </si>
  <si>
    <t>CHARLOTTE   NC</t>
  </si>
  <si>
    <t>229</t>
  </si>
  <si>
    <t>"Charlottesville"</t>
  </si>
  <si>
    <t>047</t>
  </si>
  <si>
    <t>528</t>
  </si>
  <si>
    <t>RICHMOND    VA</t>
  </si>
  <si>
    <t>Richmond</t>
  </si>
  <si>
    <t>VARICHMO.txt</t>
  </si>
  <si>
    <t>373</t>
  </si>
  <si>
    <t>"Tennessee"</t>
  </si>
  <si>
    <t>"Chattanooga"</t>
  </si>
  <si>
    <t>HUNTSVILLE    AL</t>
  </si>
  <si>
    <t>Chattanooga</t>
  </si>
  <si>
    <t>"Iron Mountain"</t>
  </si>
  <si>
    <t>MARQUETTE    MI</t>
  </si>
  <si>
    <t>148</t>
  </si>
  <si>
    <t>"Ithaca"</t>
  </si>
  <si>
    <t>SYRACUSE    NY</t>
  </si>
  <si>
    <t>492</t>
  </si>
  <si>
    <t>"Jackson"</t>
  </si>
  <si>
    <t>390</t>
  </si>
  <si>
    <t>391</t>
  </si>
  <si>
    <t>392</t>
  </si>
  <si>
    <t>383</t>
  </si>
  <si>
    <t>830</t>
  </si>
  <si>
    <t>"Durham"</t>
  </si>
  <si>
    <t>RALEIGH    NC</t>
  </si>
  <si>
    <t xml:space="preserve">WYCASPER.txt </t>
  </si>
  <si>
    <t>522</t>
  </si>
  <si>
    <t>"Cedar Rapids"</t>
  </si>
  <si>
    <t>DES MOINES    IA</t>
  </si>
  <si>
    <t>523</t>
  </si>
  <si>
    <t>524</t>
  </si>
  <si>
    <t>WATERLOO    IA</t>
  </si>
  <si>
    <t>628</t>
  </si>
  <si>
    <t>"Elizabeth"</t>
  </si>
  <si>
    <t>NEWARK    NJ</t>
  </si>
  <si>
    <t>Newark</t>
  </si>
  <si>
    <t>NJNEWARK.txt</t>
  </si>
  <si>
    <t>427</t>
  </si>
  <si>
    <t>"Elizabethtown"</t>
  </si>
  <si>
    <t>898</t>
  </si>
  <si>
    <t>"Elko"</t>
  </si>
  <si>
    <t>ELKO    NV</t>
  </si>
  <si>
    <t>219</t>
  </si>
  <si>
    <t>"Elkton"</t>
  </si>
  <si>
    <t>WILMINGTON    DE</t>
  </si>
  <si>
    <t>gas</t>
  </si>
  <si>
    <t>oil</t>
  </si>
  <si>
    <t>steam</t>
  </si>
  <si>
    <t>607</t>
  </si>
  <si>
    <t>792</t>
  </si>
  <si>
    <t>"Childress"</t>
  </si>
  <si>
    <t>LUBBOCK    TX</t>
  </si>
  <si>
    <t>Lubbock</t>
  </si>
  <si>
    <t>TXLUBBOC.txt</t>
  </si>
  <si>
    <t>Gas Absorption Chiller</t>
  </si>
  <si>
    <t>Desiccant System (Gas or Electric)</t>
  </si>
  <si>
    <t>Unitary HVAC/Split Systems</t>
  </si>
  <si>
    <t>Air to Air Heat Pump</t>
  </si>
  <si>
    <t>Packaged Terminal AC &amp; HP</t>
  </si>
  <si>
    <t>Dual Enthalpy Economizer</t>
  </si>
  <si>
    <t>Central DX AC System</t>
  </si>
  <si>
    <t>KNOXVILLE    TN</t>
  </si>
  <si>
    <t>TN</t>
  </si>
  <si>
    <t>Knoxville</t>
  </si>
  <si>
    <t>TNKNOXVI.txt</t>
  </si>
  <si>
    <t>481</t>
  </si>
  <si>
    <t>Residential &amp; common</t>
  </si>
  <si>
    <t>Source EUI</t>
  </si>
  <si>
    <t>Resid Site EU (50) =</t>
  </si>
  <si>
    <t>PHOENIX    AZ</t>
  </si>
  <si>
    <t>Summary</t>
  </si>
  <si>
    <t>RS Means</t>
  </si>
  <si>
    <t>Previous Experience</t>
  </si>
  <si>
    <t>Contractor</t>
  </si>
  <si>
    <t>Fluorescent Fixtures</t>
  </si>
  <si>
    <t>De-Lamp/Add Reflectors</t>
  </si>
  <si>
    <t>HID</t>
  </si>
  <si>
    <t>Incandescent</t>
  </si>
  <si>
    <t>Metal Halide</t>
  </si>
  <si>
    <t>Mercury Vapor</t>
  </si>
  <si>
    <t>Halogen</t>
  </si>
  <si>
    <t>Other Lighting</t>
  </si>
  <si>
    <t>LED Exit Signs</t>
  </si>
  <si>
    <t>LED Parking Lot Lighting</t>
  </si>
  <si>
    <t>LED Traffic Signal (For historic files only.)</t>
  </si>
  <si>
    <t>LED Pedestrian Signal (For historic files only.)</t>
  </si>
  <si>
    <t>"Ann Arbor"</t>
  </si>
  <si>
    <t>DETROIT    MI</t>
  </si>
  <si>
    <t>Detroit</t>
  </si>
  <si>
    <t>ERP Tables and Incentive Calculator</t>
  </si>
  <si>
    <t>Manufacturer</t>
  </si>
  <si>
    <t>Thus, calc commercial space EU above by sqft x 200.</t>
  </si>
  <si>
    <t>Ln Source Total = C0 + C1*LN (sqftreg) + C2*CDDcoolp + C3*hddheatp + C4*Bedrooms/unit</t>
  </si>
  <si>
    <t>"Independence"</t>
  </si>
  <si>
    <t>157</t>
  </si>
  <si>
    <t>460</t>
  </si>
  <si>
    <t>"Indianapolis"</t>
  </si>
  <si>
    <t>461</t>
  </si>
  <si>
    <t>515</t>
  </si>
  <si>
    <t>1)</t>
  </si>
  <si>
    <t>ERP Tables and Incentive Calculator</t>
  </si>
  <si>
    <t>"Joplin"</t>
  </si>
  <si>
    <t>998</t>
  </si>
  <si>
    <t>"Juneau"</t>
  </si>
  <si>
    <t>JUNEAU    AK</t>
  </si>
  <si>
    <t>Juneau</t>
  </si>
  <si>
    <t>AKJUNEAU.txt</t>
  </si>
  <si>
    <t>490</t>
  </si>
  <si>
    <t>"Kalamazoo"</t>
  </si>
  <si>
    <t>491</t>
  </si>
  <si>
    <t>599</t>
  </si>
  <si>
    <t>"Kalispell"</t>
  </si>
  <si>
    <t>Variable</t>
  </si>
  <si>
    <t>Mean</t>
  </si>
  <si>
    <t>Minimum</t>
  </si>
  <si>
    <t>Maximum</t>
  </si>
  <si>
    <t>to Stephanie Jones at CEE)</t>
  </si>
  <si>
    <t>DF</t>
  </si>
  <si>
    <t>Estimate</t>
  </si>
  <si>
    <t>LNSRCEUI</t>
  </si>
  <si>
    <t>N=217</t>
  </si>
  <si>
    <t>Incentive #1</t>
  </si>
  <si>
    <t>Incentive #2</t>
  </si>
  <si>
    <t>275</t>
  </si>
  <si>
    <t>"Raleigh"</t>
  </si>
  <si>
    <t>276</t>
  </si>
  <si>
    <t>577</t>
  </si>
  <si>
    <t>"Rapid City"</t>
  </si>
  <si>
    <t>823</t>
  </si>
  <si>
    <t>"Rawlins"</t>
  </si>
  <si>
    <t>195</t>
  </si>
  <si>
    <t>"Reading"</t>
  </si>
  <si>
    <t>196</t>
  </si>
  <si>
    <t>077</t>
  </si>
  <si>
    <t>"Red Bank"</t>
  </si>
  <si>
    <t>960</t>
  </si>
  <si>
    <t>"Redding"</t>
  </si>
  <si>
    <t>REDDING    CA</t>
  </si>
  <si>
    <t>894</t>
  </si>
  <si>
    <t>PHILADELPHIA    PA</t>
  </si>
  <si>
    <t>Philadelphia</t>
  </si>
  <si>
    <t>PAPHILAD.txt</t>
  </si>
  <si>
    <t>413</t>
  </si>
  <si>
    <t>"Campton"</t>
  </si>
  <si>
    <t>JACKSON    KY</t>
  </si>
  <si>
    <t>BTUH</t>
  </si>
  <si>
    <t>DCW</t>
  </si>
  <si>
    <t>HP</t>
  </si>
  <si>
    <t>MBH</t>
  </si>
  <si>
    <t>NPC</t>
  </si>
  <si>
    <t>Tons</t>
  </si>
  <si>
    <t>WG</t>
  </si>
  <si>
    <t>W</t>
  </si>
  <si>
    <t>EER</t>
  </si>
  <si>
    <t>SEER</t>
  </si>
  <si>
    <t>AFUE</t>
  </si>
  <si>
    <t>CFM</t>
  </si>
  <si>
    <t>CFM/sf</t>
  </si>
  <si>
    <t>COP</t>
  </si>
  <si>
    <t>EF</t>
  </si>
  <si>
    <t>HSPF</t>
  </si>
  <si>
    <t>kW/Ton</t>
  </si>
  <si>
    <t>MEP</t>
  </si>
  <si>
    <t>MM Calc</t>
  </si>
  <si>
    <t>MM Est</t>
  </si>
  <si>
    <t>NEMA</t>
  </si>
  <si>
    <t>R-Value</t>
  </si>
  <si>
    <t>SHGC</t>
  </si>
  <si>
    <t>Insulation - Floors Over Garages, Outside, Vented Crawl Spaces</t>
  </si>
  <si>
    <t>Insulation - Basements/Unvented Crawl Spaces (Walls)</t>
  </si>
  <si>
    <t>Cash Flow for IRR calculations</t>
  </si>
  <si>
    <t>Year 0</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</si>
  <si>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</si>
  <si>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</si>
  <si>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</si>
  <si>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</si>
  <si>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</si>
  <si>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</si>
  <si>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</si>
  <si>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</si>
  <si>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</si>
  <si>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</si>
  <si>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</si>
  <si>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</si>
  <si>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</si>
  <si>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</si>
  <si>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</si>
  <si>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</si>
  <si>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</si>
  <si>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</si>
  <si>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</si>
  <si>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114</t>
  </si>
  <si>
    <t>"Jamaica"</t>
  </si>
  <si>
    <t>584</t>
  </si>
  <si>
    <t>"Jamestown"</t>
  </si>
  <si>
    <t>147</t>
  </si>
  <si>
    <t>355</t>
  </si>
  <si>
    <t>"Jasper"</t>
  </si>
  <si>
    <t>650</t>
  </si>
  <si>
    <t>Pre-Design Planning</t>
  </si>
  <si>
    <t>Design Simulation &amp; Screening</t>
  </si>
  <si>
    <t>Final Design</t>
  </si>
  <si>
    <t>Water Cooled Chiller (Electric) - Partial Load</t>
  </si>
  <si>
    <t>ERP Tables and Incentive Calculator</t>
  </si>
  <si>
    <t>"Norfolk"</t>
  </si>
  <si>
    <t>498</t>
  </si>
  <si>
    <t>"Wisconsin"</t>
  </si>
  <si>
    <t>"Eau Claire"</t>
  </si>
  <si>
    <t>MINNEAPOLIS-ST.PAUL    MN</t>
  </si>
  <si>
    <t>624</t>
  </si>
  <si>
    <t>"Effingham"</t>
  </si>
  <si>
    <t>798</t>
  </si>
  <si>
    <t>"El Paso"</t>
  </si>
  <si>
    <t>MIDLAND-ODESSA    TX</t>
  </si>
  <si>
    <t>El Paso</t>
  </si>
  <si>
    <t>TXELPASO.txt</t>
  </si>
  <si>
    <t>799</t>
  </si>
  <si>
    <t>EL PASO    TX</t>
  </si>
  <si>
    <t>279</t>
  </si>
  <si>
    <t>ELY    NV</t>
  </si>
  <si>
    <t>668</t>
  </si>
  <si>
    <t>"Emporia"</t>
  </si>
  <si>
    <t>WICHITA    KS</t>
  </si>
  <si>
    <t>737</t>
  </si>
  <si>
    <t>"Enid"</t>
  </si>
  <si>
    <t>"Newport"</t>
  </si>
  <si>
    <t>143</t>
  </si>
  <si>
    <t>"Niagara Falls"</t>
  </si>
  <si>
    <t>% Savings</t>
  </si>
  <si>
    <t xml:space="preserve">VANORFOL.txt </t>
  </si>
  <si>
    <t>072</t>
  </si>
  <si>
    <t>Simple Payback (years)</t>
  </si>
  <si>
    <t>Internal Rate of Return (IRR)</t>
  </si>
  <si>
    <t xml:space="preserve">Table 1.   Summary of Program Metrics </t>
  </si>
  <si>
    <t>Project Gross Heated Square Feet</t>
  </si>
  <si>
    <t xml:space="preserve">Incentive #3 </t>
  </si>
  <si>
    <t>&lt;Choose&gt;</t>
  </si>
  <si>
    <t>Water Cooled Chiller (Electric) - Full Load</t>
  </si>
  <si>
    <t>Air Cooled Chiller (Electric)</t>
  </si>
  <si>
    <t xml:space="preserve">Energy Savings </t>
  </si>
  <si>
    <t>Proposed Design</t>
  </si>
  <si>
    <t>As-Built</t>
  </si>
  <si>
    <t>Depending on the stage of the project, chose "Proposed Design" or "As-Built" from the drop-down menu at the top of the second column.</t>
  </si>
  <si>
    <t>462</t>
  </si>
  <si>
    <t>903</t>
  </si>
  <si>
    <t>"Inglewood"</t>
  </si>
  <si>
    <t>LOS ANGELES AP    CA</t>
  </si>
  <si>
    <t>"Ponca City"</t>
  </si>
  <si>
    <t>TULSA    OK</t>
  </si>
  <si>
    <t>Tulsa</t>
  </si>
  <si>
    <t>OKTULSA.txt</t>
  </si>
  <si>
    <t>639</t>
  </si>
  <si>
    <t>"Poplar Bluff"</t>
  </si>
  <si>
    <t>539</t>
  </si>
  <si>
    <t>"Portage"</t>
  </si>
  <si>
    <t>040</t>
  </si>
  <si>
    <t>"Portland"</t>
  </si>
  <si>
    <t>041</t>
  </si>
  <si>
    <t>971</t>
  </si>
  <si>
    <t>PORTLAND    OR</t>
  </si>
  <si>
    <t>ORPORTLA.txt</t>
  </si>
  <si>
    <t>972</t>
  </si>
  <si>
    <t>"Plattsburgh"</t>
  </si>
  <si>
    <t>832</t>
  </si>
  <si>
    <t>"Pocatello"</t>
  </si>
  <si>
    <t>"Racine"</t>
  </si>
  <si>
    <t>Hi-Low Controls – Fluorescent Fixtures (OHLF)</t>
  </si>
  <si>
    <t>Hi-Low Controls - HID or Fluorescent Hi-Bay (OHLH)</t>
  </si>
  <si>
    <t>Custom Electric</t>
  </si>
  <si>
    <t>Custom Gas</t>
  </si>
  <si>
    <t>Duct Sealing</t>
  </si>
  <si>
    <t>Duct Insulation</t>
  </si>
  <si>
    <t>Insulation - Ceiling</t>
  </si>
  <si>
    <t>Insulation - Walls, Kneewalls, Rim Band/Joists</t>
  </si>
  <si>
    <t>You may need to add or delete rows in order to accommodate all of the measures. If you add rows, be sure to copy down formulas from cells above.</t>
  </si>
  <si>
    <t>Enter partner fees at the bottom of the table.</t>
  </si>
  <si>
    <r>
      <t xml:space="preserve">Measure Category
</t>
    </r>
    <r>
      <rPr>
        <sz val="10"/>
        <rFont val="Times New Roman"/>
        <family val="1"/>
      </rPr>
      <t>(Select description that best matches the measure)</t>
    </r>
  </si>
  <si>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</si>
  <si>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</si>
  <si>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</si>
  <si>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</si>
  <si>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</si>
  <si>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</si>
  <si>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</si>
  <si>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</si>
  <si>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</si>
  <si>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</si>
  <si>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</si>
  <si>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</si>
  <si>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</si>
  <si>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</si>
  <si>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</si>
  <si>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</si>
  <si>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</si>
  <si>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</si>
  <si>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</si>
  <si>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</si>
  <si>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</si>
  <si>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IRR Estimate</t>
  </si>
  <si>
    <t>Commercial, Garage, and Parking</t>
  </si>
  <si>
    <t>Adj Source EUI</t>
  </si>
  <si>
    <t>Assume common space EU is 75% of residential.</t>
  </si>
  <si>
    <t>Parameter Estimates</t>
  </si>
  <si>
    <t>Wilmington</t>
  </si>
  <si>
    <t>DEWILMIN.txt</t>
  </si>
  <si>
    <t>046</t>
  </si>
  <si>
    <t>"Ellsworth"</t>
  </si>
  <si>
    <t>164</t>
  </si>
  <si>
    <t>kBtu</t>
  </si>
  <si>
    <t>Source Total</t>
  </si>
  <si>
    <t>Site EUI</t>
  </si>
  <si>
    <t>Bldg Source Total minus Commercial, Garage, Parking Lot</t>
  </si>
  <si>
    <t>Bldg Source Total</t>
  </si>
  <si>
    <t>"Hyannis"</t>
  </si>
  <si>
    <t>834</t>
  </si>
  <si>
    <t>"Idaho Falls"</t>
  </si>
  <si>
    <t>POCATELLO    ID</t>
  </si>
  <si>
    <t>Pocatello</t>
  </si>
  <si>
    <t>IDPOCATE.txt</t>
  </si>
  <si>
    <t>673</t>
  </si>
  <si>
    <t>Total Projected Incremental Costs ($)</t>
  </si>
  <si>
    <t>Water Heater (Gas) - &lt;/= 50 Gals.</t>
  </si>
  <si>
    <t>Water Heater (Gas) - &gt; 50 Gals.</t>
  </si>
  <si>
    <t>Water Booster Heater (Gas)</t>
  </si>
  <si>
    <t>ODP Premium Motor - 1200 RPM</t>
  </si>
  <si>
    <t>ODP Premium Motor - 1800 RPM</t>
  </si>
  <si>
    <t>ODP Premium Motor - 3600 RPM</t>
  </si>
  <si>
    <t>TEFC Premium Motor - 1200 RPM</t>
  </si>
  <si>
    <t>TEFC Premium Motor - 1800 RPM</t>
  </si>
  <si>
    <t>TEFC Premium Motor - 3600 RPM</t>
  </si>
  <si>
    <t>CFL - Indoor Fixture</t>
  </si>
  <si>
    <t>Air Compressor with VFD</t>
  </si>
  <si>
    <t xml:space="preserve">Incentive Structure for NJ New Construction </t>
  </si>
  <si>
    <t>Pay For Performance Program</t>
  </si>
  <si>
    <t>Minimum Performance Requirement:</t>
  </si>
  <si>
    <t>Maximum Incentive:</t>
  </si>
  <si>
    <t xml:space="preserve">Cost Savings </t>
  </si>
  <si>
    <t>Energy Unit Converter</t>
  </si>
  <si>
    <t>* Describe other services:</t>
  </si>
  <si>
    <t>Insulation - Basements/Unvented Crawl Spaces (Floors)</t>
  </si>
  <si>
    <t>Insulation - Slab edge/Slab Under</t>
  </si>
  <si>
    <t>Windows and Glass Doors</t>
  </si>
  <si>
    <t>Skylights</t>
  </si>
  <si>
    <t>Air Sealing</t>
  </si>
  <si>
    <t>Occupancy Sensors - Wall Mounted (OSW)</t>
  </si>
  <si>
    <t>Occupancy Sensors - Remote Mounted (OSR, OSRH)</t>
  </si>
  <si>
    <t>Daylight Dimmers – Fluorescent Fixtures (DLD)</t>
  </si>
  <si>
    <t>Daylight Dimmers - HID or Fluorescent Hi-Bay (DDH)</t>
  </si>
  <si>
    <t xml:space="preserve">Incentive ($/Watt) </t>
  </si>
  <si>
    <t>Max: $1 Million</t>
  </si>
  <si>
    <r>
      <t xml:space="preserve">     30% </t>
    </r>
    <r>
      <rPr>
        <vertAlign val="superscript"/>
        <sz val="11"/>
        <color indexed="8"/>
        <rFont val="Cambria"/>
        <family val="1"/>
      </rPr>
      <t>(1)</t>
    </r>
  </si>
  <si>
    <r>
      <t>(1)</t>
    </r>
    <r>
      <rPr>
        <i/>
        <sz val="10"/>
        <color indexed="8"/>
        <rFont val="Cambria"/>
        <family val="1"/>
      </rPr>
      <t xml:space="preserve"> The maximum % of project cost will be raised to 40% where a cooling application is used with the CHP System</t>
    </r>
  </si>
  <si>
    <t>You may need to add or delete rows to these tables in order to accommodate all of the recommended measures in your workscope. If you add rows, be sure to copy down formulas from cells above.</t>
  </si>
  <si>
    <t>Resid Source EU (50) =</t>
  </si>
  <si>
    <t>Total Annual Energy Cost (All Fuels)</t>
  </si>
  <si>
    <t>Water Source Heat Pump</t>
  </si>
  <si>
    <t>Open Loop HP</t>
  </si>
  <si>
    <t>Closed Loop HP</t>
  </si>
  <si>
    <t>Hot Water Boiler (Gas)</t>
  </si>
  <si>
    <t>Steam Boiler (Gas)</t>
  </si>
  <si>
    <t>Gas Furnace</t>
  </si>
  <si>
    <t>VFD - Variable Air Volume</t>
  </si>
  <si>
    <t>VFD - Chilled Water Pump</t>
  </si>
  <si>
    <t>$/therm</t>
  </si>
  <si>
    <t>Demand Savings
(kW)</t>
  </si>
  <si>
    <t>Lifetime
(years)</t>
  </si>
  <si>
    <t>Payback
(years)</t>
  </si>
  <si>
    <t>Additional Incentive 
(Y/N)</t>
  </si>
  <si>
    <t>1)</t>
  </si>
  <si>
    <t>2)</t>
  </si>
  <si>
    <t>Type of Garage</t>
  </si>
  <si>
    <t>Cooled (Y/N)</t>
  </si>
  <si>
    <t>Mechanical Ventilation (Y/N)</t>
  </si>
  <si>
    <t>TOTAL</t>
  </si>
  <si>
    <t>Electricity (baseline)</t>
  </si>
  <si>
    <t>Electricity (proposed)</t>
  </si>
  <si>
    <t>Natural Gas
(MMBtu)</t>
  </si>
  <si>
    <t>Natural Gas 
(MMBtu)</t>
  </si>
  <si>
    <t>Electricity 
(MMBtu)</t>
  </si>
  <si>
    <t>FUNDING</t>
  </si>
  <si>
    <t>COSTS</t>
  </si>
  <si>
    <t>Total Project Construction Costs at Closing</t>
  </si>
  <si>
    <t xml:space="preserve">Use this table for planned and actual dates of key construction milestones.  
</t>
  </si>
  <si>
    <t>Above Ground</t>
  </si>
  <si>
    <t>Under Ground</t>
  </si>
  <si>
    <t>Energy Efficiency Measure</t>
  </si>
  <si>
    <t>Incentive #3 $/SF</t>
  </si>
  <si>
    <t>Y_N</t>
  </si>
  <si>
    <t>Garage_Type</t>
  </si>
  <si>
    <t>Space_Type</t>
  </si>
  <si>
    <t>Project_Stage</t>
  </si>
  <si>
    <t>Btu</t>
  </si>
  <si>
    <t>Therm</t>
  </si>
  <si>
    <t>W</t>
  </si>
  <si>
    <t>Gas_Unit</t>
  </si>
  <si>
    <t>Electric_Unit</t>
  </si>
  <si>
    <t>Cost_Source</t>
  </si>
  <si>
    <t>Measure_Type</t>
  </si>
  <si>
    <t>Capacity_Units</t>
  </si>
  <si>
    <t>Efficiency_Units</t>
  </si>
  <si>
    <t>Fuel_Type</t>
  </si>
  <si>
    <t>days/ year</t>
  </si>
  <si>
    <t>hours/ day</t>
  </si>
  <si>
    <t>CHP_Fuel</t>
  </si>
  <si>
    <t>Architect</t>
  </si>
  <si>
    <t>Construction Mgr / GC</t>
  </si>
  <si>
    <t>Cx Authority</t>
  </si>
  <si>
    <t>LEED Consultant</t>
  </si>
  <si>
    <t>Fill in contact information, as appropriate for your project.</t>
  </si>
  <si>
    <t>Mechanical Engineer</t>
  </si>
  <si>
    <t>Mechanical Contractor</t>
  </si>
  <si>
    <t>Electrical Engineer</t>
  </si>
  <si>
    <t>Electrical Contractor</t>
  </si>
  <si>
    <t>EMS Control Contractor</t>
  </si>
  <si>
    <t>Name</t>
  </si>
  <si>
    <t>Company Name</t>
  </si>
  <si>
    <t>Address</t>
  </si>
  <si>
    <t>Table 3. Project Team Contact Information</t>
  </si>
  <si>
    <t>Table 4. Project Spaces</t>
  </si>
  <si>
    <t xml:space="preserve"> </t>
  </si>
  <si>
    <t>Model</t>
  </si>
  <si>
    <t>Capacity</t>
  </si>
  <si>
    <t>Capacity Units</t>
  </si>
  <si>
    <t>Quantity</t>
  </si>
  <si>
    <t>Efficiency</t>
  </si>
  <si>
    <t>Efficiency Units</t>
  </si>
  <si>
    <t>Comissioning Plan: List of Measures</t>
  </si>
  <si>
    <t>This table will fill in automatically</t>
  </si>
  <si>
    <t>Fuel</t>
  </si>
  <si>
    <t>Cost ($)</t>
  </si>
  <si>
    <t>CHP Advanced Measure Summary</t>
  </si>
  <si>
    <t>CHP Size and Type</t>
  </si>
  <si>
    <t>Advanced Measure Incentive</t>
  </si>
  <si>
    <t>Choose fuel:</t>
  </si>
  <si>
    <t>Gas</t>
  </si>
  <si>
    <t>Oil</t>
  </si>
  <si>
    <t>Natural Gas</t>
  </si>
  <si>
    <t>Electricity</t>
  </si>
  <si>
    <t>Choose unit:</t>
  </si>
  <si>
    <t>Baseline</t>
  </si>
  <si>
    <t>Proposed</t>
  </si>
  <si>
    <t>Lighting, occupancy sensors, install</t>
  </si>
  <si>
    <t>Lighting, timers, install</t>
  </si>
  <si>
    <t>---- Motors, Fans, &amp; Pumps -----</t>
  </si>
  <si>
    <t>AC, Change Setpoints</t>
  </si>
  <si>
    <t>AC, Install ENERGY STAR</t>
  </si>
  <si>
    <t xml:space="preserve"> </t>
  </si>
  <si>
    <t>2)</t>
  </si>
  <si>
    <t>Incentive #2: Proposed Energy Reduction Plan</t>
  </si>
  <si>
    <t>per gross heated square foot</t>
  </si>
  <si>
    <t>The information in this table should be the aggregate of square footage for the entire project.</t>
  </si>
  <si>
    <t>P4P Partner Fees</t>
  </si>
  <si>
    <t>TOTAL COSTS</t>
  </si>
  <si>
    <t>Committed or Requested</t>
  </si>
  <si>
    <t>Anticipated NJOCE Incentives</t>
  </si>
  <si>
    <t>TOTAL FUNDING</t>
  </si>
  <si>
    <t>1)</t>
  </si>
  <si>
    <t>2)</t>
  </si>
  <si>
    <t>Total Costs must equal Total Funding.</t>
  </si>
  <si>
    <t>Annual Electricity Consumption (MMBtu)</t>
  </si>
  <si>
    <t>Annual Fuel Consumption (MMBtu)</t>
  </si>
  <si>
    <t>Total Annual Energy Consumption (MMBtu)</t>
  </si>
  <si>
    <t>3)</t>
  </si>
  <si>
    <t>Lighting, fluorescent, upgrade existing - CA</t>
  </si>
  <si>
    <t>Lighting, incandescent to fluorescent - apts</t>
  </si>
  <si>
    <t>Lighting, incandescent to fluorescent - CA</t>
  </si>
  <si>
    <t>Lighting, LED exit signs, install</t>
  </si>
  <si>
    <t>1)</t>
  </si>
  <si>
    <t>Savings</t>
  </si>
  <si>
    <t>1)</t>
  </si>
  <si>
    <t>Audience/Seating Area - For Sports Arena - Outdoor</t>
  </si>
  <si>
    <t>Audience/Seating Area - For Sports Arena - Indoor</t>
  </si>
  <si>
    <t>Incentive #3: As-Built Energy Reduction Plan</t>
  </si>
  <si>
    <t>Performance Target</t>
  </si>
  <si>
    <t>15%-17%</t>
  </si>
  <si>
    <t>18%-20%</t>
  </si>
  <si>
    <t>20% or greater</t>
  </si>
  <si>
    <t>207</t>
  </si>
  <si>
    <t>"Laurel"</t>
  </si>
  <si>
    <t>470</t>
  </si>
  <si>
    <t>Fort Wayne</t>
  </si>
  <si>
    <t>INFTWAYN.txt</t>
  </si>
  <si>
    <t>468</t>
  </si>
  <si>
    <t>720</t>
  </si>
  <si>
    <t>"Little Rock"</t>
  </si>
  <si>
    <t>721</t>
  </si>
  <si>
    <t>722</t>
  </si>
  <si>
    <t>035</t>
  </si>
  <si>
    <t>"Littleton"</t>
  </si>
  <si>
    <t>256</t>
  </si>
  <si>
    <t>"Logan"</t>
  </si>
  <si>
    <t>Court Sports Arena</t>
  </si>
  <si>
    <t>ERP Tables and Incentive Calculator</t>
  </si>
  <si>
    <t>ERP Tables and Incentive Calculator</t>
  </si>
  <si>
    <t>3)</t>
  </si>
  <si>
    <t>1)</t>
  </si>
  <si>
    <t>Insulation, basement/crawl space</t>
  </si>
  <si>
    <t>Insulation, roof deck or attic</t>
  </si>
  <si>
    <t>Insulation, walls</t>
  </si>
  <si>
    <t>Interior doors or windows, weatherseal</t>
  </si>
  <si>
    <t>Compressors, upgrade</t>
  </si>
  <si>
    <t>DHW, controls</t>
  </si>
  <si>
    <t>Elevator motors and controls, upgrade</t>
  </si>
  <si>
    <t>Exhaust fans, replace</t>
  </si>
  <si>
    <t>Fan/air handlers, upgrade</t>
  </si>
  <si>
    <t>Motors, upgrade</t>
  </si>
  <si>
    <t>Pumps, upgrade</t>
  </si>
  <si>
    <t>Ventilation fans, replace</t>
  </si>
  <si>
    <t>---- Appliances -----</t>
  </si>
  <si>
    <t>Dishwashers, Replace</t>
  </si>
  <si>
    <t>Gas-Fired Dryers, Replace Electric</t>
  </si>
  <si>
    <t>Other Appliances, Replace</t>
  </si>
  <si>
    <t>Refrigerators, Install ENERGY STAR</t>
  </si>
  <si>
    <t>Washing machines, Install ENERGY STAR</t>
  </si>
  <si>
    <t>---- Cooling Systems -----</t>
  </si>
  <si>
    <t>Level 2:</t>
  </si>
  <si>
    <t>Microturbines</t>
  </si>
  <si>
    <t>Internal Combustion Engines</t>
  </si>
  <si>
    <t>Combustion Turbines</t>
  </si>
  <si>
    <t>Level 3:</t>
  </si>
  <si>
    <t>DHW heater, high efficiency, install</t>
  </si>
  <si>
    <t>DHW tank, insulate</t>
  </si>
  <si>
    <t>Mixing valve, replace</t>
  </si>
  <si>
    <t>Piping, DHW, insulate</t>
  </si>
  <si>
    <t>---- Advanced Measures -----</t>
  </si>
  <si>
    <t>Cogeneration plant, recommend</t>
  </si>
  <si>
    <t>Geothermal, recommend</t>
  </si>
  <si>
    <t>Solar/Photovoltaic, recommend</t>
  </si>
  <si>
    <t>Wind power, recommend</t>
  </si>
  <si>
    <t xml:space="preserve">Heat Recovery or Other Mechanical Recovery </t>
  </si>
  <si>
    <t>ERP Tables and Incentive Calculator</t>
  </si>
  <si>
    <t>2)</t>
  </si>
  <si>
    <t>Audience/Seating Area - For Religious Buildings</t>
  </si>
  <si>
    <t>609</t>
  </si>
  <si>
    <t>"Kankakee"</t>
  </si>
  <si>
    <t>PEORIA    IL</t>
  </si>
  <si>
    <t>New Orleans</t>
  </si>
  <si>
    <t>LANEWORL.txt</t>
  </si>
  <si>
    <t>739</t>
  </si>
  <si>
    <t>"Guymon"</t>
  </si>
  <si>
    <t>076</t>
  </si>
  <si>
    <t>"Klamath Falls"</t>
  </si>
  <si>
    <t>MEDFORD    OR</t>
  </si>
  <si>
    <t>377</t>
  </si>
  <si>
    <t>"Knoxville"</t>
  </si>
  <si>
    <t>378</t>
  </si>
  <si>
    <t>379</t>
  </si>
  <si>
    <t>469</t>
  </si>
  <si>
    <t>"Kokomo"</t>
  </si>
  <si>
    <t>546</t>
  </si>
  <si>
    <t>"La Crosse"</t>
  </si>
  <si>
    <t>MADISON    WI</t>
  </si>
  <si>
    <t>Madison</t>
  </si>
  <si>
    <t>WIMADISO.txt</t>
  </si>
  <si>
    <t>613</t>
  </si>
  <si>
    <t>"La Salle"</t>
  </si>
  <si>
    <t>479</t>
  </si>
  <si>
    <t>"Lafayette"</t>
  </si>
  <si>
    <t>705</t>
  </si>
  <si>
    <t>706</t>
  </si>
  <si>
    <t>"Lake Charles"</t>
  </si>
  <si>
    <t>LAKE CHARLES    LA</t>
  </si>
  <si>
    <t>Lake Charles</t>
  </si>
  <si>
    <t>LALAKECH.txt</t>
  </si>
  <si>
    <t>338</t>
  </si>
  <si>
    <t>Parking Lot</t>
  </si>
  <si>
    <t>Average</t>
  </si>
  <si>
    <t>"Evansville"</t>
  </si>
  <si>
    <t>477</t>
  </si>
  <si>
    <t>982</t>
  </si>
  <si>
    <t>"Everett"</t>
  </si>
  <si>
    <t>QUILLAYUTE    WA</t>
  </si>
  <si>
    <t>Seattle</t>
  </si>
  <si>
    <t>WASEATTL.txt</t>
  </si>
  <si>
    <t>364</t>
  </si>
  <si>
    <t>"Evergreen"</t>
  </si>
  <si>
    <t>997</t>
  </si>
  <si>
    <t>TXWACO.txt</t>
  </si>
  <si>
    <t>245</t>
  </si>
  <si>
    <t>"Lynchburg"</t>
  </si>
  <si>
    <t>LYNCHBURG    VA</t>
  </si>
  <si>
    <t>019</t>
  </si>
  <si>
    <t>"Lynn"</t>
  </si>
  <si>
    <t>"Hackensack"</t>
  </si>
  <si>
    <t>704</t>
  </si>
  <si>
    <t>"Hammond"</t>
  </si>
  <si>
    <t>634</t>
  </si>
  <si>
    <t>"Hannibal"</t>
  </si>
  <si>
    <t>170</t>
  </si>
  <si>
    <t>"Harrisburg"</t>
  </si>
  <si>
    <t>171</t>
  </si>
  <si>
    <t>Active Storage - For Hospital</t>
  </si>
  <si>
    <t>Y/N</t>
  </si>
  <si>
    <t>Corridor/Transportation - For Hospital</t>
  </si>
  <si>
    <t>Chiller, Replace</t>
  </si>
  <si>
    <t>---- Hot Water Systems (electric hot water systems only) -----</t>
  </si>
  <si>
    <t>DHW boiler, replace with condensing</t>
  </si>
  <si>
    <t>DHW direct-fired heater, install</t>
  </si>
  <si>
    <t xml:space="preserve">Enter all of the requested information in the blue cells for each measure in your workscope.  </t>
  </si>
  <si>
    <t>3)</t>
  </si>
  <si>
    <t>Air conditioner sleeves, seal</t>
  </si>
  <si>
    <t>Measure</t>
  </si>
  <si>
    <t>Diversity factor</t>
  </si>
  <si>
    <t>Measure with no Demand Savings</t>
  </si>
  <si>
    <t>Advanced Measure Incentive - Combined Heat and Power</t>
  </si>
  <si>
    <t>Eligible Technology</t>
  </si>
  <si>
    <t>"Fort Myers"</t>
  </si>
  <si>
    <t>FORT MYERS    FL</t>
  </si>
  <si>
    <t>349</t>
  </si>
  <si>
    <t>"Fort Pierce"</t>
  </si>
  <si>
    <t>"Fort Wayne"</t>
  </si>
  <si>
    <t>SOUTH BEND    IN</t>
  </si>
  <si>
    <t>VICTORIA    TX</t>
  </si>
  <si>
    <t>San Antonio</t>
  </si>
  <si>
    <t>TXSANANT.txt</t>
  </si>
  <si>
    <t>880</t>
  </si>
  <si>
    <t>"Las Cruces"</t>
  </si>
  <si>
    <t>877</t>
  </si>
  <si>
    <t>"Las Vegas"</t>
  </si>
  <si>
    <t>PUEBLO    CO</t>
  </si>
  <si>
    <t>Pueblo</t>
  </si>
  <si>
    <t>COPUEBLO.txt</t>
  </si>
  <si>
    <t>891</t>
  </si>
  <si>
    <t>815</t>
  </si>
  <si>
    <t>"Grand Junction"</t>
  </si>
  <si>
    <t>493</t>
  </si>
  <si>
    <t>"Grand Rapids"</t>
  </si>
  <si>
    <t>MUSKEGON    MI</t>
  </si>
  <si>
    <t>BOISE    ID</t>
  </si>
  <si>
    <t>Boise</t>
  </si>
  <si>
    <t>IDBOISE.txt</t>
  </si>
  <si>
    <t>837</t>
  </si>
  <si>
    <t>020</t>
  </si>
  <si>
    <t>"Massachusetts"</t>
  </si>
  <si>
    <t>"Great Falls"</t>
  </si>
  <si>
    <t>GREAT FALLS    MT</t>
  </si>
  <si>
    <t>Great Falls</t>
  </si>
  <si>
    <t>MTGRFALL.txt</t>
  </si>
  <si>
    <t>110</t>
  </si>
  <si>
    <t>"Great Neck"</t>
  </si>
  <si>
    <t>806</t>
  </si>
  <si>
    <t>"Greeley"</t>
  </si>
  <si>
    <t>541</t>
  </si>
  <si>
    <t>"Green Bay"</t>
  </si>
  <si>
    <t>GREEN BAY    WI</t>
  </si>
  <si>
    <t>Green Bay</t>
  </si>
  <si>
    <t>"Frankfort"</t>
  </si>
  <si>
    <t>217</t>
  </si>
  <si>
    <t>"Frederick"</t>
  </si>
  <si>
    <t>224</t>
  </si>
  <si>
    <t>"Fredericksburg"</t>
  </si>
  <si>
    <t>225</t>
  </si>
  <si>
    <t>936</t>
  </si>
  <si>
    <t>"Fresno"</t>
  </si>
  <si>
    <t>937</t>
  </si>
  <si>
    <t>359</t>
  </si>
  <si>
    <t>"Gadsden"</t>
  </si>
  <si>
    <t>326</t>
  </si>
  <si>
    <t>"Gainesville"</t>
  </si>
  <si>
    <t>Incentive Amount:</t>
  </si>
  <si>
    <t>ASHRAE space type</t>
  </si>
  <si>
    <t>Transportation - Air/Train/Bus - Baggage Area</t>
  </si>
  <si>
    <t>Transportation - Terminal - Ticket Counter</t>
  </si>
  <si>
    <t>Indoor Playing Field</t>
  </si>
  <si>
    <t>Warehouse - Fine Material Storage</t>
  </si>
  <si>
    <t>Warehouse - Medium/Bulky Material Storage</t>
  </si>
  <si>
    <t>Transportation - Airport - Concourse</t>
  </si>
  <si>
    <t>Retail - Mall Concourse</t>
  </si>
  <si>
    <t>Ring Sports Arena</t>
  </si>
  <si>
    <t>Windows, replace, apts</t>
  </si>
  <si>
    <t>Windows, replace, common area</t>
  </si>
  <si>
    <t>Windows, weatherseal or repair, apts</t>
  </si>
  <si>
    <t>---- Lighting Measures -----</t>
  </si>
  <si>
    <t>Lighting, bi-level, install</t>
  </si>
  <si>
    <t>Lighting, CFL's, install</t>
  </si>
  <si>
    <t>Lighting, fixtures, remove (delamp)</t>
  </si>
  <si>
    <t>Lighting, fixtures, replace diffusers</t>
  </si>
  <si>
    <t>Lighting, fluorescent, upgrade existing - apts</t>
  </si>
  <si>
    <t>Retail - Sales Area</t>
  </si>
  <si>
    <t>Maximum % of Project Cost</t>
  </si>
  <si>
    <t>Level 1:</t>
  </si>
  <si>
    <t>Fuel Cells not fueled by Class I renewable fuel</t>
  </si>
  <si>
    <t>DHW temperature, decrease</t>
  </si>
  <si>
    <t>Distribution system, upgrade</t>
  </si>
  <si>
    <t>Low-flow aerators, install</t>
  </si>
  <si>
    <t>Low-flow showerheads, install</t>
  </si>
  <si>
    <t>Audience/Seating Area - For Exercise Center</t>
  </si>
  <si>
    <t>Audience/Seating Area - For Convenience Center</t>
  </si>
  <si>
    <t>Audience/Seating Area - For Penitentiary</t>
  </si>
  <si>
    <t>GREENSBORO-WNSTN-SALM-HGHPT NC</t>
  </si>
  <si>
    <t>Greensboro</t>
  </si>
  <si>
    <t>NCGRNSBO.txt</t>
  </si>
  <si>
    <t>273</t>
  </si>
  <si>
    <t>274</t>
  </si>
  <si>
    <t>156</t>
  </si>
  <si>
    <t>"Greensburg"</t>
  </si>
  <si>
    <t>KALISPELL    MT</t>
  </si>
  <si>
    <t>039</t>
  </si>
  <si>
    <t>"Kittery"</t>
  </si>
  <si>
    <t>976</t>
  </si>
  <si>
    <t>489</t>
  </si>
  <si>
    <t>780</t>
  </si>
  <si>
    <t>Lobby</t>
  </si>
  <si>
    <t>Stairs - Active</t>
  </si>
  <si>
    <t>402</t>
  </si>
  <si>
    <t>793</t>
  </si>
  <si>
    <t>"Lubbock"</t>
  </si>
  <si>
    <t>794</t>
  </si>
  <si>
    <t>759</t>
  </si>
  <si>
    <t>"Lufkin"</t>
  </si>
  <si>
    <t>WACO    TX</t>
  </si>
  <si>
    <t>Waco</t>
  </si>
  <si>
    <t>MN</t>
  </si>
  <si>
    <t>"Bemidji"</t>
  </si>
  <si>
    <t>INTERNATIONAL FALLS    MN</t>
  </si>
  <si>
    <t>Duluth</t>
  </si>
  <si>
    <t>MNDULUTH.txt</t>
  </si>
  <si>
    <t>497</t>
  </si>
  <si>
    <t>"Mackinaw City"</t>
  </si>
  <si>
    <t>SAULT STE. MARIE    MI</t>
  </si>
  <si>
    <t>310</t>
  </si>
  <si>
    <t>"Macon"</t>
  </si>
  <si>
    <t>Macon</t>
  </si>
  <si>
    <t>GAMACON.txt</t>
  </si>
  <si>
    <t>311</t>
  </si>
  <si>
    <t>312</t>
  </si>
  <si>
    <t>535</t>
  </si>
  <si>
    <t>"Madison"</t>
  </si>
  <si>
    <t>536</t>
  </si>
  <si>
    <t>537</t>
  </si>
  <si>
    <t>030</t>
  </si>
  <si>
    <t>"Flagstaff"</t>
  </si>
  <si>
    <t>FLAGSTAFF    AZ</t>
  </si>
  <si>
    <t>Flagstaff</t>
  </si>
  <si>
    <t>AZFLAGST.txt</t>
  </si>
  <si>
    <t>"Laredo/Pearsall"</t>
  </si>
  <si>
    <t>Food Preparation</t>
  </si>
  <si>
    <t>Dining Area - For Family Dining</t>
  </si>
  <si>
    <t>113</t>
  </si>
  <si>
    <t>Hospital - Nursery</t>
  </si>
  <si>
    <t>Hospital - Medical Supply</t>
  </si>
  <si>
    <t>Hospital - Physical Therapy</t>
  </si>
  <si>
    <t>Hospital - Radiology</t>
  </si>
  <si>
    <t>Hospital - Laundry</t>
  </si>
  <si>
    <t>Automotive - Service/Repair</t>
  </si>
  <si>
    <t>"Fayetteville"</t>
  </si>
  <si>
    <t>SPRINGFIELD    MO</t>
  </si>
  <si>
    <t>MOSPRING.txt</t>
  </si>
  <si>
    <t>"Far Rockaway"</t>
  </si>
  <si>
    <t>ISLIP    NY</t>
  </si>
  <si>
    <t>580</t>
  </si>
  <si>
    <t>"Fargo"</t>
  </si>
  <si>
    <t>581</t>
  </si>
  <si>
    <t>874</t>
  </si>
  <si>
    <t>"Farmington"</t>
  </si>
  <si>
    <t>239</t>
  </si>
  <si>
    <t>"Farmville"</t>
  </si>
  <si>
    <t>727</t>
  </si>
  <si>
    <t>Building Type or Space Activity</t>
  </si>
  <si>
    <t>Corridor/Transportation - For Manufacturing Facility</t>
  </si>
  <si>
    <t>Active Storage</t>
  </si>
  <si>
    <t>Audience/Seating Area - For Performing Arts Theater</t>
  </si>
  <si>
    <t>Audience/Seating Area - For Motion Picture Theater</t>
  </si>
  <si>
    <t>Audience/Seating Area - For Thansportation</t>
  </si>
  <si>
    <t>Atrium - First Three Floors</t>
  </si>
  <si>
    <t>Dining Area - For Penitentiary</t>
  </si>
  <si>
    <t>Dining Area - For Bar Lounge/Leisure Dining</t>
  </si>
  <si>
    <t>Laboratory</t>
  </si>
  <si>
    <t>Restrooms</t>
  </si>
  <si>
    <t>Dressing/Locker/Fitting Room</t>
  </si>
  <si>
    <t>Corridor/Transportation</t>
  </si>
  <si>
    <t>Houston</t>
  </si>
  <si>
    <t>TXHOUSTO.txt</t>
  </si>
  <si>
    <t>"Shawnee/Mission"</t>
  </si>
  <si>
    <t>512</t>
  </si>
  <si>
    <t>"Sheldon"</t>
  </si>
  <si>
    <t>SIOUX FALLS    SD</t>
  </si>
  <si>
    <t>Sioux Falls</t>
  </si>
  <si>
    <t>SDSIOFAL.txt</t>
  </si>
  <si>
    <t>516</t>
  </si>
  <si>
    <t>"Shenandoah"</t>
  </si>
  <si>
    <t>908</t>
  </si>
  <si>
    <t>"Gilroy"</t>
  </si>
  <si>
    <t>912</t>
  </si>
  <si>
    <t>"Glendale"</t>
  </si>
  <si>
    <t>128</t>
  </si>
  <si>
    <t>"Glens Falls"</t>
  </si>
  <si>
    <t>816</t>
  </si>
  <si>
    <t>"Glenwood Springs"</t>
  </si>
  <si>
    <t>855</t>
  </si>
  <si>
    <t>"Globe"</t>
  </si>
  <si>
    <t>804</t>
  </si>
  <si>
    <t>"Golden/Dillon"</t>
  </si>
  <si>
    <t>582</t>
  </si>
  <si>
    <t>"Grand Forks"</t>
  </si>
  <si>
    <t>688</t>
  </si>
  <si>
    <t>"Grand Island"</t>
  </si>
  <si>
    <t>"Sierra Vista/Nogales"</t>
  </si>
  <si>
    <t>638</t>
  </si>
  <si>
    <t>"Sikeston"</t>
  </si>
  <si>
    <t>209</t>
  </si>
  <si>
    <t>"Boise"</t>
  </si>
  <si>
    <t>510</t>
  </si>
  <si>
    <t>"Sioux City"</t>
  </si>
  <si>
    <t>511</t>
  </si>
  <si>
    <t>570</t>
  </si>
  <si>
    <t>"Sioux Falls"</t>
  </si>
  <si>
    <t>571</t>
  </si>
  <si>
    <t>940</t>
  </si>
  <si>
    <t>"So. San Francisco"</t>
  </si>
  <si>
    <t>878</t>
  </si>
  <si>
    <t>"Socorro"</t>
  </si>
  <si>
    <t>GLASGOW    MT</t>
  </si>
  <si>
    <t>530</t>
  </si>
  <si>
    <t>"Milwaukee"</t>
  </si>
  <si>
    <t>Milwaukee</t>
  </si>
  <si>
    <t>WIMILWAU.txt</t>
  </si>
  <si>
    <t>531</t>
  </si>
  <si>
    <t>MA</t>
  </si>
  <si>
    <t>"Boston"</t>
  </si>
  <si>
    <t>KYPADUCA.txt</t>
  </si>
  <si>
    <t>758</t>
  </si>
  <si>
    <t>"Palestine"</t>
  </si>
  <si>
    <t>922</t>
  </si>
  <si>
    <t>"Palm Springs"</t>
  </si>
  <si>
    <t>SAN DIEGO    CA</t>
  </si>
  <si>
    <t>San Diego</t>
  </si>
  <si>
    <t>CASANDIE.txt</t>
  </si>
  <si>
    <t>943</t>
  </si>
  <si>
    <t>SALEM    OR</t>
  </si>
  <si>
    <t>WIGREBAY.txt</t>
  </si>
  <si>
    <t>542</t>
  </si>
  <si>
    <t>543</t>
  </si>
  <si>
    <t>"San Pedro"</t>
  </si>
  <si>
    <t>949</t>
  </si>
  <si>
    <t>"San Rafael"</t>
  </si>
  <si>
    <t>926</t>
  </si>
  <si>
    <t>"Santa Ana"</t>
  </si>
  <si>
    <t>927</t>
  </si>
  <si>
    <t>931</t>
  </si>
  <si>
    <t>"Santa Barbara"</t>
  </si>
  <si>
    <t>GAINESVILLE    FL</t>
  </si>
  <si>
    <t>Jacksonville</t>
  </si>
  <si>
    <t>FLJACKSV.txt</t>
  </si>
  <si>
    <t>305</t>
  </si>
  <si>
    <t>Manufacturing - Detailed Manufacturing</t>
  </si>
  <si>
    <t>Manufacturing - Equipment Room</t>
  </si>
  <si>
    <t>Office-Enclosed</t>
  </si>
  <si>
    <t>Office-Open Plan</t>
  </si>
  <si>
    <t>Grand Rapids</t>
  </si>
  <si>
    <t>MIGRNDRA.txt</t>
  </si>
  <si>
    <t>495</t>
  </si>
  <si>
    <t>GRAND RAPIDS    MI</t>
  </si>
  <si>
    <t>594</t>
  </si>
  <si>
    <t>Atrium - Each Additional Floor</t>
  </si>
  <si>
    <t>Lounge/Recreation</t>
  </si>
  <si>
    <t>Lounge/Recreation - For Hospital</t>
  </si>
  <si>
    <t>Dining Area</t>
  </si>
  <si>
    <t>FORT WAYNE    IN</t>
  </si>
  <si>
    <t>760</t>
  </si>
  <si>
    <t>"Fort Worth"</t>
  </si>
  <si>
    <t>761</t>
  </si>
  <si>
    <t>017</t>
  </si>
  <si>
    <t>"Framingham"</t>
  </si>
  <si>
    <t>406</t>
  </si>
  <si>
    <t>Inactive Storage</t>
  </si>
  <si>
    <t>Inactive Storage - For Museum</t>
  </si>
  <si>
    <t>Gymnasium/Exercise Center - Playing Area</t>
  </si>
  <si>
    <t>Gymnasium/Exercise Center - Exercise Area</t>
  </si>
  <si>
    <t>Courthouse - Courtroom</t>
  </si>
  <si>
    <t>Confinement Cells</t>
  </si>
  <si>
    <t>Courthouse - Judges Chambers</t>
  </si>
  <si>
    <t>Fire Station Engine Room</t>
  </si>
  <si>
    <t>Fire Station Sleeping Quarters</t>
  </si>
  <si>
    <t>Convention Center - Exhibit Space</t>
  </si>
  <si>
    <t>Hospital - Emergency</t>
  </si>
  <si>
    <t>MISTEMAR.txt</t>
  </si>
  <si>
    <t>770</t>
  </si>
  <si>
    <t>Raleigh Durham</t>
  </si>
  <si>
    <t>NCRALEIG.txt</t>
  </si>
  <si>
    <t>620</t>
  </si>
  <si>
    <t>"East Saint Louis"</t>
  </si>
  <si>
    <t>622</t>
  </si>
  <si>
    <t>216</t>
  </si>
  <si>
    <t>"Easton"</t>
  </si>
  <si>
    <t>547</t>
  </si>
  <si>
    <t>"Erie"</t>
  </si>
  <si>
    <t>165</t>
  </si>
  <si>
    <t>974</t>
  </si>
  <si>
    <t>"Eugene"</t>
  </si>
  <si>
    <t>"Lakeland"</t>
  </si>
  <si>
    <t>087</t>
  </si>
  <si>
    <t>"Lakewood"</t>
  </si>
  <si>
    <t>935</t>
  </si>
  <si>
    <t>"Lancaster"</t>
  </si>
  <si>
    <t>BISHOP    CA</t>
  </si>
  <si>
    <t>175</t>
  </si>
  <si>
    <t>176</t>
  </si>
  <si>
    <t>488</t>
  </si>
  <si>
    <t>"Lansing"</t>
  </si>
  <si>
    <t>Lansing</t>
  </si>
  <si>
    <t>MILANSIN.txt</t>
  </si>
  <si>
    <t>602</t>
  </si>
  <si>
    <t>"Evanston"</t>
  </si>
  <si>
    <t>476</t>
  </si>
  <si>
    <t>777</t>
  </si>
  <si>
    <t>258</t>
  </si>
  <si>
    <t>"West_Virginia"</t>
  </si>
  <si>
    <t>"Beckley"</t>
  </si>
  <si>
    <t>BECKLEY    WV</t>
  </si>
  <si>
    <t>259</t>
  </si>
  <si>
    <t>051</t>
  </si>
  <si>
    <t>"Vermont"</t>
  </si>
  <si>
    <t>VT</t>
  </si>
  <si>
    <t>"Bellows Falls"</t>
  </si>
  <si>
    <t>566</t>
  </si>
  <si>
    <t>"Minnesota"</t>
  </si>
  <si>
    <t>city state</t>
  </si>
  <si>
    <t>state</t>
  </si>
  <si>
    <t>city</t>
  </si>
  <si>
    <t>file name</t>
  </si>
  <si>
    <t>User</t>
  </si>
  <si>
    <t>574</t>
  </si>
  <si>
    <t>977</t>
  </si>
  <si>
    <t>"Oregon"</t>
  </si>
  <si>
    <t>OR</t>
  </si>
  <si>
    <t>"Bend"</t>
  </si>
  <si>
    <t>932</t>
  </si>
  <si>
    <t>"Bakersfield/Visalia"</t>
  </si>
  <si>
    <t>Units</t>
  </si>
  <si>
    <t>"Houston"</t>
  </si>
  <si>
    <t>771</t>
  </si>
  <si>
    <t>772</t>
  </si>
  <si>
    <t>774</t>
  </si>
  <si>
    <t>255</t>
  </si>
  <si>
    <t>"Huntington"</t>
  </si>
  <si>
    <t>257</t>
  </si>
  <si>
    <t>357</t>
  </si>
  <si>
    <t>"Manchester"</t>
  </si>
  <si>
    <t>031</t>
  </si>
  <si>
    <t>"Guam"</t>
  </si>
  <si>
    <t>GU</t>
  </si>
  <si>
    <t>"Mangilao"</t>
  </si>
  <si>
    <t>"Flushing"</t>
  </si>
  <si>
    <t>NEW YORK (JFK AP)    NY</t>
  </si>
  <si>
    <t>505</t>
  </si>
  <si>
    <t>"Fort Dodge"</t>
  </si>
  <si>
    <t>333</t>
  </si>
  <si>
    <t>"Fort Lauderdale"</t>
  </si>
  <si>
    <t>MIAMI    FL</t>
  </si>
  <si>
    <t>Miami Beach</t>
  </si>
  <si>
    <t>Manufacturing - Low Bay (&lt;25 ft floor to ceiling height)</t>
  </si>
  <si>
    <t>283</t>
  </si>
  <si>
    <t>860</t>
  </si>
  <si>
    <t>FAIRBANKS    AK</t>
  </si>
  <si>
    <t>Fairbanks</t>
  </si>
  <si>
    <t xml:space="preserve">AKFAIRBA.txt </t>
  </si>
  <si>
    <t>116</t>
  </si>
  <si>
    <t>Hospital - Exam/Treatment</t>
  </si>
  <si>
    <t>Hospital - Pharmacy</t>
  </si>
  <si>
    <t>Hospital - Patient Room</t>
  </si>
  <si>
    <t>Hospital - Operating Room</t>
  </si>
  <si>
    <t>Envelope penetrations, seal</t>
  </si>
  <si>
    <t>Exterior doors, replace</t>
  </si>
  <si>
    <t>Exterior doors, weatherseal or repair</t>
  </si>
  <si>
    <t>735</t>
  </si>
  <si>
    <t>"Lawton"</t>
  </si>
  <si>
    <t>WICHITA FALLS    TX</t>
  </si>
  <si>
    <t>Wichita Falls</t>
  </si>
  <si>
    <t>Hospital - Recovery</t>
  </si>
  <si>
    <t>"Fairbanks"</t>
  </si>
  <si>
    <t>Hospital - Nurse Station</t>
  </si>
  <si>
    <t>---- Envelope/Shell Measures (where AC is present) -----</t>
  </si>
  <si>
    <t>----</t>
  </si>
  <si>
    <t>ARFTSMIT.txt</t>
  </si>
  <si>
    <t>467</t>
  </si>
  <si>
    <t>"Baton Rouge"</t>
  </si>
  <si>
    <t>BATON ROUGE    LA</t>
  </si>
  <si>
    <t>Baton Rouge</t>
  </si>
  <si>
    <t>LABATONR.txt</t>
  </si>
  <si>
    <t>708</t>
  </si>
  <si>
    <t>408</t>
  </si>
  <si>
    <t>"Baxter"</t>
  </si>
  <si>
    <t>299</t>
  </si>
  <si>
    <t>"Beaufort"</t>
  </si>
  <si>
    <t>SAVANNAH    GA</t>
  </si>
  <si>
    <t>Savannah</t>
  </si>
  <si>
    <t>GASAVANN.txt</t>
  </si>
  <si>
    <t>776</t>
  </si>
  <si>
    <t>"Beaumont"</t>
  </si>
  <si>
    <t>PORT ARTHUR    TX</t>
  </si>
  <si>
    <t>MOBILE    AL</t>
  </si>
  <si>
    <t>Mobile</t>
  </si>
  <si>
    <t>ALMOBILE.txt</t>
  </si>
  <si>
    <t>595</t>
  </si>
  <si>
    <t>"Havre"</t>
  </si>
  <si>
    <t>676</t>
  </si>
  <si>
    <t>"Hays"</t>
  </si>
  <si>
    <t>417</t>
  </si>
  <si>
    <t>"Hazard"</t>
  </si>
  <si>
    <t>418</t>
  </si>
  <si>
    <t>182</t>
  </si>
  <si>
    <t>828</t>
  </si>
  <si>
    <t>"Sheridan"</t>
  </si>
  <si>
    <t>859</t>
  </si>
  <si>
    <t>"Show Low"</t>
  </si>
  <si>
    <t>710</t>
  </si>
  <si>
    <t>"Shreveport"</t>
  </si>
  <si>
    <t>711</t>
  </si>
  <si>
    <t>856</t>
  </si>
  <si>
    <t>"Hawaii"</t>
  </si>
  <si>
    <t>HI</t>
  </si>
  <si>
    <t>"Honolulu"</t>
  </si>
  <si>
    <t>HILO    HI</t>
  </si>
  <si>
    <t>Honolulu</t>
  </si>
  <si>
    <t>HIHONOLU.txt</t>
  </si>
  <si>
    <t>968</t>
  </si>
  <si>
    <t>HONOLULU    HI</t>
  </si>
  <si>
    <t>970</t>
  </si>
  <si>
    <t>"Hood River"</t>
  </si>
  <si>
    <t>220</t>
  </si>
  <si>
    <t>"Northern VA"</t>
  </si>
  <si>
    <t>221</t>
  </si>
  <si>
    <t>603</t>
  </si>
  <si>
    <t>"Oak Park"</t>
  </si>
  <si>
    <t>946</t>
  </si>
  <si>
    <t>532</t>
  </si>
  <si>
    <t>MILWAUKEE    WI</t>
  </si>
  <si>
    <t>533</t>
  </si>
  <si>
    <t>553</t>
  </si>
  <si>
    <t>"Minneapolis"</t>
  </si>
  <si>
    <t>MANSFIELD    OH</t>
  </si>
  <si>
    <t>449</t>
  </si>
  <si>
    <t>433</t>
  </si>
  <si>
    <t>"Marion"</t>
  </si>
  <si>
    <t>254</t>
  </si>
  <si>
    <t>"Martinsburg"</t>
  </si>
  <si>
    <t>959</t>
  </si>
  <si>
    <t>"Whittier"</t>
  </si>
  <si>
    <t>763</t>
  </si>
  <si>
    <t>"Wichita Falls"</t>
  </si>
  <si>
    <t>670</t>
  </si>
  <si>
    <t>"Wichita"</t>
  </si>
  <si>
    <t>Salem</t>
  </si>
  <si>
    <t>ORSALEM.txt</t>
  </si>
  <si>
    <t>718</t>
  </si>
  <si>
    <t>"Hope"</t>
  </si>
  <si>
    <t>719</t>
  </si>
  <si>
    <t>"Hot Springs"</t>
  </si>
  <si>
    <t>499</t>
  </si>
  <si>
    <t>"Houghton"</t>
  </si>
  <si>
    <t>HOUGHTON LAKE    MI</t>
  </si>
  <si>
    <t>NVLASVEG.txt</t>
  </si>
  <si>
    <t>124</t>
  </si>
  <si>
    <t>"Kingston"</t>
  </si>
  <si>
    <t>"Silver Spring"</t>
  </si>
  <si>
    <t>"Greenville"</t>
  </si>
  <si>
    <t>JACKSON    MS</t>
  </si>
  <si>
    <t>296</t>
  </si>
  <si>
    <t>754</t>
  </si>
  <si>
    <t>389</t>
  </si>
  <si>
    <t>"Grenada"</t>
  </si>
  <si>
    <t>Tupelo</t>
  </si>
  <si>
    <t>MSTUPELO.txt</t>
  </si>
  <si>
    <t>395</t>
  </si>
  <si>
    <t>Manufacturing - Control Room</t>
  </si>
  <si>
    <t>SANTA BARBARA    CA</t>
  </si>
  <si>
    <t>875</t>
  </si>
  <si>
    <t>"Santa Fe"</t>
  </si>
  <si>
    <t>387</t>
  </si>
  <si>
    <t>614</t>
  </si>
  <si>
    <t>Conference/Meeting/Multipurpose Room</t>
  </si>
  <si>
    <t>Classroom/Lecture/Training</t>
  </si>
  <si>
    <t>Classroom/Lecture/Training - For Penitentiary</t>
  </si>
  <si>
    <t>Lobby - For Performing Arts Theater</t>
  </si>
  <si>
    <t>Lobby - For Motion Picture Theater</t>
  </si>
  <si>
    <t>Audience/Seating Area</t>
  </si>
  <si>
    <t>Audience/Seating Area - For Gymnasium</t>
  </si>
  <si>
    <t>CASPER    WY</t>
  </si>
  <si>
    <t>950</t>
  </si>
  <si>
    <r>
      <t xml:space="preserve">Daily Operation
</t>
    </r>
    <r>
      <rPr>
        <sz val="8"/>
        <color indexed="8"/>
        <rFont val="Arial"/>
        <family val="2"/>
      </rPr>
      <t>(hrs/day)</t>
    </r>
  </si>
  <si>
    <t>Diversity Factor</t>
  </si>
  <si>
    <t>013</t>
  </si>
  <si>
    <t>Incentive #1: Draft Energy Reduction Plan Completion / Design Fees</t>
  </si>
  <si>
    <t>"Kittanning"</t>
  </si>
  <si>
    <t>"North Chicago Sub."</t>
  </si>
  <si>
    <t>ROCKFORD    IL</t>
  </si>
  <si>
    <t>Rockford</t>
  </si>
  <si>
    <t>ILROCKFO.txt</t>
  </si>
  <si>
    <t>601</t>
  </si>
  <si>
    <t>916</t>
  </si>
  <si>
    <t>"North Hollywood"</t>
  </si>
  <si>
    <t>691</t>
  </si>
  <si>
    <t>"North_Platte"</t>
  </si>
  <si>
    <t>Showerheads</t>
  </si>
  <si>
    <t>358</t>
  </si>
  <si>
    <t>675</t>
  </si>
  <si>
    <t>"Hutchinson"</t>
  </si>
  <si>
    <t>026</t>
  </si>
  <si>
    <t>Sault Ste Marie</t>
  </si>
  <si>
    <t>Fixture Use</t>
  </si>
  <si>
    <t>Fixture Type</t>
  </si>
  <si>
    <t>Bathroom Faucets</t>
  </si>
  <si>
    <t>Kitchen Faucets</t>
  </si>
  <si>
    <t>656</t>
  </si>
  <si>
    <t>657</t>
  </si>
  <si>
    <t>658</t>
  </si>
  <si>
    <t>455</t>
  </si>
  <si>
    <t>058</t>
  </si>
  <si>
    <t>"St. Johnsbury"</t>
  </si>
  <si>
    <t>337</t>
  </si>
  <si>
    <t>"St. Petersburg"</t>
  </si>
  <si>
    <t>EUGENE    OR</t>
  </si>
  <si>
    <t>Eugene</t>
  </si>
  <si>
    <t>OREUGENE.txt</t>
  </si>
  <si>
    <t>955</t>
  </si>
  <si>
    <t>"Eureka"</t>
  </si>
  <si>
    <t>EUREKA    CA</t>
  </si>
  <si>
    <t>Medford</t>
  </si>
  <si>
    <t>ORMEDFOR.txt</t>
  </si>
  <si>
    <t>Total</t>
  </si>
  <si>
    <t>"Meridian"</t>
  </si>
  <si>
    <t>330</t>
  </si>
  <si>
    <t>"Miami"</t>
  </si>
  <si>
    <t>KEY WEST    FL</t>
  </si>
  <si>
    <t>331</t>
  </si>
  <si>
    <t>332</t>
  </si>
  <si>
    <t>409</t>
  </si>
  <si>
    <t>"Middlesboro"</t>
  </si>
  <si>
    <t>797</t>
  </si>
  <si>
    <t>"Midland"</t>
  </si>
  <si>
    <t xml:space="preserve">Adj Ln Source kBtu </t>
  </si>
  <si>
    <t>Lighting Power Density</t>
  </si>
  <si>
    <t>Exterior Lighting</t>
  </si>
  <si>
    <t>"South_Dakota"</t>
  </si>
  <si>
    <t>SD</t>
  </si>
  <si>
    <t>"Aberdeen"</t>
  </si>
  <si>
    <t>ABERDEEN    SD</t>
  </si>
  <si>
    <t>Fargo</t>
  </si>
  <si>
    <t>ND</t>
  </si>
  <si>
    <t>NDFARGO.txt</t>
  </si>
  <si>
    <t>795</t>
  </si>
  <si>
    <t>"Texas"</t>
  </si>
  <si>
    <t>TX</t>
  </si>
  <si>
    <t>"Abilene"</t>
  </si>
  <si>
    <t>ABILENE    TX</t>
  </si>
  <si>
    <t>Abilene</t>
  </si>
  <si>
    <t>TXABILEN.txt</t>
  </si>
  <si>
    <t>"Huntsville"</t>
  </si>
  <si>
    <t>787</t>
  </si>
  <si>
    <t>AUSTIN    TX</t>
  </si>
  <si>
    <t>933</t>
  </si>
  <si>
    <t>"Bakersfield"</t>
  </si>
  <si>
    <t>Baseline</t>
  </si>
  <si>
    <t>Proposed</t>
  </si>
  <si>
    <t>951</t>
  </si>
  <si>
    <t>"San Jose"</t>
  </si>
  <si>
    <t>009</t>
  </si>
  <si>
    <t>"Puerto_Rico"</t>
  </si>
  <si>
    <t>PR</t>
  </si>
  <si>
    <t>"Harrison"</t>
  </si>
  <si>
    <t>228</t>
  </si>
  <si>
    <t>"Harrisonburg"</t>
  </si>
  <si>
    <t>647</t>
  </si>
  <si>
    <t>"Harrisonville"</t>
  </si>
  <si>
    <t>060</t>
  </si>
  <si>
    <t>INDIANAPOLIS    IN</t>
  </si>
  <si>
    <t>Indianapolis</t>
  </si>
  <si>
    <t>ININDIAN.txt</t>
  </si>
  <si>
    <t>247</t>
  </si>
  <si>
    <t>FLMIAMIB.txt</t>
  </si>
  <si>
    <t>807</t>
  </si>
  <si>
    <t>Electrical/Mechanical</t>
  </si>
  <si>
    <t>Workshop</t>
  </si>
  <si>
    <t>"Long Beach"</t>
  </si>
  <si>
    <t>805</t>
  </si>
  <si>
    <t>"Longmont"</t>
  </si>
  <si>
    <t>Manufacturing - High Bay (&gt;=25 ft floor to ceiling height)</t>
  </si>
  <si>
    <t>636</t>
  </si>
  <si>
    <t>"Flat River"</t>
  </si>
  <si>
    <t>484</t>
  </si>
  <si>
    <t>"Flint"</t>
  </si>
  <si>
    <t>LANSING    MI</t>
  </si>
  <si>
    <t>Flint</t>
  </si>
  <si>
    <t>MIFLINT.txt</t>
  </si>
  <si>
    <t>485</t>
  </si>
  <si>
    <t>FLINT    MI</t>
  </si>
  <si>
    <t>295</t>
  </si>
  <si>
    <t>"Florence"</t>
  </si>
  <si>
    <t>WILMINGTON    NC</t>
  </si>
  <si>
    <t>"Louisville"</t>
  </si>
  <si>
    <t>401</t>
  </si>
  <si>
    <t>"Lawrenceburg"</t>
  </si>
  <si>
    <t>"Lewisburg"</t>
  </si>
  <si>
    <t>835</t>
  </si>
  <si>
    <t>"Lewiston"</t>
  </si>
  <si>
    <t>LEWISTON    ID</t>
  </si>
  <si>
    <t>403</t>
  </si>
  <si>
    <t>TXWICHFA.txt</t>
  </si>
  <si>
    <t>180</t>
  </si>
  <si>
    <t>"Fort Morgan"</t>
  </si>
  <si>
    <t>339</t>
  </si>
  <si>
    <t>"Lincoln"</t>
  </si>
  <si>
    <t>667</t>
  </si>
  <si>
    <t>"Fort Scott"</t>
  </si>
  <si>
    <t>729</t>
  </si>
  <si>
    <t>"Fort Smith"</t>
  </si>
  <si>
    <t>FORT SMITH    AR</t>
  </si>
  <si>
    <t>Fort Smith</t>
  </si>
  <si>
    <t>Little Rock</t>
  </si>
  <si>
    <t>ARLIROCK.txt</t>
  </si>
  <si>
    <t>045</t>
  </si>
  <si>
    <t>"Bath"</t>
  </si>
  <si>
    <t>707</t>
  </si>
  <si>
    <t>WILLISTON    ND</t>
  </si>
  <si>
    <t>598</t>
  </si>
  <si>
    <t>"Missoula"</t>
  </si>
  <si>
    <t>573</t>
  </si>
  <si>
    <t>"Mitchell"</t>
  </si>
  <si>
    <t>Midland Odessa</t>
  </si>
  <si>
    <t>TXMIDLAN.txt</t>
  </si>
  <si>
    <t>Parking Garage</t>
  </si>
  <si>
    <t>Natural Gas (baseline)</t>
  </si>
  <si>
    <t>Natural Gas (proposed)</t>
  </si>
  <si>
    <t>"New York"</t>
  </si>
  <si>
    <t>NEW YORK C.PARK    NY</t>
  </si>
  <si>
    <t>101</t>
  </si>
  <si>
    <t>102</t>
  </si>
  <si>
    <t>070</t>
  </si>
  <si>
    <t>"Newark"</t>
  </si>
  <si>
    <t>071</t>
  </si>
  <si>
    <t>410</t>
  </si>
  <si>
    <t>767</t>
  </si>
  <si>
    <t>"Hazleton"</t>
  </si>
  <si>
    <t>AVOCA    PA</t>
  </si>
  <si>
    <t>596</t>
  </si>
  <si>
    <t>"Helena"</t>
  </si>
  <si>
    <t>HELENA    MT</t>
  </si>
  <si>
    <t>424</t>
  </si>
  <si>
    <t>"Henderson"</t>
  </si>
  <si>
    <t>286</t>
  </si>
  <si>
    <t>"Hickory"</t>
  </si>
  <si>
    <t>117</t>
  </si>
  <si>
    <t>"Hicksville"</t>
  </si>
  <si>
    <t>118</t>
  </si>
  <si>
    <t>967</t>
  </si>
  <si>
    <t>Domestic Water Heating (include system type, efficiency, and hot water demand)</t>
  </si>
  <si>
    <t>Oklahoma City</t>
  </si>
  <si>
    <t>Resid ES Target Source EU</t>
  </si>
  <si>
    <t>/Unit</t>
  </si>
  <si>
    <t>HDDHEATP</t>
  </si>
  <si>
    <t>SCOTTSBLUFF    NE</t>
  </si>
  <si>
    <t>260</t>
  </si>
  <si>
    <t>"Wheeling"</t>
  </si>
  <si>
    <t>MEMPHIS    TN</t>
  </si>
  <si>
    <t>Memphis</t>
  </si>
  <si>
    <t>"Oakland"</t>
  </si>
  <si>
    <t>344</t>
  </si>
  <si>
    <t>Spokane</t>
  </si>
  <si>
    <t>"Marysville"</t>
  </si>
  <si>
    <t>504</t>
  </si>
  <si>
    <t>"Mason City"</t>
  </si>
  <si>
    <t>382</t>
  </si>
  <si>
    <t>"Mc_Kenzie"</t>
  </si>
  <si>
    <t>745</t>
  </si>
  <si>
    <t>Construction Milestone</t>
  </si>
  <si>
    <t>None</t>
  </si>
  <si>
    <t>"Brockton"</t>
  </si>
  <si>
    <t>PROVIDENCE    RI</t>
  </si>
  <si>
    <t>671</t>
  </si>
  <si>
    <t>672</t>
  </si>
  <si>
    <t>186</t>
  </si>
  <si>
    <t>"Wilkes-Barre"</t>
  </si>
  <si>
    <t>187</t>
  </si>
  <si>
    <t>177</t>
  </si>
  <si>
    <t>"Williamsport"</t>
  </si>
  <si>
    <t>062</t>
  </si>
  <si>
    <t>"Willimantic"</t>
  </si>
  <si>
    <t>588</t>
  </si>
  <si>
    <t>"Williston"</t>
  </si>
  <si>
    <t>562</t>
  </si>
  <si>
    <t>"Willmar"</t>
  </si>
  <si>
    <t>"South Chicago Sub."</t>
  </si>
  <si>
    <t>LEXINGTON    KY</t>
  </si>
  <si>
    <t>Lexington</t>
  </si>
  <si>
    <t>KYLEXING.txt</t>
  </si>
  <si>
    <t>412</t>
  </si>
  <si>
    <t>HUNTINGTON    WV</t>
  </si>
  <si>
    <t>WV</t>
  </si>
  <si>
    <t>Charleston</t>
  </si>
  <si>
    <t>WVCHARLE.txt</t>
  </si>
  <si>
    <t>306</t>
  </si>
  <si>
    <t>"Gulfport"</t>
  </si>
  <si>
    <t>NEW ORLEANS    LA</t>
  </si>
  <si>
    <t>"Scranton"</t>
  </si>
  <si>
    <t>185</t>
  </si>
  <si>
    <t>980</t>
  </si>
  <si>
    <t>"Seattle"</t>
  </si>
  <si>
    <t>SEATTLE C.O.    WA</t>
  </si>
  <si>
    <t>"Galesburg"</t>
  </si>
  <si>
    <t>Peoria</t>
  </si>
  <si>
    <t>ILPEORIA.txt</t>
  </si>
  <si>
    <t>873</t>
  </si>
  <si>
    <t>"Gallup"</t>
  </si>
  <si>
    <t>775</t>
  </si>
  <si>
    <t>"Galveston"</t>
  </si>
  <si>
    <t>GALVESTON    TX</t>
  </si>
  <si>
    <t>463</t>
  </si>
  <si>
    <t>"Gary"</t>
  </si>
  <si>
    <t>South Bend</t>
  </si>
  <si>
    <t>INSOBEND.txt</t>
  </si>
  <si>
    <t>464</t>
  </si>
  <si>
    <t>266</t>
  </si>
  <si>
    <t>"Gassaway"</t>
  </si>
  <si>
    <t>789</t>
  </si>
  <si>
    <t>"Giddings"</t>
  </si>
  <si>
    <t>827</t>
  </si>
  <si>
    <t>"Gillette"</t>
  </si>
  <si>
    <t>641</t>
  </si>
  <si>
    <t>034</t>
  </si>
  <si>
    <t>"Keene"</t>
  </si>
  <si>
    <t>831</t>
  </si>
  <si>
    <t>"Kemmerer"</t>
  </si>
  <si>
    <t>999</t>
  </si>
  <si>
    <t>"Greenfield"</t>
  </si>
  <si>
    <t>272</t>
  </si>
  <si>
    <t>"Greensboro"</t>
  </si>
  <si>
    <t>726</t>
  </si>
  <si>
    <t>Gas</t>
  </si>
  <si>
    <t>Steam</t>
  </si>
  <si>
    <t>Chilled Water</t>
  </si>
  <si>
    <t>285</t>
  </si>
  <si>
    <t>"Kinston"</t>
  </si>
  <si>
    <t>635</t>
  </si>
  <si>
    <t>"Kirksville"</t>
  </si>
  <si>
    <t>162</t>
  </si>
  <si>
    <t>NORFOLK    NE</t>
  </si>
  <si>
    <t>233</t>
  </si>
  <si>
    <t>234</t>
  </si>
  <si>
    <t>235</t>
  </si>
  <si>
    <t>236</t>
  </si>
  <si>
    <t>600</t>
  </si>
  <si>
    <t>Secondary Space</t>
  </si>
  <si>
    <t>SF</t>
  </si>
  <si>
    <t>Wkly Hrs</t>
  </si>
  <si>
    <t>SF Un- heat- ed</t>
  </si>
  <si>
    <t>Baseline Toilets (GPF)</t>
  </si>
  <si>
    <t>Baseline Urinals (GPF)</t>
  </si>
  <si>
    <t>Baseline Showerheads (GPM)</t>
  </si>
  <si>
    <t>Baseline Bathroom Faucets (GPM)</t>
  </si>
  <si>
    <t>Baseline Kitchen Faucets (GPM)</t>
  </si>
  <si>
    <t>992</t>
  </si>
  <si>
    <t>548</t>
  </si>
  <si>
    <t>"Spooner"</t>
  </si>
  <si>
    <t>625</t>
  </si>
  <si>
    <t>Building Component</t>
  </si>
  <si>
    <t>C0</t>
  </si>
  <si>
    <t>Lsqftreg</t>
  </si>
  <si>
    <t>C1</t>
  </si>
  <si>
    <t>LSQFTREG</t>
  </si>
  <si>
    <t>mean sqftreg=</t>
  </si>
  <si>
    <t>068</t>
  </si>
  <si>
    <t>"Stamford"</t>
  </si>
  <si>
    <t>069</t>
  </si>
  <si>
    <t>168</t>
  </si>
  <si>
    <t>"State College"</t>
  </si>
  <si>
    <t>103</t>
  </si>
  <si>
    <t>"Staten Island"</t>
  </si>
  <si>
    <t>244</t>
  </si>
  <si>
    <t>"Staunton"</t>
  </si>
  <si>
    <t>764</t>
  </si>
  <si>
    <t>"Stephenville"</t>
  </si>
  <si>
    <t>626</t>
  </si>
  <si>
    <t>627</t>
  </si>
  <si>
    <t>010</t>
  </si>
  <si>
    <t>011</t>
  </si>
  <si>
    <t>Roof (U-Value and construction)</t>
  </si>
  <si>
    <t>SEATTLE SEA-TAC AP    WA</t>
  </si>
  <si>
    <t>984</t>
  </si>
  <si>
    <t>323</t>
  </si>
  <si>
    <t>"Tallahassee"</t>
  </si>
  <si>
    <t>Misc. Plug Loads</t>
  </si>
  <si>
    <t>Planned Date</t>
  </si>
  <si>
    <t>Actual Date</t>
  </si>
  <si>
    <t>Schematic Design Completion date</t>
  </si>
  <si>
    <t>Design Development Completion Date</t>
  </si>
  <si>
    <t>Construction Documents Completion Date</t>
  </si>
  <si>
    <t>Project Bid Date</t>
  </si>
  <si>
    <t>Construction Complete Date</t>
  </si>
  <si>
    <t>796</t>
  </si>
  <si>
    <t>036</t>
  </si>
  <si>
    <t>"New_Hampshire"</t>
  </si>
  <si>
    <t>NH</t>
  </si>
  <si>
    <t>"Acworth"</t>
  </si>
  <si>
    <t>CONCORD    NH</t>
  </si>
  <si>
    <t>Concord</t>
  </si>
  <si>
    <t>COLUMBIA    SC</t>
  </si>
  <si>
    <t>"Napoleon"</t>
  </si>
  <si>
    <t>370</t>
  </si>
  <si>
    <t>"Nashville"</t>
  </si>
  <si>
    <t>371</t>
  </si>
  <si>
    <t>BAKERSFIELD    CA</t>
  </si>
  <si>
    <t>BURNS    OR</t>
  </si>
  <si>
    <t>Yakima</t>
  </si>
  <si>
    <t>WA</t>
  </si>
  <si>
    <t>WAYAKIMA.txt</t>
  </si>
  <si>
    <t>052</t>
  </si>
  <si>
    <t>"Bennington"</t>
  </si>
  <si>
    <t>604</t>
  </si>
  <si>
    <t>BISMARCK    ND</t>
  </si>
  <si>
    <t>Bismarck</t>
  </si>
  <si>
    <t>NDBISMAR.txt</t>
  </si>
  <si>
    <t>617</t>
  </si>
  <si>
    <t>"Bluefield"</t>
  </si>
  <si>
    <t>ROANOKE    VA</t>
  </si>
  <si>
    <t>SANTA MARIA    CA</t>
  </si>
  <si>
    <t>944</t>
  </si>
  <si>
    <t>"San Mateo"</t>
  </si>
  <si>
    <t>907</t>
  </si>
  <si>
    <t>756</t>
  </si>
  <si>
    <t>"Longview"</t>
  </si>
  <si>
    <t>900</t>
  </si>
  <si>
    <t>"Los Angeles"</t>
  </si>
  <si>
    <t>901</t>
  </si>
  <si>
    <t>902</t>
  </si>
  <si>
    <t>400</t>
  </si>
  <si>
    <t>"Hartford"</t>
  </si>
  <si>
    <t>"San Juan"</t>
  </si>
  <si>
    <t>SAN JUAN    PR</t>
  </si>
  <si>
    <t>San Juan Puerto Rico</t>
  </si>
  <si>
    <t>XXSANJUA.txt</t>
  </si>
  <si>
    <t>934</t>
  </si>
  <si>
    <t>"San Luis Obispo"</t>
  </si>
  <si>
    <t>"Lehigh_Valley"</t>
  </si>
  <si>
    <t>249</t>
  </si>
  <si>
    <t>LINCOLN    NE</t>
  </si>
  <si>
    <t>684</t>
  </si>
  <si>
    <t>685</t>
  </si>
  <si>
    <t>FRESNO    CA</t>
  </si>
  <si>
    <t>210</t>
  </si>
  <si>
    <t>"Baltimore"</t>
  </si>
  <si>
    <t>211</t>
  </si>
  <si>
    <t>"Lexington"</t>
  </si>
  <si>
    <t>404</t>
  </si>
  <si>
    <t>405</t>
  </si>
  <si>
    <t>679</t>
  </si>
  <si>
    <t>"Liberal"</t>
  </si>
  <si>
    <t>458</t>
  </si>
  <si>
    <t>"Lima"</t>
  </si>
  <si>
    <t>683</t>
  </si>
  <si>
    <t>AR</t>
  </si>
  <si>
    <t>"Batesville"</t>
  </si>
  <si>
    <t>NORTH LITTLE ROCK    AR</t>
  </si>
  <si>
    <t>"Minneola"</t>
  </si>
  <si>
    <t>587</t>
  </si>
  <si>
    <t>"Minot"</t>
  </si>
  <si>
    <t>380</t>
  </si>
  <si>
    <t>"Memphis"</t>
  </si>
  <si>
    <t>027</t>
  </si>
  <si>
    <t>"New Bedford"</t>
  </si>
  <si>
    <t>088</t>
  </si>
  <si>
    <t>"New Brunswick"</t>
  </si>
  <si>
    <t>089</t>
  </si>
  <si>
    <t>161</t>
  </si>
  <si>
    <t>"New Castle"</t>
  </si>
  <si>
    <t>064</t>
  </si>
  <si>
    <t>"New Haven"</t>
  </si>
  <si>
    <t>065</t>
  </si>
  <si>
    <t>063</t>
  </si>
  <si>
    <t>"New London"</t>
  </si>
  <si>
    <t>700</t>
  </si>
  <si>
    <t>"New Orleans"</t>
  </si>
  <si>
    <t>701</t>
  </si>
  <si>
    <t>108</t>
  </si>
  <si>
    <t>"New Rochelle"</t>
  </si>
  <si>
    <t>100</t>
  </si>
  <si>
    <t>"Wellsboro"</t>
  </si>
  <si>
    <t>988</t>
  </si>
  <si>
    <t>"Wenatchee"</t>
  </si>
  <si>
    <t>OKOKLCTY.txt</t>
  </si>
  <si>
    <t>881</t>
  </si>
  <si>
    <t>"Clovis"</t>
  </si>
  <si>
    <t>CLAYTON    NM</t>
  </si>
  <si>
    <t>838</t>
  </si>
  <si>
    <t>206</t>
  </si>
  <si>
    <t>"Waldorf"</t>
  </si>
  <si>
    <t>200</t>
  </si>
  <si>
    <t>"DC"</t>
  </si>
  <si>
    <t>201</t>
  </si>
  <si>
    <t>202</t>
  </si>
  <si>
    <t>203</t>
  </si>
  <si>
    <t>204</t>
  </si>
  <si>
    <t>205</t>
  </si>
  <si>
    <t>475</t>
  </si>
  <si>
    <t>153</t>
  </si>
  <si>
    <t>067</t>
  </si>
  <si>
    <t>"Waterbury"</t>
  </si>
  <si>
    <t>506</t>
  </si>
  <si>
    <t>"Waterloo"</t>
  </si>
  <si>
    <t>"Westchester"</t>
  </si>
  <si>
    <t>822</t>
  </si>
  <si>
    <t>"Wheatland"</t>
  </si>
  <si>
    <t>Baseline Cost Estimator</t>
  </si>
  <si>
    <t>Demand Savings Calculator</t>
  </si>
  <si>
    <t>Oil Units</t>
  </si>
  <si>
    <t>GUAM    PC</t>
  </si>
  <si>
    <t>PC</t>
  </si>
  <si>
    <t>560</t>
  </si>
  <si>
    <t>"Mankato"</t>
  </si>
  <si>
    <t>ROCHESTER    MN</t>
  </si>
  <si>
    <t>448</t>
  </si>
  <si>
    <t>"Mansfield"</t>
  </si>
  <si>
    <t>Tampa St. Petersburg</t>
  </si>
  <si>
    <t>FLTAMPA.txt</t>
  </si>
  <si>
    <t>167</t>
  </si>
  <si>
    <t>"Bradford"</t>
  </si>
  <si>
    <t>ERIE    PA</t>
  </si>
  <si>
    <t>Erie</t>
  </si>
  <si>
    <t>PAERIE.txt</t>
  </si>
  <si>
    <t>564</t>
  </si>
  <si>
    <t>"Brainerd"</t>
  </si>
  <si>
    <t>RI</t>
  </si>
  <si>
    <t>Rhode Island</t>
  </si>
  <si>
    <t>RIPROVID.txt</t>
  </si>
  <si>
    <t>024</t>
  </si>
  <si>
    <t>104</t>
  </si>
  <si>
    <t>"Bronx"</t>
  </si>
  <si>
    <t>NEW YORK (LAGUARDIA AP)    NY</t>
  </si>
  <si>
    <t>New York City</t>
  </si>
  <si>
    <t>SF Not Cool -ed</t>
  </si>
  <si>
    <t>W/sf</t>
  </si>
  <si>
    <t>Source kBtu</t>
  </si>
  <si>
    <t>HURON    SD</t>
  </si>
  <si>
    <t>197</t>
  </si>
  <si>
    <t>"Wilmington"</t>
  </si>
  <si>
    <t>198</t>
  </si>
  <si>
    <t>284</t>
  </si>
  <si>
    <t>226</t>
  </si>
  <si>
    <t>"Winchester"</t>
  </si>
  <si>
    <t>561</t>
  </si>
  <si>
    <t>"Windom"</t>
  </si>
  <si>
    <t>865</t>
  </si>
  <si>
    <t>"Window Rock"</t>
  </si>
  <si>
    <t>270</t>
  </si>
  <si>
    <t>"Winston-Salem"</t>
  </si>
  <si>
    <t>271</t>
  </si>
  <si>
    <t>Mean LnEUSo =</t>
  </si>
  <si>
    <t>"Athens"</t>
  </si>
  <si>
    <t>ATHENS    GA</t>
  </si>
  <si>
    <t>Atlanta</t>
  </si>
  <si>
    <t>GAATLANT.txt</t>
  </si>
  <si>
    <t>457</t>
  </si>
  <si>
    <t>COLUMBUS    OH</t>
  </si>
  <si>
    <t>981</t>
  </si>
  <si>
    <t>653</t>
  </si>
  <si>
    <t>"Sedalia"</t>
  </si>
  <si>
    <t>367</t>
  </si>
  <si>
    <t>"Selma"</t>
  </si>
  <si>
    <t>748</t>
  </si>
  <si>
    <t>"Shawnee"</t>
  </si>
  <si>
    <t>662</t>
  </si>
  <si>
    <t>425</t>
  </si>
  <si>
    <t>"Somerset"</t>
  </si>
  <si>
    <t>426</t>
  </si>
  <si>
    <t>155</t>
  </si>
  <si>
    <t>465</t>
  </si>
  <si>
    <t>"South Bend"</t>
  </si>
  <si>
    <t>466</t>
  </si>
  <si>
    <t>660</t>
  </si>
  <si>
    <t>"Kansas City"</t>
  </si>
  <si>
    <t>TOPEKA    KS</t>
  </si>
  <si>
    <t>661</t>
  </si>
  <si>
    <t>640</t>
  </si>
  <si>
    <t>"Auburn"</t>
  </si>
  <si>
    <t>PORTLAND    ME</t>
  </si>
  <si>
    <t>Portland</t>
  </si>
  <si>
    <t>MEPORTLA.txt</t>
  </si>
  <si>
    <t>308</t>
  </si>
  <si>
    <t>"Augusta"</t>
  </si>
  <si>
    <t>309</t>
  </si>
  <si>
    <t>"Ketchikan"</t>
  </si>
  <si>
    <t>KING SALMON    AK</t>
  </si>
  <si>
    <t>267</t>
  </si>
  <si>
    <t>"Keyser"</t>
  </si>
  <si>
    <t>864</t>
  </si>
  <si>
    <t>"Kingman"</t>
  </si>
  <si>
    <t>LAS VEGAS    NV</t>
  </si>
  <si>
    <t>Las Vegas</t>
  </si>
  <si>
    <t>"McAlester"</t>
  </si>
  <si>
    <t>Predicted LnEUSo =</t>
  </si>
  <si>
    <t>COOLP</t>
  </si>
  <si>
    <t>Based on CBECS 99 averages (~200 kBtu/sqft).</t>
  </si>
  <si>
    <t>Adjustment Factor =</t>
  </si>
  <si>
    <t>NA</t>
  </si>
  <si>
    <t>HEATP</t>
  </si>
  <si>
    <t>Assume parking light operating hrs are 84</t>
  </si>
  <si>
    <t>Bldg Site Total</t>
  </si>
  <si>
    <t>MILFORD    UT</t>
  </si>
  <si>
    <t>293</t>
  </si>
  <si>
    <t>"Spartanburg"</t>
  </si>
  <si>
    <t>513</t>
  </si>
  <si>
    <t>"Spencer"</t>
  </si>
  <si>
    <t>990</t>
  </si>
  <si>
    <t>"Spokane"</t>
  </si>
  <si>
    <t>991</t>
  </si>
  <si>
    <t>bedrooms</t>
  </si>
  <si>
    <t>C4</t>
  </si>
  <si>
    <t>BEDROOMS</t>
  </si>
  <si>
    <t>"Terre Haute"</t>
  </si>
  <si>
    <t>755</t>
  </si>
  <si>
    <t>"Texarkana"</t>
  </si>
  <si>
    <t>703</t>
  </si>
  <si>
    <t>cddcoolp</t>
  </si>
  <si>
    <t>C2</t>
  </si>
  <si>
    <t>hddheatp</t>
  </si>
  <si>
    <t>C3</t>
  </si>
  <si>
    <t>NHCONCOR.txt</t>
  </si>
  <si>
    <t>790</t>
  </si>
  <si>
    <t>"Adrian"</t>
  </si>
  <si>
    <t>AMARILLO    TX</t>
  </si>
  <si>
    <t>Amarillo</t>
  </si>
  <si>
    <t>TXAMARIL.txt</t>
  </si>
  <si>
    <t>298</t>
  </si>
  <si>
    <t>"South_Carolina"</t>
  </si>
  <si>
    <t>SC</t>
  </si>
  <si>
    <t>"Aiken"</t>
  </si>
  <si>
    <t>Benchmark Score</t>
  </si>
  <si>
    <t>"Springfield"</t>
  </si>
  <si>
    <t>130</t>
  </si>
  <si>
    <t>"Syracuse"</t>
  </si>
  <si>
    <t>131</t>
  </si>
  <si>
    <t>132</t>
  </si>
  <si>
    <t>983</t>
  </si>
  <si>
    <t>"Tacoma"</t>
  </si>
  <si>
    <t>181</t>
  </si>
  <si>
    <t>"Pennsylvania"</t>
  </si>
  <si>
    <t>PA</t>
  </si>
  <si>
    <t>"Allentown"</t>
  </si>
  <si>
    <t>ALLENTOWN    PA</t>
  </si>
  <si>
    <t>TALLAHASSEE    FL</t>
  </si>
  <si>
    <t>335</t>
  </si>
  <si>
    <t>"Tampa"</t>
  </si>
  <si>
    <t>336</t>
  </si>
  <si>
    <t>246</t>
  </si>
  <si>
    <t>"Tazewell"</t>
  </si>
  <si>
    <t>765</t>
  </si>
  <si>
    <t>"Temple"</t>
  </si>
  <si>
    <t>478</t>
  </si>
  <si>
    <t>TNNASHVI.txt</t>
  </si>
  <si>
    <t>318</t>
  </si>
  <si>
    <t>"Columbus"</t>
  </si>
  <si>
    <t>MACON    GA</t>
  </si>
  <si>
    <t>319</t>
  </si>
  <si>
    <t>472</t>
  </si>
  <si>
    <t>397</t>
  </si>
  <si>
    <t>"Mississippi"</t>
  </si>
  <si>
    <t>686</t>
  </si>
  <si>
    <t>Baseline Components</t>
  </si>
  <si>
    <t>Proposed Cost</t>
  </si>
  <si>
    <t>Cost Source</t>
  </si>
  <si>
    <t>Weighted Lifetime</t>
  </si>
  <si>
    <t>NELINCOL.txt</t>
  </si>
  <si>
    <t>430</t>
  </si>
  <si>
    <t>431</t>
  </si>
  <si>
    <t>432</t>
  </si>
  <si>
    <t>945</t>
  </si>
  <si>
    <t>"Concord"</t>
  </si>
  <si>
    <t>372</t>
  </si>
  <si>
    <t>471</t>
  </si>
  <si>
    <t>"New Albany"</t>
  </si>
  <si>
    <t>zip_state</t>
  </si>
  <si>
    <t>zip_city</t>
  </si>
  <si>
    <t>365</t>
  </si>
  <si>
    <t>"Mobile"</t>
  </si>
  <si>
    <t>366</t>
  </si>
  <si>
    <t>576</t>
  </si>
  <si>
    <t>"Mobridge"</t>
  </si>
  <si>
    <t>712</t>
  </si>
  <si>
    <t>"Monroe"</t>
  </si>
  <si>
    <t>939</t>
  </si>
  <si>
    <t>"Monterey"</t>
  </si>
  <si>
    <t>SAN FRANCISCO C.O.    CA</t>
  </si>
  <si>
    <t>"Illinois"</t>
  </si>
  <si>
    <t>IL</t>
  </si>
  <si>
    <t>"Bloomington"</t>
  </si>
  <si>
    <t>SPRINGFIELD    IL</t>
  </si>
  <si>
    <t>Springfield</t>
  </si>
  <si>
    <t>SAN ANTONIO    TX</t>
  </si>
  <si>
    <t>Austin</t>
  </si>
  <si>
    <t>TXAUSTIN.txt</t>
  </si>
  <si>
    <t>Santa Fe</t>
  </si>
  <si>
    <t>NMSANTAF.txt</t>
  </si>
  <si>
    <t>904</t>
  </si>
  <si>
    <t>"Santa Monica"</t>
  </si>
  <si>
    <t>954</t>
  </si>
  <si>
    <t>"Santa Rosa"</t>
  </si>
  <si>
    <t>313</t>
  </si>
  <si>
    <t>"Savannah"</t>
  </si>
  <si>
    <t>314</t>
  </si>
  <si>
    <t>123</t>
  </si>
  <si>
    <t>"Schenectady"</t>
  </si>
  <si>
    <t>184</t>
  </si>
  <si>
    <t>Fresno</t>
  </si>
  <si>
    <t>CAFRESNO.txt</t>
  </si>
  <si>
    <t>Building Source Energy Use (kBtu/year)</t>
  </si>
  <si>
    <t>Building Source E Use Intensity  (kBtu/ft2-year)</t>
  </si>
  <si>
    <r>
      <t>kBtu/</t>
    </r>
    <r>
      <rPr>
        <sz val="11"/>
        <rFont val="Arial"/>
        <family val="2"/>
      </rPr>
      <t>year</t>
    </r>
  </si>
  <si>
    <t>212</t>
  </si>
  <si>
    <t>213</t>
  </si>
  <si>
    <t>044</t>
  </si>
  <si>
    <t>"Bangor"</t>
  </si>
  <si>
    <t>725</t>
  </si>
  <si>
    <t>"Arkansas"</t>
  </si>
  <si>
    <t>weather normalization mapped</t>
  </si>
  <si>
    <t>zip_code</t>
  </si>
  <si>
    <t>554</t>
  </si>
  <si>
    <t>115</t>
  </si>
  <si>
    <t>FLORLAND.txt</t>
  </si>
  <si>
    <t>CODENVER.txt</t>
  </si>
  <si>
    <t>421</t>
  </si>
  <si>
    <t>"Bowling Green"</t>
  </si>
  <si>
    <t>LOUISVILLE    KY</t>
  </si>
  <si>
    <t>Louisville</t>
  </si>
  <si>
    <t>KYLOUISV.txt</t>
  </si>
  <si>
    <t>434</t>
  </si>
  <si>
    <t>TOLEDO    OH</t>
  </si>
  <si>
    <t>Toledo</t>
  </si>
  <si>
    <t>OHTOLEDO.txt</t>
  </si>
  <si>
    <t>342</t>
  </si>
  <si>
    <t>"Florida"</t>
  </si>
  <si>
    <t>FL</t>
  </si>
  <si>
    <t>"Bradenton"</t>
  </si>
  <si>
    <t>TAMPA    FL</t>
  </si>
  <si>
    <t>315</t>
  </si>
  <si>
    <t>"Waycross"</t>
  </si>
  <si>
    <t>248</t>
  </si>
  <si>
    <t>"Welch"</t>
  </si>
  <si>
    <t>169</t>
  </si>
  <si>
    <t>"Worland"</t>
  </si>
  <si>
    <t>TXDALLAS.txt</t>
  </si>
  <si>
    <t>222</t>
  </si>
  <si>
    <t>"Arlington"</t>
  </si>
  <si>
    <t>"Coeur D'Alene"</t>
  </si>
  <si>
    <t>SPOKANE    WA</t>
  </si>
  <si>
    <t>133</t>
  </si>
  <si>
    <t>"Utica"</t>
  </si>
  <si>
    <t>134</t>
  </si>
  <si>
    <t>135</t>
  </si>
  <si>
    <t>788</t>
  </si>
  <si>
    <t>YAKIMA    WA</t>
  </si>
  <si>
    <t>723</t>
  </si>
  <si>
    <t>"West Memphis"</t>
  </si>
  <si>
    <t>334</t>
  </si>
  <si>
    <t>"West Palm Beach"</t>
  </si>
  <si>
    <t>WEST PALM BEACH    FL</t>
  </si>
  <si>
    <t>West Palm Beach</t>
  </si>
  <si>
    <t>FLWPALMB.txt</t>
  </si>
  <si>
    <t>105</t>
  </si>
  <si>
    <t>"Ashland"</t>
  </si>
  <si>
    <t>DALLAS-FORT WORTH    TX</t>
  </si>
  <si>
    <t>Baseline Cost</t>
  </si>
  <si>
    <t>NTBUFFAL.txt</t>
  </si>
  <si>
    <t>915</t>
  </si>
  <si>
    <t>559</t>
  </si>
  <si>
    <t>"Burlington"</t>
  </si>
  <si>
    <t>MOLINE    IL</t>
  </si>
  <si>
    <t>Steam Units</t>
  </si>
  <si>
    <t>871</t>
  </si>
  <si>
    <t>"New_Mexico"</t>
  </si>
  <si>
    <t>NM</t>
  </si>
  <si>
    <t>"Albuquerque"</t>
  </si>
  <si>
    <t>ALBUQUERQUE    NM</t>
  </si>
  <si>
    <t>Albuquerque</t>
  </si>
  <si>
    <t>NMALBUQU.txt</t>
  </si>
  <si>
    <t>872</t>
  </si>
  <si>
    <t>713</t>
  </si>
  <si>
    <t>"Alexandria"</t>
  </si>
  <si>
    <t>223</t>
  </si>
  <si>
    <t>Lifecycle Savings</t>
  </si>
  <si>
    <t>"Rochester"</t>
  </si>
  <si>
    <t>144</t>
  </si>
  <si>
    <t>145</t>
  </si>
  <si>
    <t>146</t>
  </si>
  <si>
    <t>612</t>
  </si>
  <si>
    <t>SAINT CLOUD    MN</t>
  </si>
  <si>
    <t>Minneapolis St. Paul</t>
  </si>
  <si>
    <t>MNMINPLS.txt</t>
  </si>
  <si>
    <t>053</t>
  </si>
  <si>
    <t>"Brattleboro"</t>
  </si>
  <si>
    <t>066</t>
  </si>
  <si>
    <t>"Connecticut"</t>
  </si>
  <si>
    <t>CT</t>
  </si>
  <si>
    <t>"Bridgeport"</t>
  </si>
  <si>
    <t>BRIDGEPORT    CT</t>
  </si>
  <si>
    <t>Source kBtu / unit</t>
  </si>
  <si>
    <t>Source kBtu @ 168 hours</t>
  </si>
  <si>
    <t>Bldg ES Target Site EU</t>
  </si>
  <si>
    <t>Duration (sec)</t>
  </si>
  <si>
    <t>Uses/Day/Occupant</t>
  </si>
  <si>
    <t>-</t>
  </si>
  <si>
    <t>NORTH PLATTE    NE</t>
  </si>
  <si>
    <t>North Platte</t>
  </si>
  <si>
    <t>NENPLATT.txt</t>
  </si>
  <si>
    <r>
      <t>kBtu/</t>
    </r>
    <r>
      <rPr>
        <sz val="10"/>
        <rFont val="Arial"/>
        <family val="0"/>
      </rPr>
      <t>yr</t>
    </r>
  </si>
  <si>
    <t>Bdrms</t>
  </si>
  <si>
    <t>CDDCOOLP</t>
  </si>
  <si>
    <t>"Ocala"</t>
  </si>
  <si>
    <t>DAYTONA BEACH    FL</t>
  </si>
  <si>
    <t>OHCOLMBS.txt</t>
  </si>
  <si>
    <t>300</t>
  </si>
  <si>
    <t>"Atlanta"</t>
  </si>
  <si>
    <t>ATLANTA    GA</t>
  </si>
  <si>
    <t>301</t>
  </si>
  <si>
    <t>302</t>
  </si>
  <si>
    <t>303</t>
  </si>
  <si>
    <t>084</t>
  </si>
  <si>
    <t>"New_Jersey"</t>
  </si>
  <si>
    <t>NJ</t>
  </si>
  <si>
    <t>"Atlantic City"</t>
  </si>
  <si>
    <t>ATLANTIC CITY AP    NJ</t>
  </si>
  <si>
    <t>Atlantic City</t>
  </si>
  <si>
    <t>NJATLCTY.txt</t>
  </si>
  <si>
    <t>042</t>
  </si>
  <si>
    <t>"Maine"</t>
  </si>
  <si>
    <t>ME</t>
  </si>
  <si>
    <t>"Worcester"</t>
  </si>
  <si>
    <t>015</t>
  </si>
  <si>
    <t>016</t>
  </si>
  <si>
    <t>Hartford-Springfield</t>
  </si>
  <si>
    <t>CTHARTFO.txt</t>
  </si>
  <si>
    <t>061</t>
  </si>
  <si>
    <t>HARTFORD    CT</t>
  </si>
  <si>
    <t>689</t>
  </si>
  <si>
    <t>AUGUSTA    GA</t>
  </si>
  <si>
    <t>043</t>
  </si>
  <si>
    <t>786</t>
  </si>
  <si>
    <t>"Austin"</t>
  </si>
  <si>
    <t>"Hastings"</t>
  </si>
  <si>
    <t>394</t>
  </si>
  <si>
    <t>"Hattiesburg"</t>
  </si>
  <si>
    <t>Bedrooms/unit</t>
  </si>
  <si>
    <t>Actual Score</t>
  </si>
  <si>
    <t>"Southeast Utah/Green River"</t>
  </si>
  <si>
    <t>193</t>
  </si>
  <si>
    <t>"Southeastern"</t>
  </si>
  <si>
    <t>194</t>
  </si>
  <si>
    <t>847</t>
  </si>
  <si>
    <t>"Southwest Utah/Cedar City"</t>
  </si>
  <si>
    <t>Multi-Family Residential Building</t>
  </si>
  <si>
    <t>Design Assistant Worksheet</t>
  </si>
  <si>
    <t>Unit</t>
  </si>
  <si>
    <t>Building</t>
  </si>
  <si>
    <t>Expected Results</t>
  </si>
  <si>
    <t>Side Calculations</t>
  </si>
  <si>
    <t>Residential SQFT</t>
  </si>
  <si>
    <t>Resid ES Target Site EU</t>
  </si>
  <si>
    <t>"Denver"</t>
  </si>
  <si>
    <t>801</t>
  </si>
  <si>
    <t>802</t>
  </si>
  <si>
    <t>500</t>
  </si>
  <si>
    <t>"Des Moines"</t>
  </si>
  <si>
    <t>501</t>
  </si>
  <si>
    <t>502</t>
  </si>
  <si>
    <t>"Thibodaux"</t>
  </si>
  <si>
    <t>567</t>
  </si>
  <si>
    <t>"Thief River Falls"</t>
  </si>
  <si>
    <t>"Stuebenville"</t>
  </si>
  <si>
    <t>109</t>
  </si>
  <si>
    <t>"Suffern"</t>
  </si>
  <si>
    <t>079</t>
  </si>
  <si>
    <t>"Summit"</t>
  </si>
  <si>
    <t>178</t>
  </si>
  <si>
    <t>"Sunbury"</t>
  </si>
  <si>
    <t>961</t>
  </si>
  <si>
    <t>"Susanville"</t>
  </si>
  <si>
    <t>WINNEMUCCA    NV</t>
  </si>
  <si>
    <t>304</t>
  </si>
  <si>
    <t>"Swainsboro"</t>
  </si>
  <si>
    <t>Los Angeles</t>
  </si>
  <si>
    <t>CALOSANG.txt</t>
  </si>
  <si>
    <t>680</t>
  </si>
  <si>
    <t>"Omaha"</t>
  </si>
  <si>
    <t>OMAHA EPPLEY AP    NE</t>
  </si>
  <si>
    <t>681</t>
  </si>
  <si>
    <t>979</t>
  </si>
  <si>
    <t>Allentown</t>
  </si>
  <si>
    <t>PAALLENT.txt</t>
  </si>
  <si>
    <t>693</t>
  </si>
  <si>
    <t>"Nebraska"</t>
  </si>
  <si>
    <t>NE</t>
  </si>
  <si>
    <t>"Alliance"</t>
  </si>
  <si>
    <t>RAPID CITY    SD</t>
  </si>
  <si>
    <t>Rapid City</t>
  </si>
  <si>
    <t>SDRAPCTY.txt</t>
  </si>
  <si>
    <t>166</t>
  </si>
  <si>
    <t>"Altoona"</t>
  </si>
  <si>
    <t>PITTSBURGH    PA</t>
  </si>
  <si>
    <t>Pittsburgh</t>
  </si>
  <si>
    <t>PAPITTSB.txt</t>
  </si>
  <si>
    <t>791</t>
  </si>
  <si>
    <t>GRAND ISLAND    NE</t>
  </si>
  <si>
    <t>Lincoln</t>
  </si>
  <si>
    <t>"Detroit Lakes"</t>
  </si>
  <si>
    <t>FARGO    ND</t>
  </si>
  <si>
    <t>482</t>
  </si>
  <si>
    <t>"Detroit"</t>
  </si>
  <si>
    <t>947</t>
  </si>
  <si>
    <t>"Berkeley"</t>
  </si>
  <si>
    <t>327</t>
  </si>
  <si>
    <t>SACRAMENTO    CA</t>
  </si>
  <si>
    <t>Sacramento</t>
  </si>
  <si>
    <t>Renewable Systems</t>
  </si>
  <si>
    <t>952</t>
  </si>
  <si>
    <t>"Stockton"</t>
  </si>
  <si>
    <t>STOCKTON    CA</t>
  </si>
  <si>
    <t>183</t>
  </si>
  <si>
    <t>"Stroudsburg"</t>
  </si>
  <si>
    <t>439</t>
  </si>
  <si>
    <t>Windows (window-to-wall-ratio, frame material, U-Value and SHGC)</t>
  </si>
  <si>
    <t>San Francisco</t>
  </si>
  <si>
    <t>CASANFRA.txt</t>
  </si>
  <si>
    <t>360</t>
  </si>
  <si>
    <t>"Montgomery"</t>
  </si>
  <si>
    <t>361</t>
  </si>
  <si>
    <t>127</t>
  </si>
  <si>
    <t>"Monticello"</t>
  </si>
  <si>
    <t>056</t>
  </si>
  <si>
    <t>"Montpelier"</t>
  </si>
  <si>
    <t>814</t>
  </si>
  <si>
    <t>"Montrose"</t>
  </si>
  <si>
    <t>ILSPRING.txt</t>
  </si>
  <si>
    <t>474</t>
  </si>
  <si>
    <t>"Indiana"</t>
  </si>
  <si>
    <t>IN</t>
  </si>
  <si>
    <t>Roanoke</t>
  </si>
  <si>
    <t>VAROANOK.txt</t>
  </si>
  <si>
    <t>836</t>
  </si>
  <si>
    <t>"Idaho"</t>
  </si>
  <si>
    <t>ID</t>
  </si>
  <si>
    <t>Customized Adj Ln Source kBtu</t>
  </si>
  <si>
    <t>Gamma Fitting Not Done</t>
  </si>
  <si>
    <t>E Star Design</t>
  </si>
  <si>
    <t>Your Bldg</t>
  </si>
  <si>
    <t>Delta to min E Star design</t>
  </si>
  <si>
    <t>Doors</t>
  </si>
  <si>
    <t>Columbia</t>
  </si>
  <si>
    <t>SCCOLMBA.txt</t>
  </si>
  <si>
    <t>714</t>
  </si>
  <si>
    <t>"Louisiana"</t>
  </si>
  <si>
    <t>LA</t>
  </si>
  <si>
    <t>396</t>
  </si>
  <si>
    <t>"McComb"</t>
  </si>
  <si>
    <t>690</t>
  </si>
  <si>
    <t>Boston</t>
  </si>
  <si>
    <t>MABOSTON.txt</t>
  </si>
  <si>
    <t>actual</t>
  </si>
  <si>
    <t>climate mapped</t>
  </si>
  <si>
    <t>"McCook"</t>
  </si>
  <si>
    <t>975</t>
  </si>
  <si>
    <t>"Medford"</t>
  </si>
  <si>
    <t>329</t>
  </si>
  <si>
    <t>"Melbourne"</t>
  </si>
  <si>
    <t>VERO BEACH    FL</t>
  </si>
  <si>
    <t>Orlando</t>
  </si>
  <si>
    <t>"Uvalde"</t>
  </si>
  <si>
    <t>DEL RIO    TX</t>
  </si>
  <si>
    <t>316</t>
  </si>
  <si>
    <t>"Valdosta"</t>
  </si>
  <si>
    <t>692</t>
  </si>
  <si>
    <t>"Valentine"</t>
  </si>
  <si>
    <t>VALENTINE    NE</t>
  </si>
  <si>
    <t>913</t>
  </si>
  <si>
    <t>"Van Nuys"</t>
  </si>
  <si>
    <t>914</t>
  </si>
  <si>
    <t>986</t>
  </si>
  <si>
    <t>"Vancouver"</t>
  </si>
  <si>
    <t>930</t>
  </si>
  <si>
    <t>TNMEMPHI.txt</t>
  </si>
  <si>
    <t>381</t>
  </si>
  <si>
    <t>953</t>
  </si>
  <si>
    <t>"Merced"</t>
  </si>
  <si>
    <t>393</t>
  </si>
  <si>
    <t>050</t>
  </si>
  <si>
    <t>"White River Junction"</t>
  </si>
  <si>
    <t>906</t>
  </si>
  <si>
    <t>824</t>
  </si>
  <si>
    <t>Columbus</t>
  </si>
  <si>
    <t>GACOLMBS.txt</t>
  </si>
  <si>
    <t>120</t>
  </si>
  <si>
    <t>"New_York"</t>
  </si>
  <si>
    <t>NY</t>
  </si>
  <si>
    <t>ALBANY    NY</t>
  </si>
  <si>
    <t>Albany</t>
  </si>
  <si>
    <t>NYALBANY.txt</t>
  </si>
  <si>
    <t>121</t>
  </si>
  <si>
    <t>287</t>
  </si>
  <si>
    <t>"Asheville"</t>
  </si>
  <si>
    <t>BRISTOL-JHNSN CTY-KNGSPRT    TN</t>
  </si>
  <si>
    <t>Asheville</t>
  </si>
  <si>
    <t>NCASHEVI.txt</t>
  </si>
  <si>
    <t>288</t>
  </si>
  <si>
    <t>ASHEVILLE    NC</t>
  </si>
  <si>
    <t>411</t>
  </si>
  <si>
    <t>"Kentucky"</t>
  </si>
  <si>
    <t>KY</t>
  </si>
  <si>
    <t>BUFFALO    NY</t>
  </si>
  <si>
    <t>Buffalo</t>
  </si>
  <si>
    <t>"Peoria"</t>
  </si>
  <si>
    <t>616</t>
  </si>
  <si>
    <t>238</t>
  </si>
  <si>
    <t>"Petersburg"</t>
  </si>
  <si>
    <t>268</t>
  </si>
  <si>
    <t>Developer</t>
  </si>
  <si>
    <t>Des Moines</t>
  </si>
  <si>
    <t>IADESMOI.txt</t>
  </si>
  <si>
    <t>054</t>
  </si>
  <si>
    <t>BURLINGTON    VT</t>
  </si>
  <si>
    <t>Burlington</t>
  </si>
  <si>
    <t>VTBURLIN.txt</t>
  </si>
  <si>
    <t>369</t>
  </si>
  <si>
    <t>"Butler"</t>
  </si>
  <si>
    <t>MERIDIAN    MS</t>
  </si>
  <si>
    <t>MS</t>
  </si>
  <si>
    <t>Jackson</t>
  </si>
  <si>
    <t>MSJACKSO.txt</t>
  </si>
  <si>
    <t>160</t>
  </si>
  <si>
    <t>YOUNGSTOWN    OH</t>
  </si>
  <si>
    <t>"Rock Island"</t>
  </si>
  <si>
    <t>829</t>
  </si>
  <si>
    <t>"Rock Springs"</t>
  </si>
  <si>
    <t>297</t>
  </si>
  <si>
    <t>"Rock_Hill"</t>
  </si>
  <si>
    <t>610</t>
  </si>
  <si>
    <t>"Rockford"</t>
  </si>
  <si>
    <t>611</t>
  </si>
  <si>
    <t>048</t>
  </si>
  <si>
    <t>Chilled Water Units</t>
  </si>
  <si>
    <t>Cooking</t>
  </si>
  <si>
    <t>Cooling</t>
  </si>
  <si>
    <t>Months in Use</t>
  </si>
  <si>
    <t>Source</t>
  </si>
  <si>
    <t>Site</t>
  </si>
  <si>
    <t>Value</t>
  </si>
  <si>
    <t>Therms</t>
  </si>
  <si>
    <t>Gal</t>
  </si>
  <si>
    <t>MLbs</t>
  </si>
  <si>
    <t>Ton-Hrs</t>
  </si>
  <si>
    <t>kBTU</t>
  </si>
  <si>
    <t>Old Below Ground EUI =</t>
  </si>
  <si>
    <t>kBtu/ft2-yr</t>
  </si>
  <si>
    <t>New Below Ground EUI =</t>
  </si>
  <si>
    <t>%Source</t>
  </si>
  <si>
    <t>Baseline Fixtures, per EPAct 1992</t>
  </si>
  <si>
    <t>Fixture</t>
  </si>
  <si>
    <t>Flow Rate</t>
  </si>
  <si>
    <t>Bridgeport</t>
  </si>
  <si>
    <t>CTBRIDGE.txt</t>
  </si>
  <si>
    <t>242</t>
  </si>
  <si>
    <t>"Bristol"</t>
  </si>
  <si>
    <t>023</t>
  </si>
  <si>
    <t>Daytona Beach</t>
  </si>
  <si>
    <t>FLDAYTNA.txt</t>
  </si>
  <si>
    <t>844</t>
  </si>
  <si>
    <t>"Utah"</t>
  </si>
  <si>
    <t>UT</t>
  </si>
  <si>
    <t>"Ogden"</t>
  </si>
  <si>
    <t>SALT LAKE CITY    UT</t>
  </si>
  <si>
    <t>Salt Lake City</t>
  </si>
  <si>
    <t>UTSALTLK.txt</t>
  </si>
  <si>
    <t>843</t>
  </si>
  <si>
    <t>018</t>
  </si>
  <si>
    <t>"Woburn"</t>
  </si>
  <si>
    <t>592</t>
  </si>
  <si>
    <t>"Wolf Point"</t>
  </si>
  <si>
    <t>738</t>
  </si>
  <si>
    <t>"Woodward"</t>
  </si>
  <si>
    <t>014</t>
  </si>
  <si>
    <t>291</t>
  </si>
  <si>
    <t>292</t>
  </si>
  <si>
    <t>384</t>
  </si>
  <si>
    <t>NASHVILLE    TN</t>
  </si>
  <si>
    <t>Nashville</t>
  </si>
  <si>
    <t>605</t>
  </si>
  <si>
    <t>082</t>
  </si>
  <si>
    <t>"South Jersey"</t>
  </si>
  <si>
    <t>083</t>
  </si>
  <si>
    <t>845</t>
  </si>
  <si>
    <t>"Riverside"</t>
  </si>
  <si>
    <r>
      <t xml:space="preserve">Annual Operation
</t>
    </r>
    <r>
      <rPr>
        <sz val="8"/>
        <color indexed="8"/>
        <rFont val="Arial"/>
        <family val="2"/>
      </rPr>
      <t>(days/year)</t>
    </r>
  </si>
  <si>
    <t>Bldg ES Target Source EU</t>
  </si>
  <si>
    <t>Assumed 0.75 times residental kBtu/SF.</t>
  </si>
  <si>
    <t>240</t>
  </si>
  <si>
    <t>"Roanoke"</t>
  </si>
  <si>
    <t>241</t>
  </si>
  <si>
    <t>CARIBOU    ME</t>
  </si>
  <si>
    <t>Caribou</t>
  </si>
  <si>
    <t>MECARIBO.txt</t>
  </si>
  <si>
    <t>781</t>
  </si>
  <si>
    <t>"San Antonio"</t>
  </si>
  <si>
    <t>782</t>
  </si>
  <si>
    <t>923</t>
  </si>
  <si>
    <t>"San Bern./Victorville/Redlands"</t>
  </si>
  <si>
    <t>924</t>
  </si>
  <si>
    <t>"San Bernardino"</t>
  </si>
  <si>
    <t>919</t>
  </si>
  <si>
    <t>"San Diego"</t>
  </si>
  <si>
    <t>920</t>
  </si>
  <si>
    <t>921</t>
  </si>
  <si>
    <t>941</t>
  </si>
  <si>
    <t>"San Francisco"</t>
  </si>
  <si>
    <t>"Caribou"</t>
  </si>
  <si>
    <t>800</t>
  </si>
  <si>
    <t>WILLIAMSPORT    PA</t>
  </si>
  <si>
    <t>520</t>
  </si>
  <si>
    <t>"Dubuque"</t>
  </si>
  <si>
    <t>503</t>
  </si>
  <si>
    <t>565</t>
  </si>
  <si>
    <t>Shreveport</t>
  </si>
  <si>
    <t>LASHREVE.txt</t>
  </si>
  <si>
    <t>442</t>
  </si>
  <si>
    <t>"Ohio"</t>
  </si>
  <si>
    <t>OH</t>
  </si>
  <si>
    <t>"Akron"</t>
  </si>
  <si>
    <t>AKRON    OH</t>
  </si>
  <si>
    <t>Akron Canton</t>
  </si>
  <si>
    <t>OHAKRON.txt</t>
  </si>
  <si>
    <t>443</t>
  </si>
  <si>
    <t>811</t>
  </si>
  <si>
    <t>"Colorado"</t>
  </si>
  <si>
    <t>CO</t>
  </si>
  <si>
    <t>CA</t>
  </si>
  <si>
    <t>"Alhambra"</t>
  </si>
  <si>
    <t>LOS ANGELES C.O.    CA</t>
  </si>
  <si>
    <t>"California"</t>
  </si>
  <si>
    <t>"Ontario"</t>
  </si>
  <si>
    <t>368</t>
  </si>
  <si>
    <t>"Opelika"</t>
  </si>
  <si>
    <t>328</t>
  </si>
  <si>
    <t>"Orlando"</t>
  </si>
  <si>
    <t>ORLANDO    FL</t>
  </si>
  <si>
    <t>347</t>
  </si>
  <si>
    <t>549</t>
  </si>
  <si>
    <t>"Oshkosh"</t>
  </si>
  <si>
    <t>"Amarillo"</t>
  </si>
  <si>
    <t>928</t>
  </si>
  <si>
    <t>"Anaheim"</t>
  </si>
  <si>
    <t>SAN FRANCISCO AP    CA</t>
  </si>
  <si>
    <t>San Jose</t>
  </si>
  <si>
    <t>CASANJOS.txt</t>
  </si>
  <si>
    <t>870</t>
  </si>
  <si>
    <t>"Bernalillo"</t>
  </si>
  <si>
    <t>590</t>
  </si>
  <si>
    <t>"Montana"</t>
  </si>
  <si>
    <t>MT</t>
  </si>
  <si>
    <t>"Billings"</t>
  </si>
  <si>
    <t>BILLINGS    MT</t>
  </si>
  <si>
    <t>Billings</t>
  </si>
  <si>
    <t>MTBILLIN.txt</t>
  </si>
  <si>
    <t>591</t>
  </si>
  <si>
    <t>137</t>
  </si>
  <si>
    <t>"Binghamton"</t>
  </si>
  <si>
    <t>138</t>
  </si>
  <si>
    <t>"Titusville"</t>
  </si>
  <si>
    <t>436</t>
  </si>
  <si>
    <t>"Toledo"</t>
  </si>
  <si>
    <t>890</t>
  </si>
  <si>
    <t>"Tonopah"</t>
  </si>
  <si>
    <t>664</t>
  </si>
  <si>
    <t>"Topeka"</t>
  </si>
  <si>
    <t>665</t>
  </si>
  <si>
    <t>666</t>
  </si>
  <si>
    <t>905</t>
  </si>
  <si>
    <t>"Torrance"</t>
  </si>
  <si>
    <t>496</t>
  </si>
  <si>
    <t>"Traverse City"</t>
  </si>
  <si>
    <t>ALPENA    MI</t>
  </si>
  <si>
    <t>085</t>
  </si>
  <si>
    <t>"Trenton"</t>
  </si>
  <si>
    <t>086</t>
  </si>
  <si>
    <t>879</t>
  </si>
  <si>
    <t>"Truth or Conseq."</t>
  </si>
  <si>
    <t>857</t>
  </si>
  <si>
    <t>Floor (U-Value and construction for exposed floor and slabs)</t>
  </si>
  <si>
    <t>989</t>
  </si>
  <si>
    <t>"Yakima"</t>
  </si>
  <si>
    <t>821</t>
  </si>
  <si>
    <t>"Yellowstone Nat Pk"</t>
  </si>
  <si>
    <t>107</t>
  </si>
  <si>
    <t>"Yonkers"</t>
  </si>
  <si>
    <t>173</t>
  </si>
  <si>
    <t>"York"</t>
  </si>
  <si>
    <t>188</t>
  </si>
  <si>
    <t>265</t>
  </si>
  <si>
    <t>"Morgantown"</t>
  </si>
  <si>
    <t>473</t>
  </si>
  <si>
    <t>"Muncie"</t>
  </si>
  <si>
    <t>494</t>
  </si>
  <si>
    <t>"Muskegon"</t>
  </si>
  <si>
    <t>744</t>
  </si>
  <si>
    <t>"Muskogee"</t>
  </si>
  <si>
    <t>435</t>
  </si>
  <si>
    <t>593</t>
  </si>
  <si>
    <t>"Miles City"</t>
  </si>
  <si>
    <t>Baseline Design</t>
  </si>
  <si>
    <t>Elec. Units</t>
  </si>
  <si>
    <t>Gas Units</t>
  </si>
  <si>
    <t>WORCESTER    MA</t>
  </si>
  <si>
    <t>833</t>
  </si>
  <si>
    <t>"Twin Falls"</t>
  </si>
  <si>
    <t>757</t>
  </si>
  <si>
    <t>"Tyler"</t>
  </si>
  <si>
    <t>154</t>
  </si>
  <si>
    <t>"Uniontown"</t>
  </si>
  <si>
    <t>WASHINGTON NAT'L AP DC</t>
  </si>
  <si>
    <t>DC</t>
  </si>
  <si>
    <t>Washington</t>
  </si>
  <si>
    <t>WVELKINS.txt</t>
  </si>
  <si>
    <t>021</t>
  </si>
  <si>
    <t>BOSTON    MA</t>
  </si>
  <si>
    <t>022</t>
  </si>
  <si>
    <t>803</t>
  </si>
  <si>
    <t>"Boulder"</t>
  </si>
  <si>
    <t>DENVER    CO</t>
  </si>
  <si>
    <t>Denver</t>
  </si>
  <si>
    <t>MD</t>
  </si>
  <si>
    <t>MDWASHDC.txt</t>
  </si>
  <si>
    <t>918</t>
  </si>
  <si>
    <t>Sioux City</t>
  </si>
  <si>
    <t>IASIOCTY.txt</t>
  </si>
  <si>
    <t>897</t>
  </si>
  <si>
    <t>"Nevada"</t>
  </si>
  <si>
    <t>NV</t>
  </si>
  <si>
    <t>"Carson City"</t>
  </si>
  <si>
    <t>RENO    NV</t>
  </si>
  <si>
    <t>Reno</t>
  </si>
  <si>
    <t>NVRENO.txt</t>
  </si>
  <si>
    <t>852</t>
  </si>
  <si>
    <t>"Casa Grande"</t>
  </si>
  <si>
    <t>TUCSON    AZ</t>
  </si>
  <si>
    <t>Tucson</t>
  </si>
  <si>
    <t>AZTUCSON.txt</t>
  </si>
  <si>
    <t>826</t>
  </si>
  <si>
    <t>"Wyoming"</t>
  </si>
  <si>
    <t>WY</t>
  </si>
  <si>
    <t>"Casper"</t>
  </si>
  <si>
    <t>SHERIDAN    WY</t>
  </si>
  <si>
    <t>Casper</t>
  </si>
  <si>
    <t>COLUMBUS    GA</t>
  </si>
  <si>
    <t>Syracuse</t>
  </si>
  <si>
    <t>NYSYRACU.txt</t>
  </si>
  <si>
    <t>893</t>
  </si>
  <si>
    <t>"Ely"</t>
  </si>
  <si>
    <t>994</t>
  </si>
  <si>
    <t>190</t>
  </si>
  <si>
    <t>122</t>
  </si>
  <si>
    <t>Proposed Design Simulation</t>
  </si>
  <si>
    <t>Baseline Simulation</t>
  </si>
  <si>
    <t>"Buckhannon"</t>
  </si>
  <si>
    <t>CHARLESTON    WV</t>
  </si>
  <si>
    <t>140</t>
  </si>
  <si>
    <t>"Buffalo"</t>
  </si>
  <si>
    <t>141</t>
  </si>
  <si>
    <t>ROCHESTER    NY</t>
  </si>
  <si>
    <t>Rochester</t>
  </si>
  <si>
    <t>NYROCHES.txt</t>
  </si>
  <si>
    <t>142</t>
  </si>
  <si>
    <t>IA</t>
  </si>
  <si>
    <t>NEOMAHA.txt</t>
  </si>
  <si>
    <t>917</t>
  </si>
  <si>
    <t>"Covina"</t>
  </si>
  <si>
    <t>508</t>
  </si>
  <si>
    <t>"Creston"</t>
  </si>
  <si>
    <t>227</t>
  </si>
  <si>
    <t>Youngstown</t>
  </si>
  <si>
    <t>OHYOUNGS.txt</t>
  </si>
  <si>
    <t>597</t>
  </si>
  <si>
    <t>"Butte"</t>
  </si>
  <si>
    <t>MISSOULA    MT</t>
  </si>
  <si>
    <t>Helena</t>
  </si>
  <si>
    <t>MTHELENA.txt</t>
  </si>
  <si>
    <t>025</t>
  </si>
  <si>
    <t>"Buzzards Bay"</t>
  </si>
  <si>
    <t>717</t>
  </si>
  <si>
    <t>"Camden"</t>
  </si>
  <si>
    <t>LITTLE ROCK    AR</t>
  </si>
  <si>
    <t>081</t>
  </si>
  <si>
    <t>"Sacramento/Placerville"</t>
  </si>
  <si>
    <t>956</t>
  </si>
  <si>
    <t>486</t>
  </si>
  <si>
    <t>"Dallas"</t>
  </si>
  <si>
    <t>751</t>
  </si>
  <si>
    <t>752</t>
  </si>
  <si>
    <t>753</t>
  </si>
  <si>
    <t>307</t>
  </si>
  <si>
    <t>"Rockland"</t>
  </si>
  <si>
    <t>208</t>
  </si>
  <si>
    <t>"Rockville"</t>
  </si>
  <si>
    <t>278</t>
  </si>
  <si>
    <t>"Rocky Mount"</t>
  </si>
  <si>
    <t>654</t>
  </si>
  <si>
    <t>"Rolla"</t>
  </si>
  <si>
    <t>655</t>
  </si>
  <si>
    <t>882</t>
  </si>
  <si>
    <t>"Roswell"</t>
  </si>
  <si>
    <t>ROSWELL    NM</t>
  </si>
  <si>
    <t>480</t>
  </si>
  <si>
    <t>"Royal Oak"</t>
  </si>
  <si>
    <t>728</t>
  </si>
  <si>
    <t>"Russellville"</t>
  </si>
  <si>
    <t>422</t>
  </si>
  <si>
    <t>057</t>
  </si>
  <si>
    <t>"Rutland"</t>
  </si>
  <si>
    <t>958</t>
  </si>
  <si>
    <t>"Sacramento"</t>
  </si>
  <si>
    <t>942</t>
  </si>
  <si>
    <t>%Site</t>
  </si>
  <si>
    <t>User Data:</t>
  </si>
  <si>
    <t>106</t>
  </si>
  <si>
    <t>"White Plains"</t>
  </si>
  <si>
    <t>507</t>
  </si>
  <si>
    <t>136</t>
  </si>
  <si>
    <t>"Watertown"</t>
  </si>
  <si>
    <t>572</t>
  </si>
  <si>
    <t>049</t>
  </si>
  <si>
    <t>"Waterville"</t>
  </si>
  <si>
    <t>544</t>
  </si>
  <si>
    <t>"Wausau"</t>
  </si>
  <si>
    <t>WASPOKAN.txt</t>
  </si>
  <si>
    <t>677</t>
  </si>
  <si>
    <t>Fan and Pump description</t>
  </si>
  <si>
    <t>"Ventura/Oxnard"</t>
  </si>
  <si>
    <t>779</t>
  </si>
  <si>
    <t>"Victoria"</t>
  </si>
  <si>
    <t>743</t>
  </si>
  <si>
    <t>"Vinita"</t>
  </si>
  <si>
    <t>766</t>
  </si>
  <si>
    <t>"Waco"</t>
  </si>
  <si>
    <t>COLORADO SPRINGS    CO</t>
  </si>
  <si>
    <t>809</t>
  </si>
  <si>
    <t>652</t>
  </si>
  <si>
    <t>"Columbia"</t>
  </si>
  <si>
    <t>Total Annual Electricity Demand (kW)</t>
  </si>
  <si>
    <t>The rest of the table will fill automatically.</t>
  </si>
  <si>
    <t>Phone Number and Email</t>
  </si>
  <si>
    <t>Table 5. Proposed and Baseline Components Used in Energy Simulation</t>
  </si>
  <si>
    <t>Fan Power</t>
  </si>
  <si>
    <t>Economizer Control</t>
  </si>
  <si>
    <t>Ventilation Exhaust/Supply Volume and System Description. (include code reference for baseline)</t>
  </si>
  <si>
    <t>Demand Control Ventilation</t>
  </si>
  <si>
    <t>Chilled Water Loop and Pump Parameters</t>
  </si>
  <si>
    <t>Daylighting Controls</t>
  </si>
  <si>
    <t>Other Lighting Controls</t>
  </si>
  <si>
    <t>Process Lighting</t>
  </si>
  <si>
    <t>Primary Heating System Description</t>
  </si>
  <si>
    <t>Other Heating System Description</t>
  </si>
  <si>
    <t>Cooling System Description</t>
  </si>
  <si>
    <t>Boiler Parameters</t>
  </si>
  <si>
    <t>Hot Water Loop and Pump Parameters</t>
  </si>
  <si>
    <t>Chiller Parameters</t>
  </si>
  <si>
    <t>Condenser Water Loop and Pump Parameters</t>
  </si>
  <si>
    <t>Table 6. Energy Rates</t>
  </si>
  <si>
    <t>Walls (above and below grade wall construction and U-value)</t>
  </si>
  <si>
    <t>Table 7. Annual Energy Use Summary</t>
  </si>
  <si>
    <t>Annual Energy Use</t>
  </si>
  <si>
    <t>Heating</t>
  </si>
  <si>
    <t xml:space="preserve">Cooling </t>
  </si>
  <si>
    <t>Lighting</t>
  </si>
  <si>
    <t>Hot Water</t>
  </si>
  <si>
    <t>Appliance</t>
  </si>
  <si>
    <t>Pumps</t>
  </si>
  <si>
    <t>Heat Rejection</t>
  </si>
  <si>
    <t>Fans - Interior</t>
  </si>
  <si>
    <t>Fans - Parking Garage</t>
  </si>
  <si>
    <t>Other</t>
  </si>
  <si>
    <t>Proposed Components</t>
  </si>
  <si>
    <t>Component Description</t>
  </si>
  <si>
    <t>Incremental Costs</t>
  </si>
  <si>
    <t>Partner fees for modeling:</t>
  </si>
  <si>
    <t>Partner fees for inspection &amp; verification:</t>
  </si>
  <si>
    <t>Partner fees for other services*:</t>
  </si>
  <si>
    <t>Table 9.  Annual Energy Savings by Energy Efficiency Measure</t>
  </si>
  <si>
    <t>TOTALS:</t>
  </si>
  <si>
    <r>
      <t> </t>
    </r>
    <r>
      <rPr>
        <b/>
        <sz val="10"/>
        <color indexed="10"/>
        <rFont val="Times New Roman"/>
        <family val="1"/>
      </rPr>
      <t>&lt;Enter source&gt;</t>
    </r>
  </si>
  <si>
    <t>Table 10. Financing Plan</t>
  </si>
  <si>
    <t>Table 11. Construction Schedule</t>
  </si>
  <si>
    <t>Table 12. Combined Heat and Power</t>
  </si>
  <si>
    <t xml:space="preserve">    Cooling Application?</t>
  </si>
  <si>
    <t>Level 1 (kW)</t>
  </si>
  <si>
    <t>Level 2 (kW)</t>
  </si>
  <si>
    <t>Level 3 (kW)</t>
  </si>
  <si>
    <t>Note: If the project is pursuing any other Federal or State incentives, including any from the NJ investor-owner utilities, they must be included in this table.</t>
  </si>
  <si>
    <t xml:space="preserve">If CHP is included as a measure, fill out this information with your professional best-guess estimates. Enter CHP capacity (in kW) for the appropriate level. Level descriptions can be found in the 'P4P Incentive Structure' tab. </t>
  </si>
  <si>
    <t xml:space="preserve">2) </t>
  </si>
  <si>
    <t xml:space="preserve"> Select whether a cooling application is included in Level 2 CHP units, if applicable. </t>
  </si>
  <si>
    <t>3)</t>
  </si>
  <si>
    <t>Electricity (Commercial)</t>
  </si>
  <si>
    <t>Electricity (Industrial)</t>
  </si>
  <si>
    <t>Natural Gas (Commercial)</t>
  </si>
  <si>
    <t>Natural Gas (Industrial)</t>
  </si>
  <si>
    <t>#2 Oil (Residential)</t>
  </si>
  <si>
    <t>#2 Oil (Wholesale)</t>
  </si>
  <si>
    <t>Annual Energy Savings
(MMBtu)   (kWh)</t>
  </si>
  <si>
    <t>Annual Water/ Sewer Savings
(1000 gals)</t>
  </si>
  <si>
    <t>Annual O&amp;M Savings
($)</t>
  </si>
  <si>
    <t>Annual Cost Savings
($)</t>
  </si>
  <si>
    <t>IRR</t>
  </si>
  <si>
    <t xml:space="preserve"> Conditioned Space Energy Use 
(kBtu/SqFt)</t>
  </si>
  <si>
    <t>Conditioned Space Energy Use 
(kBtu/SqFt)</t>
  </si>
  <si>
    <t xml:space="preserve">EPA Target Finder Rating </t>
  </si>
  <si>
    <t xml:space="preserve">Source Energy Use Intensity (kBtu/sqft/yr) </t>
  </si>
  <si>
    <t xml:space="preserve">4) </t>
  </si>
  <si>
    <t>Make sure Table 4 is complete.</t>
  </si>
  <si>
    <t>4)</t>
  </si>
  <si>
    <t>5)</t>
  </si>
  <si>
    <t>Enter EPA rating based on Target Finder results, if applicable for project building type</t>
  </si>
  <si>
    <t>All aspects of the design components should be described here, regardless of whether the difference between baseline and proposed designs result in better, worse, or equal building performance.</t>
  </si>
  <si>
    <t xml:space="preserve">Include a detailed description of the rate structure in Section I of the ERP. Also include a description of any adjustments made to Table 6, or to any calculations in other tables that are based on Table 6, in order to accommodate the rate structure in the Performance Rating. </t>
  </si>
  <si>
    <t>Energy Cost 
($)</t>
  </si>
  <si>
    <t>Baseline and Proposed fuel usage will be calculated using data in the Energy Unit Converter.</t>
  </si>
  <si>
    <t xml:space="preserve"> - When submitting the Proposed ERP, include planned dates for each item as well as
     actual dates for milestones that have already occurred.  </t>
  </si>
  <si>
    <t>v1.0 released 11/17/09, after first P4P NC Orientation.</t>
  </si>
  <si>
    <t>Apartment Space</t>
  </si>
  <si>
    <t>For each design component, describe how it was modeled in both the baseline and proposed/as-built models. Include all relevant information described in the building component column.</t>
  </si>
  <si>
    <t>4) For any components that are not included in the project, enter "N/A."</t>
  </si>
  <si>
    <t>If applicable, include demand charges in the rate table below.</t>
  </si>
  <si>
    <t xml:space="preserve"> - When submitting the As-Built ERP, actual dates for all milestones must be included</t>
  </si>
  <si>
    <t>Enter source, amount, and date committed or requested for all funding. Refer to Section 6 of the Program Guidelines for additional instructions. This table should include total project costs.</t>
  </si>
  <si>
    <t>Select ASHRAE space type that best describes proposed space use in the building.</t>
  </si>
  <si>
    <t>Enter total amount of heated and/or unheated square footage for each space type.</t>
  </si>
  <si>
    <t>Unheated 
Sq Ft</t>
  </si>
  <si>
    <t>Heated 
SqFt</t>
  </si>
  <si>
    <t>Select yes or no in Columns E and F for each space type.</t>
  </si>
  <si>
    <t>updates to ASHRAE space type list</t>
  </si>
  <si>
    <t xml:space="preserve">v2.0 released 1/17/11, and includes: </t>
  </si>
  <si>
    <t>minor updates to instructions</t>
  </si>
  <si>
    <t>addition of Instruction tab</t>
  </si>
  <si>
    <t>Instructions</t>
  </si>
  <si>
    <t>Enter estimated baseline and proposed electricity demand in Row 17</t>
  </si>
  <si>
    <t>Enter Source Energy Use Intensity based on EPA Target Finder results or 2003 CBECS Table</t>
  </si>
  <si>
    <r>
      <rPr>
        <i/>
        <sz val="11"/>
        <color indexed="8"/>
        <rFont val="Times New Roman"/>
        <family val="1"/>
      </rPr>
      <t>Note:</t>
    </r>
    <r>
      <rPr>
        <sz val="11"/>
        <color indexed="8"/>
        <rFont val="Times New Roman"/>
        <family val="1"/>
      </rPr>
      <t xml:space="preserve"> This table will fill automatically based on other entries in the workbook. </t>
    </r>
  </si>
  <si>
    <t>2)  Hide any rows that are not applicable (e.g. LEED consultant)</t>
  </si>
  <si>
    <t>Enter energy rates in the blue cells. These may be based on the local utility schedule, actual rates for the building, or average rates for New Jersey posted by DOE Energy Information Administration (EIA).</t>
  </si>
  <si>
    <t xml:space="preserve">2008 Average Energy Rates (for reference only) </t>
  </si>
  <si>
    <r>
      <rPr>
        <i/>
        <sz val="11"/>
        <rFont val="Times New Roman"/>
        <family val="1"/>
      </rPr>
      <t xml:space="preserve">Note: </t>
    </r>
    <r>
      <rPr>
        <sz val="11"/>
        <rFont val="Times New Roman"/>
        <family val="1"/>
      </rPr>
      <t xml:space="preserve">This table should show how each component was modeled in the baseline and proposed models. Please describe each component in terms of the units/data required for entry into the model. The baseline should be based on ASHRAE Standard 90.1-2007. </t>
    </r>
  </si>
  <si>
    <r>
      <t xml:space="preserve">Performance rating is shown in </t>
    </r>
    <r>
      <rPr>
        <b/>
        <sz val="11"/>
        <color indexed="10"/>
        <rFont val="Times New Roman"/>
        <family val="1"/>
      </rPr>
      <t>Red Font</t>
    </r>
    <r>
      <rPr>
        <b/>
        <sz val="11"/>
        <rFont val="Times New Roman"/>
        <family val="1"/>
      </rPr>
      <t xml:space="preserve"> </t>
    </r>
    <r>
      <rPr>
        <sz val="11"/>
        <rFont val="Times New Roman"/>
        <family val="1"/>
      </rPr>
      <t>and must be at least 15%</t>
    </r>
  </si>
  <si>
    <r>
      <t xml:space="preserve">Enter energy use data directly from the baseline and proposed model outputs into the blue cells in the </t>
    </r>
    <r>
      <rPr>
        <u val="single"/>
        <sz val="11"/>
        <rFont val="Times New Roman"/>
        <family val="1"/>
      </rPr>
      <t>Energy Unit Converter</t>
    </r>
    <r>
      <rPr>
        <sz val="11"/>
        <rFont val="Times New Roman"/>
        <family val="1"/>
      </rPr>
      <t xml:space="preserve"> table to the right of Table 7. In the "Choose unit:" cells, choose the unit in which the energy use is expressed from the drop down menu. The Energy Unit Converter should not be included in the ERP.</t>
    </r>
  </si>
  <si>
    <t>Table 8.  Incremental Costs by Energy Efficiency Measure</t>
  </si>
  <si>
    <t xml:space="preserve">In the "Energy Efficiency Measure" column, choose the measures recommended from the drop-down list. An Energy Efficiency Measure is a component in the proposed design that improves building performance when compared to the Baseline.  All components that contribute to an improved building performance should be included here. Enter all of the indicated information in the blue cells.  </t>
  </si>
  <si>
    <r>
      <t xml:space="preserve">For measures with electricity demand savings, go to the </t>
    </r>
    <r>
      <rPr>
        <u val="single"/>
        <sz val="11"/>
        <rFont val="Times New Roman"/>
        <family val="1"/>
      </rPr>
      <t>Demand Savings Calculator</t>
    </r>
    <r>
      <rPr>
        <sz val="11"/>
        <rFont val="Times New Roman"/>
        <family val="1"/>
      </rPr>
      <t xml:space="preserve"> to the right of Table 8 and select from the pull-down menu the measure description that most closely matches the recommended measure. The Demand Savings Calculator table should not be included in the ERP.</t>
    </r>
  </si>
  <si>
    <t>Baseline heating and cooling usage should be calculated as average for four exposures, and adjusted as described in Section 5.6 of the Program Guidelines.</t>
  </si>
  <si>
    <r>
      <t xml:space="preserve">The CHP Application and Feasibility Study is to be submitted after the </t>
    </r>
    <r>
      <rPr>
        <i/>
        <sz val="11"/>
        <rFont val="Times New Roman"/>
        <family val="1"/>
      </rPr>
      <t>Proposed ERP</t>
    </r>
    <r>
      <rPr>
        <sz val="11"/>
        <rFont val="Times New Roman"/>
        <family val="1"/>
      </rPr>
      <t xml:space="preserve"> is approved. If there is no CHP for this project, leave this table blank and do not include it in the ERP.</t>
    </r>
  </si>
  <si>
    <t>Cost reduction over 90.1-2007 Baseline</t>
  </si>
  <si>
    <t>This incentive is used to offset the cost of services associated with the development of the draft Energy Reduction Plan and design fees. Projects must identify efficiency improvements that meet the minimum performance level in order to become eligible for Incentive #1.  Incentive #1 is payable upon receipt of signed contract between Participant and Partner, approval of Draft ERP, documentation that Participant has paid 75% (minimum) of the A/E design fees for construction documents, and is contingent upon moving forward with construction.</t>
  </si>
  <si>
    <t xml:space="preserve">This incentive is used to offset the costs associated with the development of the Proposed Energy Reduction Plan, which represents completed construction documents, meeting the minimum performance level. Savings projections will be calculated using energy simulation rounded to the nearest percent. Incentive #2 is payable upon approval of Proposed ERP, which will include the project Sheet Index and the table of contents from the Specification Booklet.  </t>
  </si>
  <si>
    <t xml:space="preserve">This incentive will be based on confirmation that the performance level indicated in Energy Reduction Plan is met. Final savings projections will be calculated based on actual construction.  Incentive #3 is payable upon approval of As-Built ERP and receipt of the Commissioning Report. </t>
  </si>
  <si>
    <t xml:space="preserve">Note:  Incentives for Class 1 renewable fueled projects are also available.  Please see section 2.5 of the Program Guidelines for more information. </t>
  </si>
  <si>
    <r>
      <t xml:space="preserve">Pay for Performance </t>
    </r>
    <r>
      <rPr>
        <i/>
        <sz val="12"/>
        <rFont val="Times New Roman"/>
        <family val="1"/>
      </rPr>
      <t xml:space="preserve"> ERP Tables Workbook</t>
    </r>
    <r>
      <rPr>
        <sz val="12"/>
        <rFont val="Times New Roman"/>
        <family val="1"/>
      </rPr>
      <t xml:space="preserve">calculates a project’s predicted energy reduction and the maximum incentives available through this program.  In addition, this workbook includes tables for the </t>
    </r>
    <r>
      <rPr>
        <i/>
        <sz val="12"/>
        <rFont val="Times New Roman"/>
        <family val="1"/>
      </rPr>
      <t>Energy Reduction Plan</t>
    </r>
    <r>
      <rPr>
        <sz val="12"/>
        <rFont val="Times New Roman"/>
        <family val="1"/>
      </rPr>
      <t>.</t>
    </r>
  </si>
  <si>
    <r>
      <t xml:space="preserve">All tables are required for completing  the </t>
    </r>
    <r>
      <rPr>
        <i/>
        <sz val="12"/>
        <rFont val="Times New Roman"/>
        <family val="1"/>
      </rPr>
      <t xml:space="preserve">Energy Reduction Plan, </t>
    </r>
    <r>
      <rPr>
        <sz val="12"/>
        <rFont val="Times New Roman"/>
        <family val="1"/>
      </rPr>
      <t xml:space="preserve">with the exception of the CHP table. Where possible, data is linked between these tables.  In addition, the tables include the necessary formulas for calculating the financial and other summary statistics.  </t>
    </r>
  </si>
  <si>
    <t xml:space="preserve">Detailed instructions on how to fill out the tables can be found in each tab.  </t>
  </si>
  <si>
    <t>Throughout the ERP Tables Workbook, common information is linked where possible and will automatically update in white shaded cells.  Any cells shaded in blue must be entered manually. There should not be any calculation errors when all blue-shaded cells are filled in with the required information.</t>
  </si>
  <si>
    <t>NJCEP Pay for Performance NC ERP Tables Instructions - Version 2.0</t>
  </si>
  <si>
    <t>Nat. gas</t>
  </si>
  <si>
    <t>Renewable</t>
  </si>
  <si>
    <t xml:space="preserve">         Total Proposed Project Cost </t>
  </si>
  <si>
    <t>Measure incremental costs:</t>
  </si>
  <si>
    <t>Total Project Incremental cost:</t>
  </si>
  <si>
    <t>Year 41</t>
  </si>
  <si>
    <t>Year 42</t>
  </si>
  <si>
    <t>Year 43</t>
  </si>
  <si>
    <t>Year 44</t>
  </si>
  <si>
    <t>Year 45</t>
  </si>
  <si>
    <t>Year 46</t>
  </si>
  <si>
    <t>Year 47</t>
  </si>
  <si>
    <t>Year 48</t>
  </si>
  <si>
    <t>Year 49</t>
  </si>
  <si>
    <t>Year 50</t>
  </si>
  <si>
    <t>∞</t>
  </si>
  <si>
    <t>v2.1 released 4/19/2011</t>
  </si>
  <si>
    <t>updates to IRR calculation on 10/14/11</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</si>
</sst>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0.0"/>
    <numFmt numFmtId="168" formatCode="0.000"/>
    <numFmt numFmtId="169" formatCode="0.0000"/>
    <numFmt numFmtId="170" formatCode="0.00000000"/>
    <numFmt numFmtId="171" formatCode="0.00000"/>
    <numFmt numFmtId="172" formatCode="0.0000000"/>
    <numFmt numFmtId="173" formatCode="0.000000"/>
    <numFmt numFmtId="174" formatCode="&quot;$&quot;#,##0.0"/>
    <numFmt numFmtId="175" formatCode="&quot;$&quot;#,##0"/>
    <numFmt numFmtId="176" formatCode="_(&quot;$&quot;* #,##0.000_);_(&quot;$&quot;* \(#,##0.000\);_(&quot;$&quot;* &quot;-&quot;??_);_(@_)"/>
    <numFmt numFmtId="177" formatCode="_(* #,##0_);_(* \(#,##0\);_(* &quot;-&quot;??_);_(@_)"/>
    <numFmt numFmtId="178" formatCode="_(* #,##0.0_);_(* \(#,##0.0\);_(* &quot;-&quot;??_);_(@_)"/>
    <numFmt numFmtId="179" formatCode="_(* #,##0.000_);_(* \(#,##0.000\);_(* &quot;-&quot;??_);_(@_)"/>
    <numFmt numFmtId="180" formatCode="_(* #,##0.0000_);_(* \(#,##0.0000\);_(* &quot;-&quot;??_);_(@_)"/>
    <numFmt numFmtId="181" formatCode="_(* #,##0.0_);_(* \(#,##0.0\);_(* &quot;-&quot;?_);_(@_)"/>
    <numFmt numFmtId="182" formatCode="[$-409]dddd\,\ mmmm\ dd\,\ yyyy"/>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0000_);[Red]\(&quot;$&quot;#,##0.0000\)"/>
    <numFmt numFmtId="189" formatCode="#,##0.00000_);\(#,##0.00000\)"/>
    <numFmt numFmtId="190" formatCode="_(* #,##0.00000_);_(* \(#,##0.00000\);_(* &quot;-&quot;??_);_(@_)"/>
    <numFmt numFmtId="191" formatCode="_(* #,##0.000_);_(* \(#,##0.000\);_(* &quot;-&quot;???_);_(@_)"/>
    <numFmt numFmtId="192" formatCode="0.000%"/>
    <numFmt numFmtId="193" formatCode="[&lt;=1]0%;0"/>
    <numFmt numFmtId="194" formatCode="[&lt;1]0%;0"/>
    <numFmt numFmtId="195" formatCode="0.0E+00"/>
    <numFmt numFmtId="196" formatCode="#,##0.0\ _);\(#,##0.0\)"/>
    <numFmt numFmtId="197" formatCode="#,##0\ _);\(#,##0\)"/>
    <numFmt numFmtId="198" formatCode="#,##0.00\ _);\(#,##0.00\)"/>
    <numFmt numFmtId="199" formatCode="_(&quot;$&quot;* #,##0.0_);_(&quot;$&quot;* \(#,##0.0\);_(&quot;$&quot;* &quot;-&quot;??_);_(@_)"/>
    <numFmt numFmtId="200" formatCode="_(&quot;$&quot;* #,##0_);_(&quot;$&quot;* \(#,##0\);_(&quot;$&quot;* &quot;-&quot;??_);_(@_)"/>
    <numFmt numFmtId="201" formatCode="0.00000000000%"/>
    <numFmt numFmtId="202" formatCode="&quot;$&quot;#,##0.000"/>
    <numFmt numFmtId="203" formatCode="&quot;$&quot;#,##0.0000"/>
    <numFmt numFmtId="204" formatCode="&quot;$&quot;#,##0.00000"/>
    <numFmt numFmtId="205" formatCode="#,##0.000"/>
    <numFmt numFmtId="206" formatCode="#,##0.0000"/>
    <numFmt numFmtId="207" formatCode="#,##0.00000"/>
    <numFmt numFmtId="208" formatCode="#,##0.000000"/>
    <numFmt numFmtId="209" formatCode="0.0000%"/>
  </numFmts>
  <fonts count="95">
    <font>
      <sz val="10"/>
      <name val="Arial"/>
      <family val="0"/>
    </font>
    <font>
      <sz val="10"/>
      <name val="Times New Roman"/>
      <family val="1"/>
    </font>
    <font>
      <sz val="12"/>
      <name val="Times New Roman"/>
      <family val="1"/>
    </font>
    <font>
      <b/>
      <sz val="12"/>
      <name val="Times New Roman"/>
      <family val="1"/>
    </font>
    <font>
      <b/>
      <sz val="16"/>
      <name val="Times New Roman"/>
      <family val="1"/>
    </font>
    <font>
      <b/>
      <sz val="10"/>
      <name val="Times New Roman"/>
      <family val="1"/>
    </font>
    <font>
      <sz val="8"/>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14"/>
      <name val="MS Sans Serif"/>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2"/>
      <name val="Arial"/>
      <family val="2"/>
    </font>
    <font>
      <b/>
      <sz val="14"/>
      <name val="Arial"/>
      <family val="2"/>
    </font>
    <font>
      <b/>
      <sz val="10"/>
      <name val="Arial"/>
      <family val="2"/>
    </font>
    <font>
      <b/>
      <sz val="12"/>
      <name val="Arial"/>
      <family val="2"/>
    </font>
    <font>
      <sz val="10"/>
      <name val="MS Sans Serif"/>
      <family val="2"/>
    </font>
    <font>
      <sz val="9"/>
      <name val="Geneva"/>
      <family val="0"/>
    </font>
    <font>
      <sz val="14"/>
      <name val="Arial"/>
      <family val="2"/>
    </font>
    <font>
      <b/>
      <sz val="10"/>
      <color indexed="62"/>
      <name val="Arial"/>
      <family val="2"/>
    </font>
    <font>
      <sz val="11"/>
      <name val="Arial"/>
      <family val="2"/>
    </font>
    <font>
      <sz val="9"/>
      <name val="Arial"/>
      <family val="2"/>
    </font>
    <font>
      <sz val="8"/>
      <color indexed="32"/>
      <name val="Arial"/>
      <family val="2"/>
    </font>
    <font>
      <sz val="8"/>
      <color indexed="62"/>
      <name val="Arial"/>
      <family val="2"/>
    </font>
    <font>
      <b/>
      <sz val="11"/>
      <name val="Arial"/>
      <family val="2"/>
    </font>
    <font>
      <b/>
      <sz val="12"/>
      <name val="Geneva"/>
      <family val="0"/>
    </font>
    <font>
      <b/>
      <sz val="16"/>
      <name val="Geneva"/>
      <family val="0"/>
    </font>
    <font>
      <b/>
      <sz val="11"/>
      <name val="Geneva"/>
      <family val="0"/>
    </font>
    <font>
      <sz val="11"/>
      <color indexed="8"/>
      <name val="Calibri"/>
      <family val="2"/>
    </font>
    <font>
      <b/>
      <sz val="11"/>
      <color indexed="8"/>
      <name val="Calibri"/>
      <family val="2"/>
    </font>
    <font>
      <b/>
      <u val="single"/>
      <sz val="11"/>
      <color indexed="8"/>
      <name val="Calibri"/>
      <family val="2"/>
    </font>
    <font>
      <sz val="8"/>
      <color indexed="8"/>
      <name val="Arial"/>
      <family val="2"/>
    </font>
    <font>
      <sz val="10"/>
      <color indexed="8"/>
      <name val="Times New Roman"/>
      <family val="1"/>
    </font>
    <font>
      <b/>
      <sz val="22"/>
      <color indexed="18"/>
      <name val="Times New Roman"/>
      <family val="1"/>
    </font>
    <font>
      <b/>
      <sz val="18"/>
      <color indexed="18"/>
      <name val="Times New Roman"/>
      <family val="1"/>
    </font>
    <font>
      <b/>
      <sz val="14"/>
      <color indexed="8"/>
      <name val="Times New Roman"/>
      <family val="1"/>
    </font>
    <font>
      <sz val="8"/>
      <name val="Verdana"/>
      <family val="2"/>
    </font>
    <font>
      <b/>
      <sz val="12"/>
      <color indexed="8"/>
      <name val="Times New Roman"/>
      <family val="1"/>
    </font>
    <font>
      <b/>
      <sz val="14"/>
      <name val="Times New Roman"/>
      <family val="1"/>
    </font>
    <font>
      <b/>
      <sz val="11"/>
      <name val="Times New Roman"/>
      <family val="1"/>
    </font>
    <font>
      <sz val="8"/>
      <name val="Times New Roman"/>
      <family val="1"/>
    </font>
    <font>
      <sz val="9"/>
      <name val="Times New Roman"/>
      <family val="1"/>
    </font>
    <font>
      <sz val="10"/>
      <name val="CG Omega"/>
      <family val="2"/>
    </font>
    <font>
      <sz val="9"/>
      <name val="CG Omega"/>
      <family val="2"/>
    </font>
    <font>
      <b/>
      <sz val="10"/>
      <color indexed="10"/>
      <name val="Times New Roman"/>
      <family val="1"/>
    </font>
    <font>
      <sz val="11"/>
      <color indexed="8"/>
      <name val="Cambria"/>
      <family val="1"/>
    </font>
    <font>
      <b/>
      <sz val="11"/>
      <color indexed="8"/>
      <name val="Cambria"/>
      <family val="1"/>
    </font>
    <font>
      <vertAlign val="superscript"/>
      <sz val="11"/>
      <color indexed="8"/>
      <name val="Cambria"/>
      <family val="1"/>
    </font>
    <font>
      <sz val="11"/>
      <color indexed="8"/>
      <name val="Times New Roman"/>
      <family val="1"/>
    </font>
    <font>
      <sz val="11"/>
      <name val="Times New Roman"/>
      <family val="1"/>
    </font>
    <font>
      <b/>
      <sz val="11"/>
      <color indexed="10"/>
      <name val="Times New Roman"/>
      <family val="1"/>
    </font>
    <font>
      <b/>
      <sz val="11"/>
      <color indexed="10"/>
      <name val="Cambria"/>
      <family val="1"/>
    </font>
    <font>
      <b/>
      <sz val="10"/>
      <color indexed="8"/>
      <name val="Times New Roman"/>
      <family val="1"/>
    </font>
    <font>
      <sz val="14"/>
      <name val="Times New Roman"/>
      <family val="1"/>
    </font>
    <font>
      <sz val="11"/>
      <color indexed="60"/>
      <name val="Times New Roman"/>
      <family val="1"/>
    </font>
    <font>
      <b/>
      <i/>
      <sz val="11"/>
      <color indexed="8"/>
      <name val="Times New Roman"/>
      <family val="1"/>
    </font>
    <font>
      <b/>
      <sz val="11"/>
      <color indexed="8"/>
      <name val="Times New Roman"/>
      <family val="1"/>
    </font>
    <font>
      <sz val="12"/>
      <color indexed="10"/>
      <name val="Times New Roman"/>
      <family val="1"/>
    </font>
    <font>
      <sz val="11"/>
      <color indexed="10"/>
      <name val="Arial"/>
      <family val="2"/>
    </font>
    <font>
      <b/>
      <u val="single"/>
      <sz val="12"/>
      <color indexed="8"/>
      <name val="Times New Roman"/>
      <family val="1"/>
    </font>
    <font>
      <b/>
      <sz val="18"/>
      <color indexed="8"/>
      <name val="Cambria"/>
      <family val="1"/>
    </font>
    <font>
      <i/>
      <vertAlign val="superscript"/>
      <sz val="10"/>
      <color indexed="8"/>
      <name val="Cambria"/>
      <family val="1"/>
    </font>
    <font>
      <i/>
      <sz val="10"/>
      <color indexed="8"/>
      <name val="Cambria"/>
      <family val="1"/>
    </font>
    <font>
      <sz val="10"/>
      <name val="Calibri"/>
      <family val="2"/>
    </font>
    <font>
      <sz val="11"/>
      <name val="Cambria"/>
      <family val="1"/>
    </font>
    <font>
      <b/>
      <sz val="11"/>
      <name val="Cambria"/>
      <family val="1"/>
    </font>
    <font>
      <b/>
      <sz val="9"/>
      <name val="Times New Roman"/>
      <family val="1"/>
    </font>
    <font>
      <sz val="10"/>
      <color indexed="60"/>
      <name val="Times New Roman"/>
      <family val="1"/>
    </font>
    <font>
      <i/>
      <sz val="11"/>
      <name val="Times New Roman"/>
      <family val="1"/>
    </font>
    <font>
      <b/>
      <sz val="14"/>
      <color indexed="8"/>
      <name val="Cambria"/>
      <family val="1"/>
    </font>
    <font>
      <b/>
      <u val="single"/>
      <sz val="16"/>
      <name val="Times New Roman"/>
      <family val="1"/>
    </font>
    <font>
      <b/>
      <u val="single"/>
      <sz val="12"/>
      <name val="Times New Roman"/>
      <family val="1"/>
    </font>
    <font>
      <i/>
      <sz val="11"/>
      <color indexed="8"/>
      <name val="Times New Roman"/>
      <family val="1"/>
    </font>
    <font>
      <u val="single"/>
      <sz val="11"/>
      <name val="Times New Roman"/>
      <family val="1"/>
    </font>
    <font>
      <sz val="10"/>
      <color indexed="8"/>
      <name val="Cambria"/>
      <family val="1"/>
    </font>
    <font>
      <i/>
      <sz val="12"/>
      <name val="Times New Roman"/>
      <family val="1"/>
    </font>
    <font>
      <sz val="10"/>
      <color indexed="9"/>
      <name val="Calibri"/>
      <family val="2"/>
    </font>
    <font>
      <sz val="8"/>
      <name val="Tahoma"/>
      <family val="2"/>
    </font>
    <font>
      <sz val="10"/>
      <color rgb="FFFF0000"/>
      <name val="Arial"/>
      <family val="2"/>
    </font>
    <font>
      <sz val="11"/>
      <color rgb="FFFF0000"/>
      <name val="Arial"/>
      <family val="2"/>
    </font>
    <font>
      <sz val="10"/>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CD"/>
        <bgColor indexed="64"/>
      </patternFill>
    </fill>
    <fill>
      <patternFill patternType="solid">
        <fgColor rgb="FF92D050"/>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color indexed="2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color indexed="23"/>
      </left>
      <right>
        <color indexed="63"/>
      </right>
      <top>
        <color indexed="63"/>
      </top>
      <bottom>
        <color indexed="63"/>
      </bottom>
    </border>
    <border>
      <left style="thin"/>
      <right style="thin"/>
      <top>
        <color indexed="63"/>
      </top>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medium"/>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style="medium"/>
      <top style="thin"/>
      <bottom>
        <color indexed="63"/>
      </bottom>
    </border>
    <border>
      <left style="medium"/>
      <right style="medium"/>
      <top style="medium"/>
      <bottom style="thin"/>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color indexed="63"/>
      </right>
      <top style="double"/>
      <bottom style="double"/>
    </border>
    <border>
      <left style="thin"/>
      <right>
        <color indexed="63"/>
      </right>
      <top style="double"/>
      <bottom style="double"/>
    </border>
    <border>
      <left style="medium"/>
      <right style="double"/>
      <top>
        <color indexed="63"/>
      </top>
      <bottom>
        <color indexed="63"/>
      </bottom>
    </border>
    <border>
      <left>
        <color indexed="63"/>
      </left>
      <right style="medium"/>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medium"/>
      <right>
        <color indexed="63"/>
      </right>
      <top style="double"/>
      <bottom style="medium"/>
    </border>
    <border>
      <left>
        <color indexed="63"/>
      </left>
      <right>
        <color indexed="63"/>
      </right>
      <top style="double"/>
      <bottom style="double"/>
    </border>
    <border>
      <left>
        <color indexed="63"/>
      </left>
      <right style="medium"/>
      <top style="double"/>
      <bottom style="double"/>
    </border>
    <border>
      <left style="thin"/>
      <right style="thin"/>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medium"/>
      <top style="medium"/>
      <bottom style="thin"/>
    </border>
    <border>
      <left style="thin">
        <color indexed="8"/>
      </left>
      <right style="thin">
        <color indexed="8"/>
      </right>
      <top style="medium"/>
      <bottom style="thin">
        <color indexed="8"/>
      </bottom>
    </border>
    <border>
      <left style="thin">
        <color indexed="8"/>
      </left>
      <right style="thin"/>
      <top style="medium"/>
      <bottom style="medium"/>
    </border>
    <border>
      <left style="thin">
        <color indexed="8"/>
      </left>
      <right style="thin">
        <color indexed="8"/>
      </right>
      <top style="medium"/>
      <bottom style="medium"/>
    </border>
    <border>
      <left style="medium"/>
      <right>
        <color indexed="63"/>
      </right>
      <top>
        <color indexed="63"/>
      </top>
      <bottom style="thin">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medium"/>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right style="thin"/>
      <top style="thin"/>
      <bottom style="double"/>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color indexed="8"/>
      </right>
      <top style="thin"/>
      <bottom>
        <color indexed="63"/>
      </bottom>
    </border>
    <border>
      <left style="medium"/>
      <right style="thin"/>
      <top style="thin"/>
      <bottom>
        <color indexed="63"/>
      </bottom>
    </border>
    <border>
      <left>
        <color indexed="63"/>
      </left>
      <right style="thin">
        <color indexed="8"/>
      </right>
      <top style="medium"/>
      <bottom style="medium"/>
    </border>
    <border>
      <left>
        <color indexed="63"/>
      </left>
      <right style="thin"/>
      <top style="thin"/>
      <bottom style="double"/>
    </border>
    <border>
      <left style="thin">
        <color indexed="8"/>
      </left>
      <right style="medium"/>
      <top style="medium"/>
      <bottom>
        <color indexed="63"/>
      </bottom>
    </border>
    <border>
      <left style="thin"/>
      <right style="medium"/>
      <top style="thin"/>
      <bottom style="double"/>
    </border>
    <border>
      <left style="thin">
        <color indexed="8"/>
      </left>
      <right style="medium"/>
      <top>
        <color indexed="63"/>
      </top>
      <bottom>
        <color indexed="63"/>
      </bottom>
    </border>
    <border>
      <left style="thin">
        <color indexed="8"/>
      </left>
      <right style="medium"/>
      <top style="medium"/>
      <bottom style="medium"/>
    </border>
    <border>
      <left style="medium"/>
      <right style="thin"/>
      <top>
        <color indexed="63"/>
      </top>
      <bottom style="thin">
        <color indexed="8"/>
      </bottom>
    </border>
    <border>
      <left style="medium"/>
      <right style="thin"/>
      <top style="thin"/>
      <bottom style="double"/>
    </border>
    <border>
      <left>
        <color indexed="63"/>
      </left>
      <right style="medium"/>
      <top>
        <color indexed="63"/>
      </top>
      <bottom style="thin">
        <color indexed="8"/>
      </bottom>
    </border>
    <border>
      <left>
        <color indexed="63"/>
      </left>
      <right style="medium"/>
      <top style="thin">
        <color indexed="8"/>
      </top>
      <bottom style="thin"/>
    </border>
    <border>
      <left>
        <color indexed="63"/>
      </left>
      <right style="medium"/>
      <top style="thin"/>
      <bottom style="double"/>
    </border>
    <border>
      <left style="thin"/>
      <right style="medium"/>
      <top style="double"/>
      <bottom style="thin"/>
    </border>
    <border>
      <left style="thin">
        <color indexed="8"/>
      </left>
      <right style="thin"/>
      <top>
        <color indexed="63"/>
      </top>
      <bottom style="thin">
        <color indexed="8"/>
      </bottom>
    </border>
    <border>
      <left style="thin">
        <color indexed="8"/>
      </left>
      <right style="thin"/>
      <top>
        <color indexed="63"/>
      </top>
      <bottom style="medium"/>
    </border>
    <border>
      <left style="thin">
        <color indexed="8"/>
      </left>
      <right style="thin">
        <color indexed="8"/>
      </right>
      <top>
        <color indexed="63"/>
      </top>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color indexed="63"/>
      </left>
      <right>
        <color indexed="63"/>
      </right>
      <top style="double"/>
      <bottom style="medium"/>
    </border>
    <border>
      <left style="medium"/>
      <right>
        <color indexed="63"/>
      </right>
      <top style="thin"/>
      <bottom>
        <color indexed="63"/>
      </botto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double"/>
      <bottom>
        <color indexed="63"/>
      </bottom>
    </border>
    <border>
      <left>
        <color indexed="63"/>
      </left>
      <right style="thin"/>
      <top style="double"/>
      <bottom>
        <color indexed="63"/>
      </bottom>
    </border>
    <border>
      <left style="thin">
        <color indexed="8"/>
      </left>
      <right>
        <color indexed="63"/>
      </right>
      <top style="medium"/>
      <bottom style="mediu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8"/>
      </right>
      <top>
        <color indexed="63"/>
      </top>
      <bottom style="medium"/>
    </border>
    <border>
      <left>
        <color indexed="63"/>
      </left>
      <right style="medium">
        <color indexed="8"/>
      </right>
      <top style="medium"/>
      <bottom style="medium"/>
    </border>
    <border>
      <left>
        <color indexed="63"/>
      </left>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color indexed="63"/>
      </top>
      <bottom style="medium"/>
    </border>
    <border>
      <left style="medium"/>
      <right style="medium"/>
      <top>
        <color indexed="63"/>
      </top>
      <bottom style="medium">
        <color indexed="8"/>
      </botto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right style="medium"/>
      <top style="medium">
        <color indexed="8"/>
      </top>
      <bottom>
        <color indexed="63"/>
      </botto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8" fillId="0" borderId="0">
      <alignment/>
      <protection/>
    </xf>
    <xf numFmtId="0" fontId="42" fillId="0" borderId="0">
      <alignment/>
      <protection/>
    </xf>
    <xf numFmtId="0" fontId="42" fillId="0" borderId="0">
      <alignment/>
      <protection/>
    </xf>
    <xf numFmtId="0" fontId="31"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7" fillId="0" borderId="0" applyNumberFormat="0" applyFill="0" applyBorder="0" applyAlignment="0" applyProtection="0"/>
  </cellStyleXfs>
  <cellXfs count="1172">
    <xf numFmtId="0" fontId="0" fillId="0" borderId="0" xfId="0" applyAlignment="1">
      <alignment/>
    </xf>
    <xf numFmtId="0" fontId="2" fillId="0" borderId="0" xfId="0" applyFont="1" applyFill="1" applyAlignment="1">
      <alignment vertical="center"/>
    </xf>
    <xf numFmtId="0" fontId="2" fillId="0" borderId="0" xfId="0" applyFont="1" applyFill="1" applyAlignment="1">
      <alignment/>
    </xf>
    <xf numFmtId="0" fontId="26" fillId="0" borderId="0" xfId="0" applyFont="1" applyAlignment="1">
      <alignment/>
    </xf>
    <xf numFmtId="0" fontId="1" fillId="0" borderId="0" xfId="0" applyFont="1"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1" fillId="0" borderId="0" xfId="0" applyFont="1" applyBorder="1" applyAlignment="1" applyProtection="1">
      <alignment/>
      <protection locked="0"/>
    </xf>
    <xf numFmtId="0" fontId="28" fillId="0" borderId="0" xfId="0" applyFont="1" applyAlignment="1">
      <alignment/>
    </xf>
    <xf numFmtId="0" fontId="27" fillId="0" borderId="0" xfId="0" applyFont="1" applyAlignment="1">
      <alignment/>
    </xf>
    <xf numFmtId="0" fontId="0" fillId="7" borderId="0" xfId="0" applyFill="1" applyAlignment="1">
      <alignment/>
    </xf>
    <xf numFmtId="0" fontId="0" fillId="0" borderId="0" xfId="0" applyFill="1" applyBorder="1" applyAlignment="1">
      <alignment/>
    </xf>
    <xf numFmtId="0" fontId="0" fillId="0" borderId="0" xfId="0" applyAlignment="1">
      <alignment horizontal="right"/>
    </xf>
    <xf numFmtId="0" fontId="28" fillId="0" borderId="0" xfId="0" applyFont="1" applyBorder="1" applyAlignment="1">
      <alignment horizontal="center" wrapText="1"/>
    </xf>
    <xf numFmtId="0" fontId="0" fillId="0" borderId="0" xfId="0" applyBorder="1" applyAlignment="1">
      <alignment/>
    </xf>
    <xf numFmtId="0" fontId="0" fillId="0" borderId="0" xfId="0" applyFont="1" applyAlignment="1">
      <alignment horizontal="right"/>
    </xf>
    <xf numFmtId="0" fontId="0" fillId="0" borderId="0" xfId="0" applyFont="1" applyAlignment="1">
      <alignment/>
    </xf>
    <xf numFmtId="0" fontId="0" fillId="0" borderId="0" xfId="0" applyAlignment="1" quotePrefix="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ont="1" applyAlignment="1">
      <alignment horizontal="center"/>
    </xf>
    <xf numFmtId="0" fontId="28" fillId="0" borderId="0" xfId="0" applyFont="1" applyAlignment="1">
      <alignment horizontal="center"/>
    </xf>
    <xf numFmtId="3" fontId="37" fillId="22" borderId="0" xfId="0" applyNumberFormat="1" applyFont="1" applyFill="1" applyBorder="1" applyAlignment="1" applyProtection="1">
      <alignment horizontal="center"/>
      <protection hidden="1"/>
    </xf>
    <xf numFmtId="3" fontId="36" fillId="22" borderId="13" xfId="0" applyNumberFormat="1" applyFont="1" applyFill="1" applyBorder="1" applyAlignment="1" applyProtection="1">
      <alignment horizontal="center"/>
      <protection hidden="1"/>
    </xf>
    <xf numFmtId="0" fontId="26" fillId="0" borderId="0" xfId="63" applyFont="1" applyBorder="1" applyAlignment="1" applyProtection="1">
      <alignment horizontal="right"/>
      <protection locked="0"/>
    </xf>
    <xf numFmtId="3" fontId="35" fillId="0" borderId="0" xfId="63" applyNumberFormat="1" applyFont="1" applyBorder="1" applyAlignment="1" applyProtection="1">
      <alignment horizontal="right"/>
      <protection/>
    </xf>
    <xf numFmtId="0" fontId="0" fillId="0" borderId="0" xfId="0" applyBorder="1" applyAlignment="1">
      <alignment horizontal="center"/>
    </xf>
    <xf numFmtId="2" fontId="0" fillId="0" borderId="0" xfId="0" applyNumberFormat="1" applyAlignment="1">
      <alignment horizontal="center"/>
    </xf>
    <xf numFmtId="1" fontId="35" fillId="0" borderId="0" xfId="0" applyNumberFormat="1" applyFont="1" applyAlignment="1">
      <alignment horizontal="center"/>
    </xf>
    <xf numFmtId="1" fontId="35" fillId="0" borderId="0" xfId="63" applyNumberFormat="1" applyFont="1" applyBorder="1" applyAlignment="1" applyProtection="1">
      <alignment horizontal="center"/>
      <protection/>
    </xf>
    <xf numFmtId="0" fontId="26" fillId="0" borderId="0" xfId="63" applyFont="1" applyBorder="1" applyProtection="1">
      <alignment/>
      <protection/>
    </xf>
    <xf numFmtId="0" fontId="26" fillId="0" borderId="0" xfId="63" applyFont="1" applyBorder="1" applyAlignment="1" applyProtection="1">
      <alignment horizontal="right"/>
      <protection/>
    </xf>
    <xf numFmtId="3" fontId="26" fillId="0" borderId="0" xfId="63" applyNumberFormat="1" applyFont="1" applyBorder="1" applyAlignment="1" applyProtection="1">
      <alignment horizontal="center"/>
      <protection/>
    </xf>
    <xf numFmtId="0" fontId="35" fillId="0" borderId="0" xfId="63" applyFont="1" applyBorder="1" applyProtection="1">
      <alignment/>
      <protection/>
    </xf>
    <xf numFmtId="0" fontId="35" fillId="0" borderId="0" xfId="63" applyFont="1" applyBorder="1" applyAlignment="1" applyProtection="1">
      <alignment horizontal="right"/>
      <protection/>
    </xf>
    <xf numFmtId="0" fontId="35" fillId="0" borderId="0" xfId="63" applyFont="1" applyBorder="1" applyAlignment="1" applyProtection="1">
      <alignment horizontal="center"/>
      <protection/>
    </xf>
    <xf numFmtId="0" fontId="28" fillId="20" borderId="14" xfId="0" applyFont="1" applyFill="1" applyBorder="1" applyAlignment="1">
      <alignment horizontal="center"/>
    </xf>
    <xf numFmtId="0" fontId="27" fillId="7" borderId="0" xfId="0" applyFont="1" applyFill="1" applyAlignment="1">
      <alignment/>
    </xf>
    <xf numFmtId="0" fontId="27" fillId="22" borderId="15" xfId="0" applyFont="1" applyFill="1" applyBorder="1" applyAlignment="1">
      <alignment/>
    </xf>
    <xf numFmtId="0" fontId="0" fillId="22" borderId="16" xfId="0" applyFill="1" applyBorder="1" applyAlignment="1">
      <alignment/>
    </xf>
    <xf numFmtId="0" fontId="0" fillId="22" borderId="11" xfId="0" applyFill="1" applyBorder="1" applyAlignment="1">
      <alignment/>
    </xf>
    <xf numFmtId="0" fontId="0" fillId="22" borderId="17" xfId="0" applyFill="1" applyBorder="1" applyAlignment="1">
      <alignment/>
    </xf>
    <xf numFmtId="0" fontId="0" fillId="22" borderId="0" xfId="0" applyFill="1" applyBorder="1" applyAlignment="1">
      <alignment/>
    </xf>
    <xf numFmtId="0" fontId="0" fillId="22" borderId="18" xfId="0" applyFill="1" applyBorder="1" applyAlignment="1">
      <alignment/>
    </xf>
    <xf numFmtId="0" fontId="26" fillId="0" borderId="14" xfId="0" applyFont="1" applyBorder="1" applyAlignment="1">
      <alignment horizontal="center"/>
    </xf>
    <xf numFmtId="0" fontId="26" fillId="0" borderId="19" xfId="0" applyFont="1" applyBorder="1" applyAlignment="1">
      <alignment horizontal="center"/>
    </xf>
    <xf numFmtId="0" fontId="26" fillId="0" borderId="20" xfId="0" applyFont="1" applyBorder="1" applyAlignment="1">
      <alignment horizontal="center"/>
    </xf>
    <xf numFmtId="0" fontId="29" fillId="7" borderId="17" xfId="0" applyFont="1" applyFill="1" applyBorder="1" applyAlignment="1">
      <alignment horizontal="right"/>
    </xf>
    <xf numFmtId="3" fontId="26" fillId="0" borderId="0" xfId="0" applyNumberFormat="1" applyFont="1" applyBorder="1" applyAlignment="1">
      <alignment horizontal="center"/>
    </xf>
    <xf numFmtId="0" fontId="28" fillId="7" borderId="17" xfId="0" applyFont="1" applyFill="1" applyBorder="1" applyAlignment="1">
      <alignment horizontal="right"/>
    </xf>
    <xf numFmtId="0" fontId="29" fillId="7" borderId="0" xfId="0" applyFont="1" applyFill="1" applyBorder="1" applyAlignment="1">
      <alignment horizontal="right"/>
    </xf>
    <xf numFmtId="37" fontId="29" fillId="0" borderId="0" xfId="42" applyNumberFormat="1" applyFont="1" applyBorder="1" applyAlignment="1">
      <alignment horizontal="center"/>
    </xf>
    <xf numFmtId="0" fontId="34" fillId="7" borderId="18" xfId="0" applyFont="1" applyFill="1" applyBorder="1" applyAlignment="1">
      <alignment/>
    </xf>
    <xf numFmtId="0" fontId="0" fillId="7" borderId="17" xfId="0" applyFill="1" applyBorder="1" applyAlignment="1">
      <alignment/>
    </xf>
    <xf numFmtId="0" fontId="28" fillId="7" borderId="0" xfId="0" applyFont="1" applyFill="1" applyBorder="1" applyAlignment="1">
      <alignment horizontal="right"/>
    </xf>
    <xf numFmtId="2" fontId="0" fillId="0" borderId="0" xfId="0" applyNumberFormat="1" applyBorder="1" applyAlignment="1">
      <alignment/>
    </xf>
    <xf numFmtId="0" fontId="0" fillId="0" borderId="18" xfId="0" applyBorder="1" applyAlignment="1">
      <alignment/>
    </xf>
    <xf numFmtId="0" fontId="26" fillId="7" borderId="0" xfId="0" applyFont="1" applyFill="1" applyBorder="1" applyAlignment="1">
      <alignment horizontal="center"/>
    </xf>
    <xf numFmtId="0" fontId="0" fillId="0" borderId="18" xfId="0" applyBorder="1" applyAlignment="1">
      <alignment horizontal="center"/>
    </xf>
    <xf numFmtId="37" fontId="29" fillId="7" borderId="0" xfId="42" applyNumberFormat="1" applyFont="1" applyFill="1" applyBorder="1" applyAlignment="1">
      <alignment horizontal="center"/>
    </xf>
    <xf numFmtId="0" fontId="0" fillId="0" borderId="17" xfId="0" applyBorder="1" applyAlignment="1">
      <alignment/>
    </xf>
    <xf numFmtId="0" fontId="28" fillId="0" borderId="0" xfId="0" applyFont="1" applyBorder="1" applyAlignment="1">
      <alignment horizontal="right"/>
    </xf>
    <xf numFmtId="1" fontId="26" fillId="7" borderId="0" xfId="0" applyNumberFormat="1" applyFont="1" applyFill="1" applyBorder="1" applyAlignment="1">
      <alignment horizontal="center"/>
    </xf>
    <xf numFmtId="0" fontId="26" fillId="0" borderId="0" xfId="0" applyFont="1" applyBorder="1" applyAlignment="1">
      <alignment/>
    </xf>
    <xf numFmtId="0" fontId="29" fillId="0" borderId="0" xfId="0" applyFont="1" applyBorder="1" applyAlignment="1">
      <alignment horizontal="center"/>
    </xf>
    <xf numFmtId="1" fontId="0" fillId="0" borderId="0" xfId="0" applyNumberFormat="1" applyBorder="1" applyAlignment="1">
      <alignment/>
    </xf>
    <xf numFmtId="0" fontId="34" fillId="0" borderId="0" xfId="0" applyFont="1" applyAlignment="1">
      <alignment/>
    </xf>
    <xf numFmtId="3" fontId="34" fillId="0" borderId="0" xfId="0" applyNumberFormat="1" applyFont="1" applyAlignment="1">
      <alignment/>
    </xf>
    <xf numFmtId="0" fontId="29" fillId="0" borderId="17" xfId="0" applyFont="1" applyBorder="1" applyAlignment="1">
      <alignment horizontal="right"/>
    </xf>
    <xf numFmtId="0" fontId="26" fillId="0" borderId="0" xfId="0" applyFont="1" applyBorder="1" applyAlignment="1">
      <alignment horizontal="center"/>
    </xf>
    <xf numFmtId="0" fontId="29" fillId="0" borderId="0" xfId="0" applyFont="1" applyBorder="1" applyAlignment="1">
      <alignment horizontal="right"/>
    </xf>
    <xf numFmtId="1" fontId="29" fillId="7" borderId="0" xfId="0" applyNumberFormat="1" applyFont="1" applyFill="1" applyBorder="1" applyAlignment="1">
      <alignment horizontal="center"/>
    </xf>
    <xf numFmtId="0" fontId="0" fillId="0" borderId="0" xfId="0" applyBorder="1" applyAlignment="1">
      <alignment horizontal="right"/>
    </xf>
    <xf numFmtId="2" fontId="0" fillId="7" borderId="0" xfId="0" applyNumberFormat="1" applyFill="1" applyBorder="1" applyAlignment="1">
      <alignment/>
    </xf>
    <xf numFmtId="2" fontId="0" fillId="0" borderId="21" xfId="0" applyNumberFormat="1" applyFont="1" applyBorder="1" applyAlignment="1">
      <alignment horizontal="center" wrapText="1"/>
    </xf>
    <xf numFmtId="166" fontId="0" fillId="0" borderId="0" xfId="0" applyNumberFormat="1" applyBorder="1" applyAlignment="1">
      <alignment/>
    </xf>
    <xf numFmtId="0" fontId="0" fillId="0" borderId="22" xfId="0" applyFont="1" applyBorder="1" applyAlignment="1">
      <alignment horizontal="center"/>
    </xf>
    <xf numFmtId="3" fontId="0" fillId="0" borderId="22" xfId="0" applyNumberFormat="1" applyFont="1" applyBorder="1" applyAlignment="1">
      <alignment horizontal="center"/>
    </xf>
    <xf numFmtId="177" fontId="0" fillId="0" borderId="22" xfId="42" applyNumberFormat="1" applyFont="1" applyBorder="1" applyAlignment="1">
      <alignment horizontal="center"/>
    </xf>
    <xf numFmtId="3" fontId="34" fillId="9" borderId="22" xfId="0" applyNumberFormat="1" applyFont="1" applyFill="1" applyBorder="1" applyAlignment="1">
      <alignment horizontal="left"/>
    </xf>
    <xf numFmtId="0" fontId="0" fillId="9" borderId="0" xfId="0" applyFill="1" applyAlignment="1">
      <alignment/>
    </xf>
    <xf numFmtId="2" fontId="26" fillId="7" borderId="0" xfId="0" applyNumberFormat="1" applyFont="1" applyFill="1" applyBorder="1" applyAlignment="1">
      <alignment horizontal="center"/>
    </xf>
    <xf numFmtId="3" fontId="0" fillId="0" borderId="0" xfId="0" applyNumberFormat="1" applyBorder="1" applyAlignment="1">
      <alignment horizontal="center"/>
    </xf>
    <xf numFmtId="3" fontId="0" fillId="0" borderId="18" xfId="0" applyNumberFormat="1" applyBorder="1" applyAlignment="1">
      <alignment horizontal="center"/>
    </xf>
    <xf numFmtId="3" fontId="0" fillId="0" borderId="0" xfId="0" applyNumberFormat="1" applyAlignment="1">
      <alignment horizontal="center"/>
    </xf>
    <xf numFmtId="173" fontId="0" fillId="0" borderId="0" xfId="0" applyNumberFormat="1" applyBorder="1" applyAlignment="1">
      <alignment/>
    </xf>
    <xf numFmtId="168" fontId="0" fillId="0" borderId="22" xfId="0" applyNumberFormat="1" applyFont="1" applyBorder="1" applyAlignment="1">
      <alignment horizontal="center"/>
    </xf>
    <xf numFmtId="0" fontId="0" fillId="0" borderId="0" xfId="0" applyAlignment="1">
      <alignment horizontal="center"/>
    </xf>
    <xf numFmtId="0" fontId="0" fillId="0" borderId="23" xfId="0" applyFont="1" applyBorder="1" applyAlignment="1">
      <alignment horizontal="center"/>
    </xf>
    <xf numFmtId="3" fontId="0" fillId="0" borderId="23" xfId="0" applyNumberFormat="1" applyFont="1" applyBorder="1" applyAlignment="1">
      <alignment horizontal="center"/>
    </xf>
    <xf numFmtId="168" fontId="0" fillId="0" borderId="23" xfId="0" applyNumberFormat="1" applyFont="1" applyBorder="1" applyAlignment="1">
      <alignment horizontal="center"/>
    </xf>
    <xf numFmtId="177" fontId="0" fillId="0" borderId="23" xfId="42" applyNumberFormat="1" applyFont="1" applyBorder="1" applyAlignment="1">
      <alignment horizontal="center"/>
    </xf>
    <xf numFmtId="3" fontId="26" fillId="0" borderId="0" xfId="42" applyNumberFormat="1" applyFont="1" applyBorder="1" applyAlignment="1">
      <alignment horizontal="center"/>
    </xf>
    <xf numFmtId="10" fontId="0" fillId="0" borderId="0" xfId="70" applyNumberFormat="1" applyBorder="1" applyAlignment="1">
      <alignment/>
    </xf>
    <xf numFmtId="10" fontId="0" fillId="0" borderId="18" xfId="70" applyNumberFormat="1" applyBorder="1" applyAlignment="1">
      <alignment horizontal="center"/>
    </xf>
    <xf numFmtId="0" fontId="29" fillId="0" borderId="16" xfId="0" applyFont="1" applyBorder="1" applyAlignment="1">
      <alignment horizontal="right"/>
    </xf>
    <xf numFmtId="177" fontId="0" fillId="0" borderId="0" xfId="42" applyNumberFormat="1" applyAlignment="1">
      <alignment/>
    </xf>
    <xf numFmtId="3" fontId="0" fillId="0" borderId="18" xfId="0" applyNumberFormat="1" applyBorder="1" applyAlignment="1">
      <alignment/>
    </xf>
    <xf numFmtId="3" fontId="0" fillId="0" borderId="0" xfId="0" applyNumberFormat="1" applyAlignment="1">
      <alignment/>
    </xf>
    <xf numFmtId="166" fontId="26" fillId="0" borderId="0" xfId="0" applyNumberFormat="1" applyFont="1" applyBorder="1" applyAlignment="1">
      <alignment horizontal="center"/>
    </xf>
    <xf numFmtId="37" fontId="28" fillId="0" borderId="0" xfId="42" applyNumberFormat="1" applyFont="1" applyBorder="1" applyAlignment="1">
      <alignment horizontal="center"/>
    </xf>
    <xf numFmtId="177" fontId="0" fillId="0" borderId="0" xfId="0" applyNumberFormat="1" applyAlignment="1">
      <alignment/>
    </xf>
    <xf numFmtId="37" fontId="28" fillId="7" borderId="0" xfId="42" applyNumberFormat="1" applyFont="1" applyFill="1" applyBorder="1" applyAlignment="1">
      <alignment horizontal="center"/>
    </xf>
    <xf numFmtId="167" fontId="26" fillId="7" borderId="0" xfId="0" applyNumberFormat="1" applyFont="1" applyFill="1" applyBorder="1" applyAlignment="1">
      <alignment horizontal="center"/>
    </xf>
    <xf numFmtId="0" fontId="0" fillId="0" borderId="12" xfId="0" applyBorder="1" applyAlignment="1">
      <alignment horizontal="center"/>
    </xf>
    <xf numFmtId="0" fontId="0" fillId="0" borderId="24" xfId="0" applyBorder="1" applyAlignment="1">
      <alignment/>
    </xf>
    <xf numFmtId="166" fontId="28" fillId="0" borderId="0" xfId="0" applyNumberFormat="1" applyFont="1" applyBorder="1" applyAlignment="1">
      <alignment horizontal="center"/>
    </xf>
    <xf numFmtId="0" fontId="34" fillId="0" borderId="0" xfId="0" applyFont="1" applyAlignment="1">
      <alignment/>
    </xf>
    <xf numFmtId="0" fontId="0" fillId="7" borderId="0" xfId="0" applyFont="1" applyFill="1" applyAlignment="1">
      <alignment/>
    </xf>
    <xf numFmtId="0" fontId="29" fillId="0" borderId="15" xfId="0" applyFont="1" applyBorder="1" applyAlignment="1">
      <alignment/>
    </xf>
    <xf numFmtId="0" fontId="0" fillId="0" borderId="16" xfId="0" applyBorder="1" applyAlignment="1">
      <alignment/>
    </xf>
    <xf numFmtId="0" fontId="32" fillId="0" borderId="0" xfId="0" applyFont="1" applyFill="1" applyBorder="1" applyAlignment="1">
      <alignment horizontal="center"/>
    </xf>
    <xf numFmtId="0" fontId="28" fillId="0" borderId="25" xfId="0" applyFont="1" applyBorder="1" applyAlignment="1">
      <alignment/>
    </xf>
    <xf numFmtId="0" fontId="28" fillId="0" borderId="26" xfId="0" applyFont="1" applyBorder="1" applyAlignment="1">
      <alignment/>
    </xf>
    <xf numFmtId="0" fontId="28" fillId="0" borderId="27" xfId="0" applyFont="1" applyBorder="1" applyAlignment="1">
      <alignment/>
    </xf>
    <xf numFmtId="0" fontId="28" fillId="0" borderId="28" xfId="0" applyFont="1" applyBorder="1" applyAlignment="1">
      <alignment/>
    </xf>
    <xf numFmtId="0" fontId="28" fillId="0" borderId="29" xfId="0" applyFont="1" applyBorder="1" applyAlignment="1">
      <alignment/>
    </xf>
    <xf numFmtId="0" fontId="28" fillId="0" borderId="30" xfId="0" applyFont="1" applyBorder="1" applyAlignment="1">
      <alignment/>
    </xf>
    <xf numFmtId="0" fontId="34" fillId="0" borderId="0" xfId="0" applyFont="1" applyFill="1" applyBorder="1" applyAlignment="1">
      <alignment/>
    </xf>
    <xf numFmtId="0" fontId="28" fillId="0" borderId="31" xfId="0" applyFont="1" applyBorder="1" applyAlignment="1">
      <alignment/>
    </xf>
    <xf numFmtId="0" fontId="28" fillId="0" borderId="32" xfId="0" applyFont="1" applyBorder="1" applyAlignment="1">
      <alignment/>
    </xf>
    <xf numFmtId="0" fontId="28" fillId="0" borderId="0" xfId="0" applyFont="1" applyBorder="1" applyAlignment="1">
      <alignment/>
    </xf>
    <xf numFmtId="0" fontId="28" fillId="0" borderId="33" xfId="0" applyFont="1" applyBorder="1" applyAlignment="1">
      <alignment/>
    </xf>
    <xf numFmtId="0" fontId="28" fillId="7" borderId="34" xfId="0" applyFont="1" applyFill="1" applyBorder="1" applyAlignment="1">
      <alignment/>
    </xf>
    <xf numFmtId="173" fontId="34" fillId="7" borderId="35" xfId="0" applyNumberFormat="1" applyFont="1" applyFill="1" applyBorder="1" applyAlignment="1">
      <alignment horizontal="center"/>
    </xf>
    <xf numFmtId="0" fontId="0" fillId="7" borderId="35" xfId="0" applyFill="1" applyBorder="1" applyAlignment="1">
      <alignment horizontal="center"/>
    </xf>
    <xf numFmtId="0" fontId="0" fillId="7" borderId="36" xfId="0" applyFill="1" applyBorder="1" applyAlignment="1">
      <alignment horizontal="center"/>
    </xf>
    <xf numFmtId="0" fontId="28" fillId="7" borderId="0" xfId="0" applyFont="1" applyFill="1" applyAlignment="1">
      <alignment horizontal="center"/>
    </xf>
    <xf numFmtId="0" fontId="34" fillId="0" borderId="0" xfId="0" applyFont="1" applyFill="1" applyBorder="1" applyAlignment="1">
      <alignment horizontal="center"/>
    </xf>
    <xf numFmtId="0" fontId="34" fillId="20" borderId="37" xfId="0" applyFont="1" applyFill="1" applyBorder="1" applyAlignment="1">
      <alignment horizontal="right"/>
    </xf>
    <xf numFmtId="0" fontId="0" fillId="0" borderId="35" xfId="0" applyBorder="1" applyAlignment="1">
      <alignment/>
    </xf>
    <xf numFmtId="171" fontId="34" fillId="7" borderId="38" xfId="0" applyNumberFormat="1" applyFont="1" applyFill="1" applyBorder="1" applyAlignment="1">
      <alignment horizontal="center"/>
    </xf>
    <xf numFmtId="0" fontId="28" fillId="0" borderId="34" xfId="0" applyFont="1" applyBorder="1" applyAlignment="1">
      <alignment/>
    </xf>
    <xf numFmtId="168" fontId="0" fillId="0" borderId="35" xfId="0" applyNumberFormat="1" applyBorder="1" applyAlignment="1">
      <alignment/>
    </xf>
    <xf numFmtId="0" fontId="0" fillId="0" borderId="36" xfId="0" applyBorder="1" applyAlignment="1">
      <alignment/>
    </xf>
    <xf numFmtId="0" fontId="28" fillId="0" borderId="0" xfId="0" applyFont="1" applyFill="1" applyBorder="1" applyAlignment="1">
      <alignment/>
    </xf>
    <xf numFmtId="0" fontId="34" fillId="7" borderId="37" xfId="0" applyFont="1" applyFill="1" applyBorder="1" applyAlignment="1">
      <alignment horizontal="right"/>
    </xf>
    <xf numFmtId="171" fontId="34" fillId="7" borderId="39" xfId="0" applyNumberFormat="1" applyFont="1" applyFill="1" applyBorder="1" applyAlignment="1">
      <alignment horizontal="center"/>
    </xf>
    <xf numFmtId="172" fontId="34" fillId="7" borderId="35" xfId="0" applyNumberFormat="1" applyFont="1" applyFill="1" applyBorder="1" applyAlignment="1">
      <alignment horizontal="center"/>
    </xf>
    <xf numFmtId="1" fontId="34" fillId="0" borderId="0" xfId="0" applyNumberFormat="1" applyFont="1" applyFill="1" applyBorder="1" applyAlignment="1">
      <alignment horizontal="center"/>
    </xf>
    <xf numFmtId="170" fontId="34" fillId="7" borderId="39" xfId="0" applyNumberFormat="1" applyFont="1" applyFill="1" applyBorder="1" applyAlignment="1">
      <alignment horizontal="center"/>
    </xf>
    <xf numFmtId="168" fontId="34" fillId="7" borderId="35" xfId="0" applyNumberFormat="1" applyFont="1" applyFill="1" applyBorder="1" applyAlignment="1">
      <alignment horizontal="center"/>
    </xf>
    <xf numFmtId="43" fontId="0" fillId="0" borderId="0" xfId="0" applyNumberFormat="1" applyAlignment="1">
      <alignment/>
    </xf>
    <xf numFmtId="169" fontId="34" fillId="7" borderId="35" xfId="0" applyNumberFormat="1" applyFont="1" applyFill="1" applyBorder="1" applyAlignment="1">
      <alignment horizontal="center"/>
    </xf>
    <xf numFmtId="0" fontId="34" fillId="20" borderId="40" xfId="0" applyFont="1" applyFill="1" applyBorder="1" applyAlignment="1">
      <alignment horizontal="right"/>
    </xf>
    <xf numFmtId="0" fontId="0" fillId="0" borderId="41" xfId="0" applyBorder="1" applyAlignment="1">
      <alignment/>
    </xf>
    <xf numFmtId="171" fontId="34" fillId="7" borderId="42" xfId="0" applyNumberFormat="1" applyFont="1" applyFill="1" applyBorder="1" applyAlignment="1">
      <alignment horizontal="center"/>
    </xf>
    <xf numFmtId="168" fontId="0" fillId="0" borderId="0" xfId="0" applyNumberFormat="1" applyBorder="1" applyAlignment="1">
      <alignment/>
    </xf>
    <xf numFmtId="0" fontId="28" fillId="0" borderId="43" xfId="0" applyFont="1" applyBorder="1" applyAlignment="1">
      <alignment/>
    </xf>
    <xf numFmtId="168" fontId="0" fillId="0" borderId="41" xfId="0" applyNumberFormat="1" applyBorder="1" applyAlignment="1">
      <alignment/>
    </xf>
    <xf numFmtId="0" fontId="0" fillId="0" borderId="44" xfId="0" applyBorder="1" applyAlignment="1">
      <alignment/>
    </xf>
    <xf numFmtId="2" fontId="28" fillId="7" borderId="45" xfId="0" applyNumberFormat="1" applyFont="1" applyFill="1" applyBorder="1" applyAlignment="1">
      <alignment horizontal="center" wrapText="1"/>
    </xf>
    <xf numFmtId="2" fontId="28" fillId="0" borderId="0" xfId="0" applyNumberFormat="1" applyFont="1" applyAlignment="1">
      <alignment horizontal="center" wrapText="1"/>
    </xf>
    <xf numFmtId="168" fontId="28" fillId="7" borderId="21" xfId="0" applyNumberFormat="1" applyFont="1" applyFill="1" applyBorder="1" applyAlignment="1">
      <alignment horizontal="center"/>
    </xf>
    <xf numFmtId="3" fontId="28" fillId="0" borderId="0" xfId="0" applyNumberFormat="1" applyFont="1" applyAlignment="1">
      <alignment horizontal="center"/>
    </xf>
    <xf numFmtId="3" fontId="28" fillId="0" borderId="0" xfId="0" applyNumberFormat="1" applyFont="1" applyAlignment="1">
      <alignment/>
    </xf>
    <xf numFmtId="168" fontId="28" fillId="7" borderId="22" xfId="0" applyNumberFormat="1" applyFont="1" applyFill="1" applyBorder="1" applyAlignment="1">
      <alignment horizontal="center"/>
    </xf>
    <xf numFmtId="3" fontId="0" fillId="0" borderId="0" xfId="63" applyNumberFormat="1" applyFont="1" applyBorder="1" applyAlignment="1" applyProtection="1">
      <alignment horizontal="left"/>
      <protection/>
    </xf>
    <xf numFmtId="3" fontId="0" fillId="0" borderId="0" xfId="63" applyNumberFormat="1" applyFont="1" applyBorder="1" applyAlignment="1" applyProtection="1">
      <alignment horizontal="center"/>
      <protection/>
    </xf>
    <xf numFmtId="0" fontId="0" fillId="0" borderId="0" xfId="63" applyFont="1" applyBorder="1" applyProtection="1">
      <alignment/>
      <protection/>
    </xf>
    <xf numFmtId="0" fontId="0" fillId="0" borderId="0" xfId="63" applyFont="1" applyBorder="1" applyAlignment="1" applyProtection="1">
      <alignment horizontal="right"/>
      <protection/>
    </xf>
    <xf numFmtId="0" fontId="0" fillId="23" borderId="0" xfId="0" applyFill="1" applyBorder="1" applyAlignment="1">
      <alignment/>
    </xf>
    <xf numFmtId="0" fontId="20" fillId="23" borderId="46" xfId="0" applyFont="1" applyFill="1" applyBorder="1" applyAlignment="1" applyProtection="1">
      <alignment horizontal="right"/>
      <protection hidden="1"/>
    </xf>
    <xf numFmtId="0" fontId="20" fillId="23" borderId="0" xfId="0" applyFont="1" applyFill="1" applyBorder="1" applyAlignment="1" applyProtection="1">
      <alignment horizontal="right"/>
      <protection hidden="1"/>
    </xf>
    <xf numFmtId="168" fontId="28" fillId="20" borderId="14" xfId="0" applyNumberFormat="1" applyFont="1" applyFill="1" applyBorder="1" applyAlignment="1">
      <alignment horizontal="center"/>
    </xf>
    <xf numFmtId="168" fontId="28" fillId="7" borderId="23" xfId="0" applyNumberFormat="1" applyFont="1" applyFill="1" applyBorder="1" applyAlignment="1">
      <alignment horizontal="center"/>
    </xf>
    <xf numFmtId="0" fontId="29" fillId="0" borderId="25" xfId="67" applyFont="1" applyBorder="1" applyAlignment="1">
      <alignment horizontal="center"/>
      <protection/>
    </xf>
    <xf numFmtId="0" fontId="29" fillId="0" borderId="26" xfId="67" applyFont="1" applyBorder="1">
      <alignment/>
      <protection/>
    </xf>
    <xf numFmtId="0" fontId="29" fillId="0" borderId="16" xfId="67" applyFont="1" applyBorder="1" applyAlignment="1">
      <alignment horizontal="center"/>
      <protection/>
    </xf>
    <xf numFmtId="0" fontId="29" fillId="0" borderId="11" xfId="67" applyFont="1" applyBorder="1">
      <alignment/>
      <protection/>
    </xf>
    <xf numFmtId="0" fontId="29" fillId="0" borderId="16" xfId="67" applyFont="1" applyBorder="1">
      <alignment/>
      <protection/>
    </xf>
    <xf numFmtId="0" fontId="31" fillId="0" borderId="0" xfId="67" applyAlignment="1">
      <alignment horizontal="center"/>
      <protection/>
    </xf>
    <xf numFmtId="0" fontId="31" fillId="0" borderId="0" xfId="67">
      <alignment/>
      <protection/>
    </xf>
    <xf numFmtId="0" fontId="29" fillId="0" borderId="40" xfId="67" applyFont="1" applyBorder="1" applyAlignment="1">
      <alignment horizontal="center"/>
      <protection/>
    </xf>
    <xf numFmtId="0" fontId="29" fillId="0" borderId="47" xfId="67" applyFont="1" applyBorder="1">
      <alignment/>
      <protection/>
    </xf>
    <xf numFmtId="0" fontId="29" fillId="0" borderId="24" xfId="67" applyFont="1" applyBorder="1" applyAlignment="1">
      <alignment horizontal="center"/>
      <protection/>
    </xf>
    <xf numFmtId="0" fontId="29" fillId="0" borderId="12" xfId="67" applyFont="1" applyBorder="1">
      <alignment/>
      <protection/>
    </xf>
    <xf numFmtId="0" fontId="29" fillId="0" borderId="24" xfId="67" applyFont="1" applyBorder="1">
      <alignment/>
      <protection/>
    </xf>
    <xf numFmtId="0" fontId="29" fillId="0" borderId="43" xfId="67" applyFont="1" applyBorder="1" applyAlignment="1">
      <alignment horizontal="center"/>
      <protection/>
    </xf>
    <xf numFmtId="0" fontId="29" fillId="0" borderId="41" xfId="67" applyFont="1" applyBorder="1" applyAlignment="1">
      <alignment horizontal="center"/>
      <protection/>
    </xf>
    <xf numFmtId="0" fontId="29" fillId="0" borderId="44" xfId="67" applyFont="1" applyBorder="1" applyAlignment="1">
      <alignment horizontal="center"/>
      <protection/>
    </xf>
    <xf numFmtId="0" fontId="29" fillId="0" borderId="48" xfId="67" applyFont="1" applyBorder="1" applyAlignment="1">
      <alignment horizontal="right"/>
      <protection/>
    </xf>
    <xf numFmtId="0" fontId="29" fillId="0" borderId="44" xfId="67" applyFont="1" applyBorder="1" applyAlignment="1">
      <alignment horizontal="left"/>
      <protection/>
    </xf>
    <xf numFmtId="0" fontId="35" fillId="0" borderId="0" xfId="67" applyFont="1" applyAlignment="1">
      <alignment horizontal="right"/>
      <protection/>
    </xf>
    <xf numFmtId="0" fontId="35" fillId="0" borderId="0" xfId="67" applyFont="1" applyAlignment="1">
      <alignment horizontal="center"/>
      <protection/>
    </xf>
    <xf numFmtId="0" fontId="35" fillId="0" borderId="0" xfId="67" applyFont="1" applyAlignment="1">
      <alignment horizontal="left"/>
      <protection/>
    </xf>
    <xf numFmtId="0" fontId="29" fillId="0" borderId="17" xfId="67" applyFont="1" applyBorder="1" applyAlignment="1">
      <alignment horizontal="center"/>
      <protection/>
    </xf>
    <xf numFmtId="0" fontId="29" fillId="0" borderId="0" xfId="67" applyFont="1" applyBorder="1">
      <alignment/>
      <protection/>
    </xf>
    <xf numFmtId="0" fontId="29" fillId="0" borderId="0" xfId="67" applyFont="1" applyBorder="1" applyAlignment="1">
      <alignment horizontal="center"/>
      <protection/>
    </xf>
    <xf numFmtId="0" fontId="29" fillId="0" borderId="18" xfId="67" applyFont="1" applyBorder="1">
      <alignment/>
      <protection/>
    </xf>
    <xf numFmtId="0" fontId="29" fillId="0" borderId="18" xfId="67" applyFont="1" applyBorder="1" applyAlignment="1">
      <alignment horizontal="center"/>
      <protection/>
    </xf>
    <xf numFmtId="0" fontId="29" fillId="0" borderId="0" xfId="67" applyFont="1" applyBorder="1" applyAlignment="1">
      <alignment horizontal="right"/>
      <protection/>
    </xf>
    <xf numFmtId="0" fontId="29" fillId="0" borderId="18" xfId="67" applyFont="1" applyBorder="1" applyAlignment="1">
      <alignment horizontal="left"/>
      <protection/>
    </xf>
    <xf numFmtId="0" fontId="39" fillId="20" borderId="0" xfId="67" applyFont="1" applyFill="1" applyAlignment="1">
      <alignment horizontal="center"/>
      <protection/>
    </xf>
    <xf numFmtId="0" fontId="29" fillId="20" borderId="17" xfId="67" applyFont="1" applyFill="1" applyBorder="1" applyAlignment="1">
      <alignment horizontal="center"/>
      <protection/>
    </xf>
    <xf numFmtId="0" fontId="29" fillId="20" borderId="0" xfId="67" applyFont="1" applyFill="1" applyBorder="1" applyAlignment="1">
      <alignment horizontal="center"/>
      <protection/>
    </xf>
    <xf numFmtId="0" fontId="29" fillId="20" borderId="18" xfId="67" applyFont="1" applyFill="1" applyBorder="1" applyAlignment="1">
      <alignment horizontal="center"/>
      <protection/>
    </xf>
    <xf numFmtId="0" fontId="29" fillId="20" borderId="0" xfId="67" applyFont="1" applyFill="1" applyAlignment="1">
      <alignment horizontal="center"/>
      <protection/>
    </xf>
    <xf numFmtId="0" fontId="35" fillId="0" borderId="17" xfId="67" applyFont="1" applyBorder="1" applyAlignment="1">
      <alignment horizontal="center"/>
      <protection/>
    </xf>
    <xf numFmtId="0" fontId="35" fillId="0" borderId="0" xfId="67" applyFont="1" applyBorder="1">
      <alignment/>
      <protection/>
    </xf>
    <xf numFmtId="0" fontId="35" fillId="0" borderId="0" xfId="67" applyFont="1" applyBorder="1" applyAlignment="1">
      <alignment horizontal="center"/>
      <protection/>
    </xf>
    <xf numFmtId="0" fontId="35" fillId="0" borderId="18" xfId="67" applyFont="1" applyBorder="1">
      <alignment/>
      <protection/>
    </xf>
    <xf numFmtId="0" fontId="35" fillId="0" borderId="17" xfId="63" applyFont="1" applyBorder="1" applyAlignment="1" applyProtection="1">
      <alignment horizontal="right"/>
      <protection/>
    </xf>
    <xf numFmtId="0" fontId="35" fillId="0" borderId="18" xfId="63" applyFont="1" applyBorder="1" applyAlignment="1" applyProtection="1">
      <alignment horizontal="center"/>
      <protection/>
    </xf>
    <xf numFmtId="0" fontId="31" fillId="0" borderId="17" xfId="67" applyBorder="1" applyAlignment="1">
      <alignment horizontal="right"/>
      <protection/>
    </xf>
    <xf numFmtId="0" fontId="31" fillId="0" borderId="0" xfId="67" applyBorder="1" applyAlignment="1">
      <alignment horizontal="center"/>
      <protection/>
    </xf>
    <xf numFmtId="0" fontId="31" fillId="0" borderId="18" xfId="67" applyBorder="1" applyAlignment="1">
      <alignment horizontal="left"/>
      <protection/>
    </xf>
    <xf numFmtId="0" fontId="35" fillId="0" borderId="0" xfId="63" applyFont="1" applyBorder="1" applyAlignment="1" applyProtection="1">
      <alignment horizontal="left"/>
      <protection/>
    </xf>
    <xf numFmtId="0" fontId="31" fillId="0" borderId="0" xfId="67" applyAlignment="1">
      <alignment horizontal="right"/>
      <protection/>
    </xf>
    <xf numFmtId="0" fontId="31" fillId="0" borderId="0" xfId="67" applyAlignment="1">
      <alignment horizontal="left"/>
      <protection/>
    </xf>
    <xf numFmtId="49" fontId="35" fillId="0" borderId="17" xfId="67" applyNumberFormat="1" applyFont="1" applyBorder="1" applyAlignment="1">
      <alignment horizontal="center"/>
      <protection/>
    </xf>
    <xf numFmtId="0" fontId="35" fillId="0" borderId="18" xfId="63" applyFont="1" applyBorder="1" applyAlignment="1" applyProtection="1">
      <alignment horizontal="left"/>
      <protection/>
    </xf>
    <xf numFmtId="0" fontId="35" fillId="0" borderId="0" xfId="63" applyFont="1" applyBorder="1" applyAlignment="1" applyProtection="1" quotePrefix="1">
      <alignment horizontal="center"/>
      <protection/>
    </xf>
    <xf numFmtId="0" fontId="31" fillId="0" borderId="17" xfId="67" applyBorder="1" applyAlignment="1">
      <alignment horizontal="center"/>
      <protection/>
    </xf>
    <xf numFmtId="0" fontId="31" fillId="0" borderId="0" xfId="67" applyBorder="1">
      <alignment/>
      <protection/>
    </xf>
    <xf numFmtId="0" fontId="31" fillId="0" borderId="18" xfId="67" applyBorder="1">
      <alignment/>
      <protection/>
    </xf>
    <xf numFmtId="0" fontId="31" fillId="0" borderId="17" xfId="67" applyBorder="1">
      <alignment/>
      <protection/>
    </xf>
    <xf numFmtId="0" fontId="31" fillId="0" borderId="10" xfId="67" applyBorder="1" applyAlignment="1">
      <alignment horizontal="center"/>
      <protection/>
    </xf>
    <xf numFmtId="0" fontId="31" fillId="0" borderId="24" xfId="67" applyBorder="1">
      <alignment/>
      <protection/>
    </xf>
    <xf numFmtId="0" fontId="31" fillId="0" borderId="24" xfId="67" applyBorder="1" applyAlignment="1">
      <alignment horizontal="center"/>
      <protection/>
    </xf>
    <xf numFmtId="0" fontId="31" fillId="0" borderId="12" xfId="67" applyBorder="1">
      <alignment/>
      <protection/>
    </xf>
    <xf numFmtId="0" fontId="31" fillId="0" borderId="10" xfId="67" applyBorder="1">
      <alignment/>
      <protection/>
    </xf>
    <xf numFmtId="0" fontId="40" fillId="0" borderId="19" xfId="67" applyFont="1" applyBorder="1" applyAlignment="1">
      <alignment horizontal="center"/>
      <protection/>
    </xf>
    <xf numFmtId="0" fontId="30" fillId="0" borderId="0" xfId="62">
      <alignment/>
      <protection/>
    </xf>
    <xf numFmtId="0" fontId="28" fillId="0" borderId="49" xfId="62" applyFont="1" applyBorder="1" applyAlignment="1">
      <alignment horizontal="center"/>
      <protection/>
    </xf>
    <xf numFmtId="1" fontId="35" fillId="0" borderId="0" xfId="62" applyNumberFormat="1" applyFont="1" applyBorder="1" applyAlignment="1">
      <alignment horizontal="center"/>
      <protection/>
    </xf>
    <xf numFmtId="1" fontId="35" fillId="0" borderId="50" xfId="62" applyNumberFormat="1" applyFont="1" applyBorder="1" applyAlignment="1">
      <alignment horizontal="center"/>
      <protection/>
    </xf>
    <xf numFmtId="0" fontId="30" fillId="0" borderId="50" xfId="62" applyBorder="1" applyAlignment="1">
      <alignment horizontal="center"/>
      <protection/>
    </xf>
    <xf numFmtId="0" fontId="26" fillId="0" borderId="49" xfId="63" applyFont="1" applyBorder="1" applyAlignment="1" applyProtection="1">
      <alignment horizontal="right"/>
      <protection locked="0"/>
    </xf>
    <xf numFmtId="3" fontId="35" fillId="0" borderId="0" xfId="63" applyNumberFormat="1" applyFont="1" applyBorder="1" applyAlignment="1" applyProtection="1">
      <alignment horizontal="center"/>
      <protection/>
    </xf>
    <xf numFmtId="1" fontId="35" fillId="0" borderId="50" xfId="63" applyNumberFormat="1" applyFont="1" applyBorder="1" applyAlignment="1" applyProtection="1">
      <alignment horizontal="center"/>
      <protection/>
    </xf>
    <xf numFmtId="166" fontId="35" fillId="0" borderId="0" xfId="63" applyNumberFormat="1" applyFont="1" applyBorder="1" applyAlignment="1" applyProtection="1">
      <alignment horizontal="center"/>
      <protection/>
    </xf>
    <xf numFmtId="168" fontId="35" fillId="0" borderId="50" xfId="63" applyNumberFormat="1" applyFont="1" applyBorder="1" applyAlignment="1" applyProtection="1">
      <alignment horizontal="center"/>
      <protection/>
    </xf>
    <xf numFmtId="168" fontId="35" fillId="0" borderId="0" xfId="63" applyNumberFormat="1" applyFont="1" applyBorder="1" applyAlignment="1" applyProtection="1">
      <alignment horizontal="center"/>
      <protection/>
    </xf>
    <xf numFmtId="0" fontId="26" fillId="0" borderId="49" xfId="63" applyFont="1" applyBorder="1" applyProtection="1">
      <alignment/>
      <protection/>
    </xf>
    <xf numFmtId="3" fontId="26" fillId="0" borderId="50" xfId="63" applyNumberFormat="1" applyFont="1" applyBorder="1" applyAlignment="1" applyProtection="1">
      <alignment horizontal="center"/>
      <protection/>
    </xf>
    <xf numFmtId="1" fontId="26" fillId="0" borderId="0" xfId="63" applyNumberFormat="1" applyFont="1" applyBorder="1" applyAlignment="1" applyProtection="1">
      <alignment horizontal="center"/>
      <protection/>
    </xf>
    <xf numFmtId="1" fontId="26" fillId="0" borderId="50" xfId="63" applyNumberFormat="1" applyFont="1" applyBorder="1" applyAlignment="1" applyProtection="1">
      <alignment horizontal="center"/>
      <protection/>
    </xf>
    <xf numFmtId="0" fontId="35" fillId="0" borderId="49" xfId="63" applyFont="1" applyBorder="1" applyProtection="1">
      <alignment/>
      <protection/>
    </xf>
    <xf numFmtId="0" fontId="0" fillId="0" borderId="0" xfId="62" applyFont="1" applyBorder="1" applyAlignment="1">
      <alignment horizontal="center"/>
      <protection/>
    </xf>
    <xf numFmtId="0" fontId="0" fillId="0" borderId="50" xfId="62" applyFont="1" applyBorder="1" applyAlignment="1">
      <alignment horizontal="center"/>
      <protection/>
    </xf>
    <xf numFmtId="1" fontId="0" fillId="0" borderId="0" xfId="62" applyNumberFormat="1" applyFont="1" applyBorder="1" applyAlignment="1">
      <alignment horizontal="center"/>
      <protection/>
    </xf>
    <xf numFmtId="1" fontId="0" fillId="0" borderId="50" xfId="62" applyNumberFormat="1" applyFont="1" applyBorder="1" applyAlignment="1">
      <alignment horizontal="center"/>
      <protection/>
    </xf>
    <xf numFmtId="0" fontId="35" fillId="0" borderId="51" xfId="63" applyFont="1" applyBorder="1" applyProtection="1">
      <alignment/>
      <protection/>
    </xf>
    <xf numFmtId="0" fontId="35" fillId="0" borderId="52" xfId="63" applyFont="1" applyBorder="1" applyAlignment="1" applyProtection="1">
      <alignment horizontal="center"/>
      <protection/>
    </xf>
    <xf numFmtId="0" fontId="35" fillId="0" borderId="53" xfId="63" applyFont="1" applyBorder="1" applyAlignment="1" applyProtection="1">
      <alignment horizontal="center"/>
      <protection/>
    </xf>
    <xf numFmtId="2" fontId="35" fillId="0" borderId="52" xfId="63" applyNumberFormat="1" applyFont="1" applyBorder="1" applyAlignment="1" applyProtection="1">
      <alignment horizontal="center"/>
      <protection/>
    </xf>
    <xf numFmtId="168" fontId="35" fillId="0" borderId="52" xfId="63" applyNumberFormat="1" applyFont="1" applyBorder="1" applyAlignment="1" applyProtection="1">
      <alignment horizontal="center"/>
      <protection/>
    </xf>
    <xf numFmtId="1" fontId="35" fillId="0" borderId="52" xfId="63" applyNumberFormat="1" applyFont="1" applyBorder="1" applyAlignment="1" applyProtection="1">
      <alignment horizontal="center"/>
      <protection/>
    </xf>
    <xf numFmtId="1" fontId="35" fillId="0" borderId="53" xfId="63" applyNumberFormat="1" applyFont="1" applyBorder="1" applyAlignment="1" applyProtection="1">
      <alignment horizontal="center"/>
      <protection/>
    </xf>
    <xf numFmtId="0" fontId="30" fillId="0" borderId="0" xfId="62" applyAlignment="1">
      <alignment horizontal="center"/>
      <protection/>
    </xf>
    <xf numFmtId="0" fontId="30" fillId="0" borderId="0" xfId="62" applyAlignment="1">
      <alignment horizontal="right"/>
      <protection/>
    </xf>
    <xf numFmtId="166" fontId="30" fillId="0" borderId="0" xfId="62" applyNumberFormat="1" applyAlignment="1">
      <alignment horizontal="center"/>
      <protection/>
    </xf>
    <xf numFmtId="3" fontId="30" fillId="0" borderId="0" xfId="62" applyNumberFormat="1" applyAlignment="1">
      <alignment horizontal="center"/>
      <protection/>
    </xf>
    <xf numFmtId="2" fontId="30" fillId="0" borderId="0" xfId="62" applyNumberFormat="1" applyAlignment="1">
      <alignment horizontal="center"/>
      <protection/>
    </xf>
    <xf numFmtId="168" fontId="30" fillId="0" borderId="0" xfId="62" applyNumberFormat="1" applyAlignment="1">
      <alignment horizontal="center"/>
      <protection/>
    </xf>
    <xf numFmtId="0" fontId="30" fillId="0" borderId="0" xfId="62" applyFont="1">
      <alignment/>
      <protection/>
    </xf>
    <xf numFmtId="166" fontId="30" fillId="0" borderId="0" xfId="62" applyNumberFormat="1">
      <alignment/>
      <protection/>
    </xf>
    <xf numFmtId="2" fontId="30" fillId="0" borderId="0" xfId="62" applyNumberFormat="1">
      <alignment/>
      <protection/>
    </xf>
    <xf numFmtId="1" fontId="30" fillId="0" borderId="0" xfId="62" applyNumberFormat="1" applyAlignment="1">
      <alignment horizontal="center"/>
      <protection/>
    </xf>
    <xf numFmtId="0" fontId="41" fillId="0" borderId="0" xfId="67" applyFont="1" applyAlignment="1">
      <alignment horizontal="center"/>
      <protection/>
    </xf>
    <xf numFmtId="0" fontId="38" fillId="20" borderId="14" xfId="67" applyFont="1" applyFill="1" applyBorder="1" applyAlignment="1">
      <alignment horizontal="center"/>
      <protection/>
    </xf>
    <xf numFmtId="0" fontId="38" fillId="20" borderId="19" xfId="67" applyFont="1" applyFill="1" applyBorder="1" applyAlignment="1">
      <alignment horizontal="center"/>
      <protection/>
    </xf>
    <xf numFmtId="0" fontId="38" fillId="20" borderId="20" xfId="67" applyFont="1" applyFill="1" applyBorder="1" applyAlignment="1">
      <alignment horizontal="center"/>
      <protection/>
    </xf>
    <xf numFmtId="0" fontId="38" fillId="0" borderId="0" xfId="67" applyFont="1" applyAlignment="1">
      <alignment horizontal="center"/>
      <protection/>
    </xf>
    <xf numFmtId="0" fontId="42" fillId="0" borderId="0" xfId="66">
      <alignment/>
      <protection/>
    </xf>
    <xf numFmtId="0" fontId="43" fillId="22" borderId="31" xfId="66" applyFont="1" applyFill="1" applyBorder="1" applyAlignment="1">
      <alignment horizontal="center"/>
      <protection/>
    </xf>
    <xf numFmtId="0" fontId="43" fillId="22" borderId="33" xfId="66" applyFont="1" applyFill="1" applyBorder="1" applyAlignment="1">
      <alignment horizontal="center"/>
      <protection/>
    </xf>
    <xf numFmtId="0" fontId="42" fillId="22" borderId="34" xfId="66" applyFill="1" applyBorder="1" applyAlignment="1">
      <alignment horizontal="left"/>
      <protection/>
    </xf>
    <xf numFmtId="166" fontId="42" fillId="22" borderId="36" xfId="66" applyNumberFormat="1" applyFill="1" applyBorder="1" applyAlignment="1">
      <alignment horizontal="center"/>
      <protection/>
    </xf>
    <xf numFmtId="0" fontId="42" fillId="22" borderId="43" xfId="66" applyFill="1" applyBorder="1" applyAlignment="1">
      <alignment horizontal="left"/>
      <protection/>
    </xf>
    <xf numFmtId="166" fontId="42" fillId="22" borderId="44" xfId="66" applyNumberFormat="1" applyFill="1" applyBorder="1" applyAlignment="1">
      <alignment horizontal="center"/>
      <protection/>
    </xf>
    <xf numFmtId="0" fontId="43" fillId="22" borderId="32" xfId="66" applyFont="1" applyFill="1" applyBorder="1" applyAlignment="1">
      <alignment horizontal="center"/>
      <protection/>
    </xf>
    <xf numFmtId="0" fontId="42" fillId="22" borderId="34" xfId="66" applyFont="1" applyFill="1" applyBorder="1" applyAlignment="1">
      <alignment horizontal="left"/>
      <protection/>
    </xf>
    <xf numFmtId="0" fontId="42" fillId="22" borderId="35" xfId="66" applyFill="1" applyBorder="1" applyAlignment="1">
      <alignment horizontal="center"/>
      <protection/>
    </xf>
    <xf numFmtId="0" fontId="42" fillId="22" borderId="36" xfId="66" applyFont="1" applyFill="1" applyBorder="1" applyAlignment="1">
      <alignment horizontal="center"/>
      <protection/>
    </xf>
    <xf numFmtId="0" fontId="42" fillId="22" borderId="34" xfId="66" applyFill="1" applyBorder="1">
      <alignment/>
      <protection/>
    </xf>
    <xf numFmtId="0" fontId="42" fillId="22" borderId="36" xfId="66" applyFill="1" applyBorder="1" applyAlignment="1">
      <alignment horizontal="center"/>
      <protection/>
    </xf>
    <xf numFmtId="0" fontId="42" fillId="22" borderId="43" xfId="66" applyFont="1" applyFill="1" applyBorder="1" applyAlignment="1">
      <alignment horizontal="left"/>
      <protection/>
    </xf>
    <xf numFmtId="0" fontId="42" fillId="22" borderId="41" xfId="66" applyFill="1" applyBorder="1" applyAlignment="1">
      <alignment horizontal="center"/>
      <protection/>
    </xf>
    <xf numFmtId="0" fontId="42" fillId="22" borderId="44" xfId="66" applyFont="1" applyFill="1" applyBorder="1" applyAlignment="1">
      <alignment horizontal="center"/>
      <protection/>
    </xf>
    <xf numFmtId="0" fontId="5" fillId="0" borderId="0" xfId="0" applyFont="1" applyBorder="1" applyAlignment="1" applyProtection="1">
      <alignment horizontal="right"/>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49" fillId="0" borderId="0" xfId="65" applyFont="1" applyAlignment="1">
      <alignment horizontal="center"/>
      <protection/>
    </xf>
    <xf numFmtId="0" fontId="0" fillId="0" borderId="0" xfId="0" applyAlignment="1">
      <alignment/>
    </xf>
    <xf numFmtId="0" fontId="51" fillId="0" borderId="0" xfId="65" applyFont="1" applyAlignment="1">
      <alignment horizontal="left" wrapText="1"/>
      <protection/>
    </xf>
    <xf numFmtId="0" fontId="0" fillId="0" borderId="0" xfId="0" applyAlignment="1" applyProtection="1">
      <alignment/>
      <protection/>
    </xf>
    <xf numFmtId="0" fontId="1" fillId="0" borderId="0" xfId="59" applyFont="1" applyProtection="1">
      <alignment/>
      <protection/>
    </xf>
    <xf numFmtId="0" fontId="1" fillId="0" borderId="0" xfId="59" applyFont="1">
      <alignment/>
      <protection/>
    </xf>
    <xf numFmtId="0" fontId="1" fillId="0" borderId="0" xfId="59" applyFont="1" applyAlignment="1">
      <alignment vertical="center" wrapText="1"/>
      <protection/>
    </xf>
    <xf numFmtId="0" fontId="1" fillId="0" borderId="0" xfId="59" applyFont="1" applyAlignment="1">
      <alignment vertical="center"/>
      <protection/>
    </xf>
    <xf numFmtId="0" fontId="1" fillId="0" borderId="0" xfId="59" applyFont="1" applyBorder="1">
      <alignment/>
      <protection/>
    </xf>
    <xf numFmtId="2" fontId="54" fillId="0" borderId="0" xfId="59" applyNumberFormat="1" applyFont="1" applyFill="1" applyBorder="1" applyAlignment="1" quotePrefix="1">
      <alignment horizontal="left"/>
      <protection/>
    </xf>
    <xf numFmtId="179" fontId="55" fillId="0" borderId="0" xfId="44" applyNumberFormat="1" applyFont="1" applyFill="1" applyBorder="1" applyAlignment="1" applyProtection="1">
      <alignment/>
      <protection/>
    </xf>
    <xf numFmtId="0" fontId="56" fillId="0" borderId="0" xfId="59" applyFont="1">
      <alignment/>
      <protection/>
    </xf>
    <xf numFmtId="0" fontId="0" fillId="0" borderId="0" xfId="59">
      <alignment/>
      <protection/>
    </xf>
    <xf numFmtId="179" fontId="57" fillId="0" borderId="0" xfId="44" applyNumberFormat="1" applyFont="1" applyFill="1" applyBorder="1" applyAlignment="1" applyProtection="1">
      <alignment/>
      <protection/>
    </xf>
    <xf numFmtId="0" fontId="5" fillId="0" borderId="0" xfId="59" applyFont="1" applyBorder="1">
      <alignment/>
      <protection/>
    </xf>
    <xf numFmtId="0" fontId="55" fillId="0" borderId="0" xfId="59" applyFont="1" applyFill="1" applyBorder="1" applyAlignment="1" applyProtection="1">
      <alignment horizontal="center"/>
      <protection/>
    </xf>
    <xf numFmtId="0" fontId="46" fillId="0" borderId="0" xfId="65" applyFont="1">
      <alignment/>
      <protection/>
    </xf>
    <xf numFmtId="0" fontId="1" fillId="0" borderId="0" xfId="0" applyFont="1" applyAlignment="1">
      <alignment/>
    </xf>
    <xf numFmtId="0" fontId="48" fillId="24" borderId="0" xfId="0" applyFont="1" applyFill="1" applyAlignment="1" applyProtection="1">
      <alignment vertical="center"/>
      <protection/>
    </xf>
    <xf numFmtId="0" fontId="47" fillId="24" borderId="0" xfId="0" applyFont="1" applyFill="1" applyAlignment="1" applyProtection="1">
      <alignment vertical="center"/>
      <protection/>
    </xf>
    <xf numFmtId="0" fontId="1" fillId="0" borderId="0" xfId="0" applyFont="1" applyAlignment="1">
      <alignment horizontal="left"/>
    </xf>
    <xf numFmtId="0" fontId="1" fillId="0" borderId="0" xfId="0" applyFont="1" applyAlignment="1">
      <alignment horizontal="center" vertical="center"/>
    </xf>
    <xf numFmtId="0" fontId="49" fillId="0" borderId="0" xfId="65" applyFont="1" applyAlignment="1">
      <alignment/>
      <protection/>
    </xf>
    <xf numFmtId="0" fontId="47" fillId="24" borderId="0" xfId="0" applyFont="1" applyFill="1" applyAlignment="1" applyProtection="1">
      <alignment horizontal="center" vertical="center"/>
      <protection/>
    </xf>
    <xf numFmtId="0" fontId="48" fillId="24" borderId="0" xfId="0" applyFont="1" applyFill="1" applyAlignment="1" applyProtection="1">
      <alignment horizontal="center" vertical="center"/>
      <protection/>
    </xf>
    <xf numFmtId="0" fontId="62" fillId="0" borderId="0" xfId="65" applyFont="1">
      <alignment/>
      <protection/>
    </xf>
    <xf numFmtId="0" fontId="62" fillId="0" borderId="0" xfId="65" applyFont="1" applyAlignment="1">
      <alignment/>
      <protection/>
    </xf>
    <xf numFmtId="0" fontId="2" fillId="24" borderId="0" xfId="0" applyFont="1" applyFill="1" applyAlignment="1" applyProtection="1">
      <alignment horizontal="left" vertical="center" wrapText="1"/>
      <protection/>
    </xf>
    <xf numFmtId="0" fontId="0" fillId="0" borderId="0" xfId="0" applyAlignment="1">
      <alignment vertical="center"/>
    </xf>
    <xf numFmtId="0" fontId="47" fillId="24" borderId="0" xfId="0" applyFont="1" applyFill="1" applyAlignment="1">
      <alignment horizontal="center" vertical="center"/>
    </xf>
    <xf numFmtId="0" fontId="48" fillId="24" borderId="0" xfId="0" applyFont="1" applyFill="1" applyAlignment="1">
      <alignment horizontal="center" vertical="center"/>
    </xf>
    <xf numFmtId="0" fontId="49" fillId="0" borderId="0" xfId="0" applyFont="1" applyAlignment="1">
      <alignment horizontal="center"/>
    </xf>
    <xf numFmtId="0" fontId="47" fillId="24" borderId="0" xfId="0" applyFont="1" applyFill="1" applyAlignment="1">
      <alignment vertical="center"/>
    </xf>
    <xf numFmtId="0" fontId="48" fillId="24" borderId="0" xfId="0" applyFont="1" applyFill="1" applyAlignment="1">
      <alignment vertical="center"/>
    </xf>
    <xf numFmtId="0" fontId="52" fillId="24" borderId="0" xfId="0" applyFont="1" applyFill="1" applyAlignment="1">
      <alignment horizontal="center" vertical="center"/>
    </xf>
    <xf numFmtId="0" fontId="52" fillId="24" borderId="0" xfId="0" applyFont="1" applyFill="1" applyAlignment="1">
      <alignment vertical="center"/>
    </xf>
    <xf numFmtId="0" fontId="62" fillId="0" borderId="0" xfId="0" applyFont="1" applyAlignment="1">
      <alignment horizontal="center"/>
    </xf>
    <xf numFmtId="0" fontId="62" fillId="0" borderId="0" xfId="0" applyFont="1" applyAlignment="1">
      <alignment/>
    </xf>
    <xf numFmtId="0" fontId="59" fillId="0" borderId="0" xfId="0" applyFont="1" applyAlignment="1">
      <alignment/>
    </xf>
    <xf numFmtId="0" fontId="62" fillId="0" borderId="0" xfId="0" applyFont="1" applyFill="1" applyBorder="1" applyAlignment="1">
      <alignment horizontal="center"/>
    </xf>
    <xf numFmtId="0" fontId="64" fillId="0" borderId="0" xfId="0" applyFont="1" applyAlignment="1">
      <alignment/>
    </xf>
    <xf numFmtId="0" fontId="59" fillId="0" borderId="0" xfId="0" applyFont="1" applyFill="1" applyBorder="1" applyAlignment="1">
      <alignment horizontal="center"/>
    </xf>
    <xf numFmtId="0" fontId="65" fillId="0" borderId="0" xfId="0" applyFont="1" applyAlignment="1">
      <alignment/>
    </xf>
    <xf numFmtId="0" fontId="59" fillId="0" borderId="0" xfId="0" applyFont="1" applyAlignment="1">
      <alignment horizontal="center"/>
    </xf>
    <xf numFmtId="0" fontId="3" fillId="0" borderId="0" xfId="0" applyFont="1" applyBorder="1" applyAlignment="1" applyProtection="1">
      <alignment/>
      <protection locked="0"/>
    </xf>
    <xf numFmtId="0" fontId="5" fillId="0" borderId="16" xfId="0" applyFont="1" applyBorder="1" applyAlignment="1" applyProtection="1">
      <alignment horizontal="center" vertical="center"/>
      <protection locked="0"/>
    </xf>
    <xf numFmtId="175" fontId="5" fillId="0" borderId="16" xfId="0" applyNumberFormat="1" applyFont="1" applyBorder="1" applyAlignment="1" applyProtection="1">
      <alignment horizontal="center" vertical="center"/>
      <protection locked="0"/>
    </xf>
    <xf numFmtId="0" fontId="62" fillId="0" borderId="0" xfId="65" applyFont="1" applyAlignment="1">
      <alignment horizontal="left" vertical="top" wrapText="1"/>
      <protection/>
    </xf>
    <xf numFmtId="165" fontId="1" fillId="24" borderId="35" xfId="0" applyNumberFormat="1" applyFont="1" applyFill="1" applyBorder="1" applyAlignment="1" applyProtection="1">
      <alignment horizontal="center"/>
      <protection locked="0"/>
    </xf>
    <xf numFmtId="0" fontId="63" fillId="24" borderId="0" xfId="0" applyFont="1" applyFill="1" applyAlignment="1" applyProtection="1">
      <alignment horizontal="left" vertical="top" wrapText="1"/>
      <protection/>
    </xf>
    <xf numFmtId="0" fontId="63" fillId="0" borderId="0" xfId="0" applyFont="1" applyBorder="1" applyAlignment="1">
      <alignment horizontal="left" vertical="top" wrapText="1"/>
    </xf>
    <xf numFmtId="0" fontId="34" fillId="0" borderId="0" xfId="0" applyFont="1" applyAlignment="1">
      <alignment/>
    </xf>
    <xf numFmtId="0" fontId="67" fillId="0" borderId="0" xfId="0" applyFont="1" applyFill="1" applyAlignment="1">
      <alignment/>
    </xf>
    <xf numFmtId="0" fontId="63" fillId="0" borderId="0" xfId="0" applyFont="1" applyFill="1" applyAlignment="1">
      <alignment vertical="top"/>
    </xf>
    <xf numFmtId="201" fontId="62" fillId="0" borderId="0" xfId="0" applyNumberFormat="1" applyFont="1" applyAlignment="1">
      <alignment/>
    </xf>
    <xf numFmtId="0" fontId="63" fillId="0" borderId="0" xfId="0" applyFont="1" applyAlignment="1">
      <alignment vertical="top"/>
    </xf>
    <xf numFmtId="0" fontId="1" fillId="0" borderId="0" xfId="0" applyFont="1" applyAlignment="1">
      <alignment wrapText="1"/>
    </xf>
    <xf numFmtId="0" fontId="63" fillId="0" borderId="0" xfId="0" applyFont="1" applyAlignment="1">
      <alignment/>
    </xf>
    <xf numFmtId="0" fontId="63" fillId="0" borderId="0" xfId="0" applyFont="1" applyBorder="1" applyAlignment="1">
      <alignment horizontal="left" wrapText="1"/>
    </xf>
    <xf numFmtId="0" fontId="0" fillId="0" borderId="0" xfId="0" applyAlignment="1" applyProtection="1">
      <alignment vertical="center"/>
      <protection locked="0"/>
    </xf>
    <xf numFmtId="165" fontId="0" fillId="24" borderId="0" xfId="0" applyNumberForma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175"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1" fillId="0" borderId="0" xfId="0" applyFont="1" applyFill="1" applyAlignment="1" applyProtection="1">
      <alignment vertical="center"/>
      <protection locked="0"/>
    </xf>
    <xf numFmtId="0" fontId="0" fillId="0" borderId="0" xfId="0" applyBorder="1" applyAlignment="1">
      <alignment vertical="center"/>
    </xf>
    <xf numFmtId="0" fontId="0" fillId="0" borderId="54" xfId="0" applyBorder="1" applyAlignment="1">
      <alignment vertical="center"/>
    </xf>
    <xf numFmtId="0" fontId="1" fillId="0" borderId="16" xfId="0" applyFont="1" applyBorder="1" applyAlignment="1" applyProtection="1">
      <alignment vertical="center"/>
      <protection locked="0"/>
    </xf>
    <xf numFmtId="0" fontId="1" fillId="0" borderId="0" xfId="59" applyFont="1" applyAlignment="1" applyProtection="1">
      <alignment vertical="center"/>
      <protection/>
    </xf>
    <xf numFmtId="0" fontId="3" fillId="0" borderId="0" xfId="59" applyFont="1" applyAlignment="1" applyProtection="1">
      <alignment horizontal="left" vertical="center" wrapText="1"/>
      <protection/>
    </xf>
    <xf numFmtId="0" fontId="53" fillId="0" borderId="55" xfId="59" applyFont="1" applyBorder="1" applyAlignment="1">
      <alignment vertical="center"/>
      <protection/>
    </xf>
    <xf numFmtId="0" fontId="1" fillId="0" borderId="0" xfId="59" applyFont="1" applyBorder="1" applyAlignment="1">
      <alignment vertical="center"/>
      <protection/>
    </xf>
    <xf numFmtId="0" fontId="5" fillId="0" borderId="0" xfId="59" applyFont="1" applyBorder="1" applyAlignment="1">
      <alignment vertical="center"/>
      <protection/>
    </xf>
    <xf numFmtId="0" fontId="1" fillId="0" borderId="0" xfId="59" applyFont="1" applyFill="1" applyBorder="1" applyAlignment="1" quotePrefix="1">
      <alignment horizontal="left" vertical="center"/>
      <protection/>
    </xf>
    <xf numFmtId="165" fontId="1" fillId="0" borderId="0" xfId="71" applyNumberFormat="1" applyFont="1" applyFill="1" applyBorder="1" applyAlignment="1">
      <alignment horizontal="center" vertical="center"/>
    </xf>
    <xf numFmtId="2" fontId="54" fillId="0" borderId="0" xfId="59" applyNumberFormat="1" applyFont="1" applyFill="1" applyBorder="1" applyAlignment="1">
      <alignment horizontal="center" vertical="center"/>
      <protection/>
    </xf>
    <xf numFmtId="2" fontId="54" fillId="0" borderId="0" xfId="59" applyNumberFormat="1" applyFont="1" applyFill="1" applyBorder="1" applyAlignment="1" quotePrefix="1">
      <alignment horizontal="left" vertical="center"/>
      <protection/>
    </xf>
    <xf numFmtId="0" fontId="55" fillId="0" borderId="0" xfId="59" applyFont="1" applyFill="1" applyBorder="1" applyAlignment="1" applyProtection="1">
      <alignment horizontal="center" vertical="center"/>
      <protection/>
    </xf>
    <xf numFmtId="179" fontId="55" fillId="0" borderId="0" xfId="44" applyNumberFormat="1" applyFont="1" applyFill="1" applyBorder="1" applyAlignment="1" applyProtection="1">
      <alignment vertical="center"/>
      <protection/>
    </xf>
    <xf numFmtId="0" fontId="3" fillId="0" borderId="0" xfId="0" applyFont="1" applyBorder="1" applyAlignment="1">
      <alignment horizontal="left" vertical="center" wrapText="1"/>
    </xf>
    <xf numFmtId="0" fontId="26"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62" fillId="0" borderId="0" xfId="0" applyFont="1" applyAlignment="1">
      <alignment vertical="center"/>
    </xf>
    <xf numFmtId="0" fontId="68" fillId="0" borderId="0" xfId="0" applyFont="1" applyBorder="1" applyAlignment="1">
      <alignment vertical="center"/>
    </xf>
    <xf numFmtId="0" fontId="63" fillId="0" borderId="0" xfId="0" applyFont="1" applyAlignment="1">
      <alignment horizontal="left"/>
    </xf>
    <xf numFmtId="0" fontId="63" fillId="0" borderId="0" xfId="0" applyFont="1" applyAlignment="1">
      <alignment/>
    </xf>
    <xf numFmtId="0" fontId="63" fillId="0" borderId="0" xfId="0" applyFont="1" applyAlignment="1">
      <alignment horizontal="center" vertical="center"/>
    </xf>
    <xf numFmtId="0" fontId="63" fillId="0" borderId="0" xfId="0" applyFont="1" applyBorder="1" applyAlignment="1">
      <alignment horizontal="left" vertical="center" wrapText="1"/>
    </xf>
    <xf numFmtId="0" fontId="63" fillId="0" borderId="0" xfId="0" applyFont="1" applyAlignment="1" applyProtection="1">
      <alignment/>
      <protection/>
    </xf>
    <xf numFmtId="0" fontId="63" fillId="0" borderId="0" xfId="0" applyFont="1" applyBorder="1" applyAlignment="1">
      <alignment/>
    </xf>
    <xf numFmtId="175" fontId="62" fillId="24" borderId="56" xfId="0" applyNumberFormat="1" applyFont="1" applyFill="1" applyBorder="1" applyAlignment="1">
      <alignment horizontal="right" vertical="center"/>
    </xf>
    <xf numFmtId="175" fontId="62" fillId="24" borderId="57" xfId="0" applyNumberFormat="1" applyFont="1" applyFill="1" applyBorder="1" applyAlignment="1">
      <alignment horizontal="right" vertical="center"/>
    </xf>
    <xf numFmtId="175" fontId="62" fillId="24" borderId="58" xfId="0" applyNumberFormat="1" applyFont="1" applyFill="1" applyBorder="1" applyAlignment="1">
      <alignment horizontal="right" vertical="center"/>
    </xf>
    <xf numFmtId="43" fontId="63" fillId="0" borderId="59" xfId="42" applyFont="1" applyFill="1" applyBorder="1" applyAlignment="1">
      <alignment horizontal="center" vertical="center" wrapText="1"/>
    </xf>
    <xf numFmtId="3" fontId="1" fillId="0" borderId="35" xfId="0" applyNumberFormat="1" applyFont="1" applyFill="1" applyBorder="1" applyAlignment="1">
      <alignment vertical="center"/>
    </xf>
    <xf numFmtId="0" fontId="1" fillId="0" borderId="18" xfId="0" applyFont="1" applyBorder="1" applyAlignment="1">
      <alignment vertical="center"/>
    </xf>
    <xf numFmtId="0" fontId="1" fillId="0" borderId="18" xfId="0" applyFont="1" applyBorder="1" applyAlignment="1">
      <alignment vertical="center" wrapText="1"/>
    </xf>
    <xf numFmtId="0" fontId="2" fillId="0" borderId="0" xfId="0" applyFont="1" applyBorder="1" applyAlignment="1">
      <alignment vertical="center"/>
    </xf>
    <xf numFmtId="165" fontId="0" fillId="24" borderId="24" xfId="0" applyNumberFormat="1" applyFill="1" applyBorder="1" applyAlignment="1" applyProtection="1">
      <alignment vertical="center"/>
      <protection locked="0"/>
    </xf>
    <xf numFmtId="0" fontId="0" fillId="0" borderId="24" xfId="0" applyBorder="1" applyAlignment="1" applyProtection="1">
      <alignment vertical="center"/>
      <protection locked="0"/>
    </xf>
    <xf numFmtId="0" fontId="71" fillId="0" borderId="0" xfId="0" applyFont="1" applyAlignment="1">
      <alignment vertical="center"/>
    </xf>
    <xf numFmtId="0" fontId="62" fillId="0" borderId="0" xfId="65" applyFont="1" applyAlignment="1">
      <alignment vertical="center"/>
      <protection/>
    </xf>
    <xf numFmtId="0" fontId="63" fillId="23" borderId="45" xfId="0" applyFont="1" applyFill="1" applyBorder="1" applyAlignment="1">
      <alignment horizontal="left" vertical="center"/>
    </xf>
    <xf numFmtId="0" fontId="62" fillId="23" borderId="57" xfId="0" applyFont="1" applyFill="1" applyBorder="1" applyAlignment="1">
      <alignment horizontal="left" vertical="center"/>
    </xf>
    <xf numFmtId="0" fontId="62" fillId="23" borderId="58" xfId="0" applyFont="1" applyFill="1" applyBorder="1" applyAlignment="1">
      <alignment horizontal="left" vertical="center"/>
    </xf>
    <xf numFmtId="0" fontId="62" fillId="23" borderId="56" xfId="0" applyFont="1" applyFill="1" applyBorder="1" applyAlignment="1">
      <alignment horizontal="left" vertical="center"/>
    </xf>
    <xf numFmtId="0" fontId="7" fillId="0" borderId="0" xfId="0" applyFont="1" applyAlignment="1">
      <alignment/>
    </xf>
    <xf numFmtId="0" fontId="72" fillId="0" borderId="0" xfId="0" applyFont="1" applyAlignment="1">
      <alignment/>
    </xf>
    <xf numFmtId="0" fontId="1" fillId="0" borderId="0" xfId="0" applyFont="1" applyBorder="1" applyAlignment="1">
      <alignment vertical="center"/>
    </xf>
    <xf numFmtId="0" fontId="0" fillId="0" borderId="24" xfId="0" applyBorder="1" applyAlignment="1" applyProtection="1">
      <alignment/>
      <protection locked="0"/>
    </xf>
    <xf numFmtId="0" fontId="0" fillId="0" borderId="0" xfId="0" applyBorder="1" applyAlignment="1" applyProtection="1">
      <alignment vertical="center"/>
      <protection locked="0"/>
    </xf>
    <xf numFmtId="0" fontId="1" fillId="0" borderId="0" xfId="0" applyFont="1" applyBorder="1" applyAlignment="1" applyProtection="1">
      <alignment horizontal="center" vertical="center" wrapText="1"/>
      <protection locked="0"/>
    </xf>
    <xf numFmtId="0" fontId="0" fillId="0" borderId="0" xfId="0" applyFill="1" applyBorder="1" applyAlignment="1" applyProtection="1">
      <alignment/>
      <protection locked="0"/>
    </xf>
    <xf numFmtId="0" fontId="66" fillId="0" borderId="0" xfId="64" applyFont="1" applyFill="1" applyBorder="1" applyAlignment="1" applyProtection="1">
      <alignment horizontal="center" vertical="center" wrapText="1"/>
      <protection/>
    </xf>
    <xf numFmtId="0" fontId="46" fillId="0" borderId="0" xfId="0" applyFont="1" applyFill="1" applyBorder="1" applyAlignment="1" applyProtection="1" quotePrefix="1">
      <alignment/>
      <protection/>
    </xf>
    <xf numFmtId="166" fontId="46" fillId="0" borderId="0" xfId="0" applyNumberFormat="1" applyFont="1" applyFill="1" applyBorder="1" applyAlignment="1" applyProtection="1" quotePrefix="1">
      <alignment horizontal="center"/>
      <protection/>
    </xf>
    <xf numFmtId="0" fontId="46" fillId="0" borderId="0" xfId="0" applyFont="1" applyFill="1" applyBorder="1" applyAlignment="1" applyProtection="1">
      <alignment/>
      <protection/>
    </xf>
    <xf numFmtId="166" fontId="46" fillId="0" borderId="0" xfId="0" applyNumberFormat="1" applyFont="1" applyFill="1" applyBorder="1" applyAlignment="1" applyProtection="1">
      <alignment horizontal="center"/>
      <protection/>
    </xf>
    <xf numFmtId="168" fontId="46" fillId="0" borderId="0" xfId="64" applyNumberFormat="1" applyFont="1" applyFill="1" applyBorder="1" applyAlignment="1" applyProtection="1">
      <alignment horizontal="center"/>
      <protection/>
    </xf>
    <xf numFmtId="168" fontId="46" fillId="0" borderId="0" xfId="64" applyNumberFormat="1" applyFont="1" applyFill="1" applyBorder="1" applyAlignment="1" applyProtection="1" quotePrefix="1">
      <alignment horizontal="center"/>
      <protection/>
    </xf>
    <xf numFmtId="0" fontId="46" fillId="0" borderId="0" xfId="64" applyFont="1" applyFill="1" applyBorder="1" applyAlignment="1" applyProtection="1">
      <alignment/>
      <protection/>
    </xf>
    <xf numFmtId="166" fontId="46" fillId="0" borderId="0" xfId="64" applyNumberFormat="1" applyFont="1" applyFill="1" applyBorder="1" applyAlignment="1" applyProtection="1">
      <alignment horizontal="center"/>
      <protection/>
    </xf>
    <xf numFmtId="0" fontId="46" fillId="0" borderId="0" xfId="64" applyFont="1" applyFill="1" applyBorder="1" applyAlignment="1" applyProtection="1">
      <alignment vertical="top"/>
      <protection/>
    </xf>
    <xf numFmtId="166" fontId="46" fillId="0" borderId="0" xfId="64" applyNumberFormat="1" applyFont="1" applyFill="1" applyBorder="1" applyAlignment="1" applyProtection="1">
      <alignment horizontal="center" vertical="top"/>
      <protection/>
    </xf>
    <xf numFmtId="0" fontId="46" fillId="0" borderId="0" xfId="59" applyFont="1" applyFill="1" applyBorder="1">
      <alignment/>
      <protection/>
    </xf>
    <xf numFmtId="0" fontId="1" fillId="0" borderId="0" xfId="59" applyFont="1" applyFill="1" applyBorder="1">
      <alignment/>
      <protection/>
    </xf>
    <xf numFmtId="0" fontId="62" fillId="0" borderId="0" xfId="65" applyFont="1" applyFill="1" applyAlignment="1">
      <alignment horizontal="left" vertical="top" wrapText="1"/>
      <protection/>
    </xf>
    <xf numFmtId="0" fontId="49" fillId="0" borderId="0" xfId="65" applyFont="1" applyFill="1" applyAlignment="1">
      <alignment horizontal="center"/>
      <protection/>
    </xf>
    <xf numFmtId="0" fontId="0" fillId="0" borderId="0" xfId="0" applyFill="1" applyAlignment="1" applyProtection="1">
      <alignment/>
      <protection locked="0"/>
    </xf>
    <xf numFmtId="0" fontId="0" fillId="0" borderId="0" xfId="0" applyFill="1" applyAlignment="1" applyProtection="1">
      <alignment vertical="center"/>
      <protection locked="0"/>
    </xf>
    <xf numFmtId="0" fontId="1" fillId="0" borderId="0" xfId="0" applyFont="1" applyFill="1" applyBorder="1" applyAlignment="1" applyProtection="1">
      <alignment vertical="center"/>
      <protection locked="0"/>
    </xf>
    <xf numFmtId="0" fontId="1" fillId="0" borderId="17" xfId="0" applyFont="1" applyBorder="1" applyAlignment="1" applyProtection="1">
      <alignment/>
      <protection locked="0"/>
    </xf>
    <xf numFmtId="0" fontId="62" fillId="0" borderId="0" xfId="0" applyFont="1" applyAlignment="1">
      <alignment horizontal="center" vertical="center"/>
    </xf>
    <xf numFmtId="175" fontId="62" fillId="0" borderId="0" xfId="0" applyNumberFormat="1" applyFont="1" applyBorder="1" applyAlignment="1">
      <alignment vertical="center"/>
    </xf>
    <xf numFmtId="9" fontId="62" fillId="0" borderId="0" xfId="0" applyNumberFormat="1" applyFont="1" applyBorder="1" applyAlignment="1" applyProtection="1">
      <alignment horizontal="center" vertical="center"/>
      <protection locked="0"/>
    </xf>
    <xf numFmtId="0" fontId="0" fillId="0" borderId="37" xfId="0" applyFont="1" applyBorder="1" applyAlignment="1" applyProtection="1">
      <alignment vertical="center"/>
      <protection locked="0"/>
    </xf>
    <xf numFmtId="0" fontId="62" fillId="0" borderId="0" xfId="0" applyFont="1" applyAlignment="1">
      <alignment vertical="top"/>
    </xf>
    <xf numFmtId="0" fontId="1" fillId="0" borderId="0" xfId="0" applyFont="1" applyBorder="1" applyAlignment="1">
      <alignment/>
    </xf>
    <xf numFmtId="0" fontId="0" fillId="0" borderId="0" xfId="0" applyFill="1" applyAlignment="1">
      <alignment/>
    </xf>
    <xf numFmtId="0" fontId="5" fillId="0" borderId="3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0" xfId="0" applyFont="1" applyFill="1" applyBorder="1" applyAlignment="1">
      <alignment horizontal="left" vertical="center" wrapText="1"/>
    </xf>
    <xf numFmtId="175" fontId="62" fillId="23" borderId="60" xfId="0" applyNumberFormat="1" applyFont="1" applyFill="1" applyBorder="1" applyAlignment="1" applyProtection="1">
      <alignment vertical="center"/>
      <protection/>
    </xf>
    <xf numFmtId="175" fontId="62" fillId="23" borderId="61" xfId="0" applyNumberFormat="1" applyFont="1" applyFill="1" applyBorder="1" applyAlignment="1" applyProtection="1">
      <alignment vertical="center"/>
      <protection/>
    </xf>
    <xf numFmtId="175" fontId="62" fillId="23" borderId="62" xfId="0" applyNumberFormat="1" applyFont="1" applyFill="1" applyBorder="1" applyAlignment="1" applyProtection="1">
      <alignment vertical="center"/>
      <protection/>
    </xf>
    <xf numFmtId="0" fontId="59" fillId="0" borderId="19" xfId="0" applyFont="1" applyBorder="1" applyAlignment="1">
      <alignment horizontal="right"/>
    </xf>
    <xf numFmtId="0" fontId="59" fillId="0" borderId="24" xfId="0" applyFont="1" applyBorder="1" applyAlignment="1">
      <alignment horizontal="right"/>
    </xf>
    <xf numFmtId="0" fontId="59" fillId="0" borderId="16" xfId="0" applyFont="1" applyBorder="1" applyAlignment="1">
      <alignment/>
    </xf>
    <xf numFmtId="0" fontId="73" fillId="0" borderId="0" xfId="0" applyFont="1" applyAlignment="1">
      <alignment horizontal="left"/>
    </xf>
    <xf numFmtId="0" fontId="52" fillId="24" borderId="0" xfId="0" applyFont="1" applyFill="1" applyAlignment="1" applyProtection="1">
      <alignment horizontal="center" vertical="center"/>
      <protection/>
    </xf>
    <xf numFmtId="0" fontId="1" fillId="0" borderId="0" xfId="0" applyFont="1" applyFill="1" applyBorder="1" applyAlignment="1" applyProtection="1">
      <alignment horizontal="center" vertical="center" wrapText="1"/>
      <protection locked="0"/>
    </xf>
    <xf numFmtId="0" fontId="34" fillId="0" borderId="0" xfId="61" applyFont="1" applyFill="1" applyBorder="1" applyAlignment="1">
      <alignment vertical="center"/>
      <protection/>
    </xf>
    <xf numFmtId="0" fontId="34" fillId="0" borderId="0" xfId="61" applyFont="1" applyFill="1" applyBorder="1">
      <alignment/>
      <protection/>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62" fillId="0" borderId="0" xfId="65" applyFont="1" applyFill="1" applyAlignment="1">
      <alignment/>
      <protection/>
    </xf>
    <xf numFmtId="0" fontId="53" fillId="0" borderId="0" xfId="59" applyFont="1" applyFill="1" applyBorder="1" applyAlignment="1" applyProtection="1">
      <alignment horizontal="center" vertical="center"/>
      <protection/>
    </xf>
    <xf numFmtId="0" fontId="34" fillId="0" borderId="0" xfId="0" applyFont="1" applyFill="1" applyBorder="1" applyAlignment="1">
      <alignment horizontal="center" vertical="center"/>
    </xf>
    <xf numFmtId="0" fontId="63" fillId="0" borderId="15" xfId="59" applyFont="1" applyBorder="1" applyAlignment="1">
      <alignment horizontal="center" vertical="center"/>
      <protection/>
    </xf>
    <xf numFmtId="0" fontId="63" fillId="0" borderId="16" xfId="59" applyFont="1" applyBorder="1" applyAlignment="1">
      <alignment horizontal="center" vertical="center"/>
      <protection/>
    </xf>
    <xf numFmtId="0" fontId="34" fillId="0" borderId="0" xfId="0" applyFont="1" applyAlignment="1">
      <alignment vertical="center"/>
    </xf>
    <xf numFmtId="3" fontId="1" fillId="0" borderId="32" xfId="0" applyNumberFormat="1" applyFont="1" applyFill="1" applyBorder="1" applyAlignment="1">
      <alignment vertical="center"/>
    </xf>
    <xf numFmtId="0" fontId="5" fillId="23" borderId="56" xfId="0" applyFont="1" applyFill="1" applyBorder="1" applyAlignment="1">
      <alignment vertical="center" wrapText="1"/>
    </xf>
    <xf numFmtId="0" fontId="5" fillId="23" borderId="57" xfId="0" applyFont="1" applyFill="1" applyBorder="1" applyAlignment="1">
      <alignment vertical="center" wrapText="1"/>
    </xf>
    <xf numFmtId="0" fontId="63" fillId="23" borderId="56" xfId="0" applyFont="1" applyFill="1" applyBorder="1" applyAlignment="1">
      <alignment vertical="center" wrapText="1"/>
    </xf>
    <xf numFmtId="0" fontId="63" fillId="23" borderId="57" xfId="0" applyFont="1" applyFill="1" applyBorder="1" applyAlignment="1">
      <alignment vertical="center" wrapText="1"/>
    </xf>
    <xf numFmtId="167" fontId="63" fillId="23" borderId="63" xfId="0" applyNumberFormat="1" applyFont="1" applyFill="1" applyBorder="1" applyAlignment="1">
      <alignment vertical="center" wrapText="1"/>
    </xf>
    <xf numFmtId="0" fontId="63" fillId="23" borderId="63" xfId="0" applyFont="1" applyFill="1" applyBorder="1" applyAlignment="1" applyProtection="1">
      <alignment vertical="center" wrapText="1"/>
      <protection/>
    </xf>
    <xf numFmtId="0" fontId="0" fillId="0" borderId="0" xfId="0" applyFont="1" applyAlignment="1" applyProtection="1">
      <alignment/>
      <protection/>
    </xf>
    <xf numFmtId="0" fontId="77" fillId="0" borderId="0" xfId="59" applyFont="1">
      <alignment/>
      <protection/>
    </xf>
    <xf numFmtId="0" fontId="0" fillId="0" borderId="0" xfId="59" applyFont="1">
      <alignment/>
      <protection/>
    </xf>
    <xf numFmtId="0" fontId="78" fillId="0" borderId="0" xfId="0" applyFont="1" applyAlignment="1">
      <alignment/>
    </xf>
    <xf numFmtId="0" fontId="79" fillId="20" borderId="45" xfId="0" applyFont="1" applyFill="1" applyBorder="1" applyAlignment="1">
      <alignment horizontal="center" vertical="center"/>
    </xf>
    <xf numFmtId="0" fontId="79" fillId="20" borderId="21" xfId="0" applyFont="1" applyFill="1" applyBorder="1" applyAlignment="1">
      <alignment horizontal="center" vertical="center"/>
    </xf>
    <xf numFmtId="0" fontId="78" fillId="0" borderId="57" xfId="0" applyFont="1" applyBorder="1" applyAlignment="1">
      <alignment horizontal="center"/>
    </xf>
    <xf numFmtId="0" fontId="78" fillId="0" borderId="58" xfId="0" applyFont="1" applyBorder="1" applyAlignment="1">
      <alignment horizontal="center"/>
    </xf>
    <xf numFmtId="0" fontId="78" fillId="0" borderId="56" xfId="0" applyFont="1" applyBorder="1" applyAlignment="1">
      <alignment horizontal="center"/>
    </xf>
    <xf numFmtId="0" fontId="78" fillId="0" borderId="0" xfId="0" applyFont="1" applyAlignment="1">
      <alignment horizontal="center"/>
    </xf>
    <xf numFmtId="0" fontId="78" fillId="0" borderId="0" xfId="59" applyFont="1">
      <alignment/>
      <protection/>
    </xf>
    <xf numFmtId="0" fontId="78" fillId="0" borderId="64" xfId="59" applyFont="1" applyBorder="1" applyAlignment="1">
      <alignment horizontal="center"/>
      <protection/>
    </xf>
    <xf numFmtId="0" fontId="78" fillId="0" borderId="57" xfId="59" applyFont="1" applyBorder="1" applyAlignment="1">
      <alignment horizontal="center"/>
      <protection/>
    </xf>
    <xf numFmtId="0" fontId="78" fillId="0" borderId="58" xfId="59" applyFont="1" applyBorder="1" applyAlignment="1">
      <alignment horizontal="center"/>
      <protection/>
    </xf>
    <xf numFmtId="164" fontId="78" fillId="0" borderId="23" xfId="0" applyNumberFormat="1" applyFont="1" applyBorder="1" applyAlignment="1">
      <alignment horizontal="center" vertical="center"/>
    </xf>
    <xf numFmtId="0" fontId="60" fillId="25" borderId="25" xfId="64" applyFont="1" applyFill="1" applyBorder="1" applyAlignment="1" applyProtection="1">
      <alignment horizontal="center" vertical="center" wrapText="1"/>
      <protection/>
    </xf>
    <xf numFmtId="0" fontId="60" fillId="25" borderId="26" xfId="64" applyFont="1" applyFill="1" applyBorder="1" applyAlignment="1" applyProtection="1">
      <alignment horizontal="center" vertical="center" wrapText="1"/>
      <protection/>
    </xf>
    <xf numFmtId="0" fontId="60" fillId="25" borderId="27" xfId="64" applyFont="1" applyFill="1" applyBorder="1" applyAlignment="1" applyProtection="1">
      <alignment horizontal="center" vertical="center" wrapText="1"/>
      <protection/>
    </xf>
    <xf numFmtId="0" fontId="59" fillId="20" borderId="55" xfId="0" applyFont="1" applyFill="1" applyBorder="1" applyAlignment="1" applyProtection="1" quotePrefix="1">
      <alignment vertical="center"/>
      <protection/>
    </xf>
    <xf numFmtId="166" fontId="59" fillId="20" borderId="65" xfId="0" applyNumberFormat="1" applyFont="1" applyFill="1" applyBorder="1" applyAlignment="1" applyProtection="1" quotePrefix="1">
      <alignment horizontal="center" vertical="center"/>
      <protection/>
    </xf>
    <xf numFmtId="166" fontId="59" fillId="20" borderId="66" xfId="0" applyNumberFormat="1" applyFont="1" applyFill="1" applyBorder="1" applyAlignment="1" applyProtection="1" quotePrefix="1">
      <alignment horizontal="center" vertical="center"/>
      <protection/>
    </xf>
    <xf numFmtId="0" fontId="78" fillId="24" borderId="37" xfId="0" applyFont="1" applyFill="1" applyBorder="1" applyAlignment="1" applyProtection="1">
      <alignment vertical="center"/>
      <protection/>
    </xf>
    <xf numFmtId="166" fontId="78" fillId="24" borderId="67" xfId="0" applyNumberFormat="1" applyFont="1" applyFill="1" applyBorder="1" applyAlignment="1" applyProtection="1">
      <alignment horizontal="center" vertical="center"/>
      <protection/>
    </xf>
    <xf numFmtId="168" fontId="78" fillId="24" borderId="39" xfId="64" applyNumberFormat="1" applyFont="1" applyFill="1" applyBorder="1" applyAlignment="1" applyProtection="1">
      <alignment horizontal="center" vertical="center"/>
      <protection/>
    </xf>
    <xf numFmtId="0" fontId="59" fillId="24" borderId="37" xfId="0" applyFont="1" applyFill="1" applyBorder="1" applyAlignment="1" applyProtection="1" quotePrefix="1">
      <alignment vertical="center"/>
      <protection/>
    </xf>
    <xf numFmtId="166" fontId="59" fillId="24" borderId="67" xfId="0" applyNumberFormat="1" applyFont="1" applyFill="1" applyBorder="1" applyAlignment="1" applyProtection="1" quotePrefix="1">
      <alignment horizontal="center" vertical="center"/>
      <protection/>
    </xf>
    <xf numFmtId="168" fontId="59" fillId="24" borderId="39" xfId="64" applyNumberFormat="1" applyFont="1" applyFill="1" applyBorder="1" applyAlignment="1" applyProtection="1" quotePrefix="1">
      <alignment horizontal="center" vertical="center"/>
      <protection/>
    </xf>
    <xf numFmtId="0" fontId="59" fillId="24" borderId="37" xfId="64" applyFont="1" applyFill="1" applyBorder="1" applyAlignment="1" applyProtection="1">
      <alignment vertical="center"/>
      <protection/>
    </xf>
    <xf numFmtId="166" fontId="59" fillId="24" borderId="67" xfId="64" applyNumberFormat="1" applyFont="1" applyFill="1" applyBorder="1" applyAlignment="1" applyProtection="1">
      <alignment horizontal="center" vertical="center"/>
      <protection/>
    </xf>
    <xf numFmtId="168" fontId="59" fillId="24" borderId="39" xfId="64" applyNumberFormat="1" applyFont="1" applyFill="1" applyBorder="1" applyAlignment="1" applyProtection="1">
      <alignment horizontal="center" vertical="center"/>
      <protection/>
    </xf>
    <xf numFmtId="166" fontId="59" fillId="24" borderId="67" xfId="0" applyNumberFormat="1" applyFont="1" applyFill="1" applyBorder="1" applyAlignment="1" applyProtection="1">
      <alignment horizontal="center" vertical="center"/>
      <protection/>
    </xf>
    <xf numFmtId="0" fontId="59" fillId="20" borderId="15" xfId="59" applyFont="1" applyFill="1" applyBorder="1" applyAlignment="1">
      <alignment vertical="center"/>
      <protection/>
    </xf>
    <xf numFmtId="0" fontId="59" fillId="20" borderId="16" xfId="59" applyFont="1" applyFill="1" applyBorder="1" applyAlignment="1">
      <alignment vertical="center"/>
      <protection/>
    </xf>
    <xf numFmtId="0" fontId="78" fillId="20" borderId="16" xfId="59" applyFont="1" applyFill="1" applyBorder="1" applyAlignment="1">
      <alignment vertical="center"/>
      <protection/>
    </xf>
    <xf numFmtId="0" fontId="59" fillId="20" borderId="11" xfId="59" applyFont="1" applyFill="1" applyBorder="1" applyAlignment="1">
      <alignment vertical="center"/>
      <protection/>
    </xf>
    <xf numFmtId="0" fontId="59" fillId="20" borderId="10" xfId="59" applyFont="1" applyFill="1" applyBorder="1" applyAlignment="1">
      <alignment vertical="center"/>
      <protection/>
    </xf>
    <xf numFmtId="0" fontId="59" fillId="20" borderId="24" xfId="59" applyFont="1" applyFill="1" applyBorder="1" applyAlignment="1">
      <alignment vertical="center"/>
      <protection/>
    </xf>
    <xf numFmtId="0" fontId="78" fillId="20" borderId="24" xfId="59" applyFont="1" applyFill="1" applyBorder="1" applyAlignment="1">
      <alignment vertical="center"/>
      <protection/>
    </xf>
    <xf numFmtId="0" fontId="59" fillId="20" borderId="12" xfId="59" applyFont="1" applyFill="1" applyBorder="1" applyAlignment="1">
      <alignment vertical="center"/>
      <protection/>
    </xf>
    <xf numFmtId="0" fontId="59" fillId="26" borderId="25" xfId="64" applyFont="1" applyFill="1" applyBorder="1" applyAlignment="1" applyProtection="1">
      <alignment horizontal="left" vertical="center" wrapText="1"/>
      <protection/>
    </xf>
    <xf numFmtId="0" fontId="59" fillId="26" borderId="26" xfId="64" applyFont="1" applyFill="1" applyBorder="1" applyAlignment="1" applyProtection="1">
      <alignment horizontal="center" vertical="center" wrapText="1"/>
      <protection/>
    </xf>
    <xf numFmtId="0" fontId="59" fillId="26" borderId="27" xfId="64" applyFont="1" applyFill="1" applyBorder="1" applyAlignment="1" applyProtection="1">
      <alignment horizontal="center" vertical="center" wrapText="1"/>
      <protection/>
    </xf>
    <xf numFmtId="164" fontId="1" fillId="23" borderId="68" xfId="0" applyNumberFormat="1" applyFont="1" applyFill="1" applyBorder="1" applyAlignment="1" applyProtection="1">
      <alignment horizontal="center" vertical="center"/>
      <protection locked="0"/>
    </xf>
    <xf numFmtId="164" fontId="1" fillId="23" borderId="61" xfId="0" applyNumberFormat="1" applyFont="1" applyFill="1" applyBorder="1" applyAlignment="1" applyProtection="1">
      <alignment horizontal="center" vertical="center"/>
      <protection locked="0"/>
    </xf>
    <xf numFmtId="164" fontId="1" fillId="23" borderId="69" xfId="0" applyNumberFormat="1" applyFont="1" applyFill="1" applyBorder="1" applyAlignment="1" applyProtection="1">
      <alignment horizontal="center" vertical="center"/>
      <protection locked="0"/>
    </xf>
    <xf numFmtId="0" fontId="0" fillId="0" borderId="70" xfId="0" applyFont="1" applyBorder="1" applyAlignment="1" applyProtection="1">
      <alignment vertical="center"/>
      <protection locked="0"/>
    </xf>
    <xf numFmtId="0" fontId="70" fillId="0" borderId="0" xfId="0" applyFont="1" applyFill="1" applyBorder="1" applyAlignment="1">
      <alignment horizontal="center"/>
    </xf>
    <xf numFmtId="0" fontId="60" fillId="0" borderId="0" xfId="0" applyFont="1" applyAlignment="1">
      <alignment horizontal="center"/>
    </xf>
    <xf numFmtId="0" fontId="28" fillId="0" borderId="0" xfId="0" applyFont="1" applyAlignment="1">
      <alignment horizontal="center"/>
    </xf>
    <xf numFmtId="0" fontId="62" fillId="0" borderId="0" xfId="0" applyFont="1" applyBorder="1" applyAlignment="1">
      <alignment/>
    </xf>
    <xf numFmtId="0" fontId="46" fillId="0" borderId="0" xfId="60" applyFont="1" applyFill="1" applyBorder="1">
      <alignment/>
      <protection/>
    </xf>
    <xf numFmtId="0" fontId="1" fillId="0" borderId="0" xfId="60" applyFont="1" applyFill="1" applyBorder="1">
      <alignment/>
      <protection/>
    </xf>
    <xf numFmtId="0" fontId="63" fillId="23" borderId="23" xfId="0" applyFont="1" applyFill="1" applyBorder="1" applyAlignment="1" applyProtection="1">
      <alignment vertical="center" wrapText="1"/>
      <protection/>
    </xf>
    <xf numFmtId="0" fontId="63" fillId="23" borderId="57" xfId="0" applyFont="1" applyFill="1" applyBorder="1" applyAlignment="1" applyProtection="1">
      <alignment vertical="center" wrapText="1"/>
      <protection/>
    </xf>
    <xf numFmtId="9" fontId="64" fillId="0" borderId="71" xfId="70" applyNumberFormat="1" applyFont="1" applyBorder="1" applyAlignment="1">
      <alignment horizontal="center" vertical="center" wrapText="1"/>
    </xf>
    <xf numFmtId="9" fontId="63" fillId="0" borderId="71" xfId="70" applyNumberFormat="1" applyFont="1" applyBorder="1" applyAlignment="1">
      <alignment horizontal="center" vertical="center" wrapText="1"/>
    </xf>
    <xf numFmtId="43" fontId="63" fillId="0" borderId="72" xfId="42" applyFont="1" applyFill="1" applyBorder="1" applyAlignment="1">
      <alignment horizontal="center" vertical="center" wrapText="1"/>
    </xf>
    <xf numFmtId="43" fontId="63" fillId="0" borderId="34" xfId="42" applyFont="1" applyFill="1" applyBorder="1" applyAlignment="1">
      <alignment horizontal="center" vertical="center" wrapText="1"/>
    </xf>
    <xf numFmtId="0" fontId="53" fillId="27" borderId="45" xfId="0" applyFont="1" applyFill="1" applyBorder="1" applyAlignment="1">
      <alignment vertical="center" wrapText="1"/>
    </xf>
    <xf numFmtId="0" fontId="53" fillId="27" borderId="73" xfId="0" applyFont="1" applyFill="1" applyBorder="1" applyAlignment="1">
      <alignment horizontal="center" vertical="center" wrapText="1"/>
    </xf>
    <xf numFmtId="0" fontId="53" fillId="27" borderId="20" xfId="0" applyFont="1" applyFill="1" applyBorder="1" applyAlignment="1">
      <alignment horizontal="center" vertical="center" wrapText="1"/>
    </xf>
    <xf numFmtId="0" fontId="70" fillId="27" borderId="15" xfId="0" applyFont="1" applyFill="1" applyBorder="1" applyAlignment="1">
      <alignment horizontal="left" vertical="center"/>
    </xf>
    <xf numFmtId="0" fontId="70" fillId="27" borderId="11" xfId="0" applyFont="1" applyFill="1" applyBorder="1" applyAlignment="1">
      <alignment horizontal="center" vertical="center"/>
    </xf>
    <xf numFmtId="0" fontId="70" fillId="27" borderId="20" xfId="0" applyFont="1" applyFill="1" applyBorder="1" applyAlignment="1">
      <alignment horizontal="center" vertical="center"/>
    </xf>
    <xf numFmtId="0" fontId="70" fillId="27" borderId="26" xfId="0" applyFont="1" applyFill="1" applyBorder="1" applyAlignment="1">
      <alignment horizontal="center" vertical="center"/>
    </xf>
    <xf numFmtId="0" fontId="70" fillId="27" borderId="26" xfId="0" applyFont="1" applyFill="1" applyBorder="1" applyAlignment="1">
      <alignment horizontal="center" vertical="center" wrapText="1"/>
    </xf>
    <xf numFmtId="0" fontId="70" fillId="27" borderId="27" xfId="0" applyFont="1" applyFill="1" applyBorder="1" applyAlignment="1">
      <alignment horizontal="center" vertical="center"/>
    </xf>
    <xf numFmtId="0" fontId="53" fillId="27" borderId="55" xfId="59" applyFont="1" applyFill="1" applyBorder="1" applyAlignment="1">
      <alignment horizontal="center" vertical="center" wrapText="1"/>
      <protection/>
    </xf>
    <xf numFmtId="0" fontId="53" fillId="27" borderId="65" xfId="59" applyFont="1" applyFill="1" applyBorder="1" applyAlignment="1">
      <alignment horizontal="center" vertical="center" wrapText="1"/>
      <protection/>
    </xf>
    <xf numFmtId="0" fontId="53" fillId="27" borderId="73" xfId="59" applyFont="1" applyFill="1" applyBorder="1" applyAlignment="1">
      <alignment horizontal="center" vertical="center" wrapText="1"/>
      <protection/>
    </xf>
    <xf numFmtId="0" fontId="53" fillId="27" borderId="66" xfId="59" applyFont="1" applyFill="1" applyBorder="1" applyAlignment="1">
      <alignment horizontal="center" vertical="center" wrapText="1"/>
      <protection/>
    </xf>
    <xf numFmtId="0" fontId="5" fillId="27" borderId="55" xfId="0" applyFont="1" applyFill="1" applyBorder="1" applyAlignment="1">
      <alignment horizontal="center" vertical="center" wrapText="1"/>
    </xf>
    <xf numFmtId="0" fontId="5" fillId="27" borderId="66" xfId="0" applyFont="1" applyFill="1" applyBorder="1" applyAlignment="1">
      <alignment horizontal="center" vertical="center" wrapText="1"/>
    </xf>
    <xf numFmtId="0" fontId="5" fillId="27" borderId="45" xfId="0" applyFont="1" applyFill="1" applyBorder="1" applyAlignment="1">
      <alignment horizontal="center" vertical="center" wrapText="1"/>
    </xf>
    <xf numFmtId="0" fontId="5" fillId="27" borderId="73" xfId="0" applyFont="1" applyFill="1" applyBorder="1" applyAlignment="1">
      <alignment horizontal="center" vertical="center" wrapText="1"/>
    </xf>
    <xf numFmtId="0" fontId="5" fillId="27" borderId="65" xfId="0" applyFont="1" applyFill="1" applyBorder="1" applyAlignment="1">
      <alignment horizontal="center" vertical="center" wrapText="1"/>
    </xf>
    <xf numFmtId="0" fontId="5" fillId="27" borderId="74" xfId="0" applyFont="1" applyFill="1" applyBorder="1" applyAlignment="1">
      <alignment horizontal="center" vertical="center" wrapText="1"/>
    </xf>
    <xf numFmtId="0" fontId="53" fillId="27" borderId="45" xfId="0" applyFont="1" applyFill="1" applyBorder="1" applyAlignment="1">
      <alignment horizontal="left" vertical="center"/>
    </xf>
    <xf numFmtId="0" fontId="53" fillId="27" borderId="73" xfId="0" applyFont="1" applyFill="1" applyBorder="1" applyAlignment="1">
      <alignment horizontal="center" vertical="center"/>
    </xf>
    <xf numFmtId="0" fontId="53" fillId="27" borderId="66" xfId="0" applyFont="1" applyFill="1" applyBorder="1" applyAlignment="1">
      <alignment horizontal="center" vertical="center"/>
    </xf>
    <xf numFmtId="0" fontId="1" fillId="0" borderId="0" xfId="59" applyFont="1" applyBorder="1" applyAlignment="1">
      <alignment vertical="center" wrapText="1"/>
      <protection/>
    </xf>
    <xf numFmtId="0" fontId="3" fillId="0" borderId="0" xfId="59" applyFont="1" applyBorder="1" applyAlignment="1" applyProtection="1">
      <alignment horizontal="left" vertical="center" wrapText="1"/>
      <protection/>
    </xf>
    <xf numFmtId="0" fontId="1" fillId="0" borderId="0" xfId="59" applyFont="1" applyBorder="1" applyAlignment="1" applyProtection="1">
      <alignment vertical="center"/>
      <protection/>
    </xf>
    <xf numFmtId="0" fontId="92" fillId="0" borderId="0" xfId="0" applyFont="1" applyAlignment="1">
      <alignment/>
    </xf>
    <xf numFmtId="9" fontId="1" fillId="0" borderId="53" xfId="0" applyNumberFormat="1" applyFont="1" applyBorder="1" applyAlignment="1">
      <alignment vertical="center"/>
    </xf>
    <xf numFmtId="9" fontId="1" fillId="0" borderId="33" xfId="0" applyNumberFormat="1" applyFont="1" applyBorder="1" applyAlignment="1">
      <alignment vertical="center"/>
    </xf>
    <xf numFmtId="9" fontId="1" fillId="0" borderId="59" xfId="0" applyNumberFormat="1" applyFont="1" applyBorder="1" applyAlignment="1">
      <alignment vertical="center"/>
    </xf>
    <xf numFmtId="9" fontId="1" fillId="0" borderId="36" xfId="0" applyNumberFormat="1" applyFont="1" applyBorder="1" applyAlignment="1">
      <alignment vertical="center"/>
    </xf>
    <xf numFmtId="9" fontId="1" fillId="0" borderId="38" xfId="0" applyNumberFormat="1" applyFont="1" applyBorder="1" applyAlignment="1">
      <alignment vertical="center"/>
    </xf>
    <xf numFmtId="0" fontId="1" fillId="0" borderId="24" xfId="0" applyFont="1" applyBorder="1" applyAlignment="1">
      <alignment vertical="center"/>
    </xf>
    <xf numFmtId="0" fontId="55" fillId="23" borderId="75" xfId="0" applyFont="1" applyFill="1" applyBorder="1" applyAlignment="1" applyProtection="1">
      <alignment vertical="center"/>
      <protection locked="0"/>
    </xf>
    <xf numFmtId="0" fontId="55" fillId="23" borderId="76" xfId="0" applyFont="1" applyFill="1" applyBorder="1" applyAlignment="1" applyProtection="1">
      <alignment vertical="center"/>
      <protection locked="0"/>
    </xf>
    <xf numFmtId="164" fontId="55" fillId="23" borderId="77" xfId="0" applyNumberFormat="1" applyFont="1" applyFill="1" applyBorder="1" applyAlignment="1" applyProtection="1">
      <alignment horizontal="center" vertical="center"/>
      <protection locked="0"/>
    </xf>
    <xf numFmtId="0" fontId="55" fillId="23" borderId="78" xfId="0" applyFont="1" applyFill="1" applyBorder="1" applyAlignment="1" applyProtection="1">
      <alignment vertical="center"/>
      <protection locked="0"/>
    </xf>
    <xf numFmtId="0" fontId="35" fillId="0" borderId="79" xfId="0" applyFont="1" applyBorder="1" applyAlignment="1" applyProtection="1">
      <alignment vertical="center"/>
      <protection locked="0"/>
    </xf>
    <xf numFmtId="3" fontId="55" fillId="24" borderId="0" xfId="0" applyNumberFormat="1" applyFont="1" applyFill="1" applyBorder="1" applyAlignment="1" applyProtection="1">
      <alignment horizontal="center" vertical="center"/>
      <protection locked="0"/>
    </xf>
    <xf numFmtId="0" fontId="55" fillId="23" borderId="68" xfId="0" applyFont="1" applyFill="1" applyBorder="1" applyAlignment="1" applyProtection="1">
      <alignment vertical="center"/>
      <protection/>
    </xf>
    <xf numFmtId="0" fontId="55" fillId="23" borderId="80" xfId="0" applyFont="1" applyFill="1" applyBorder="1" applyAlignment="1" applyProtection="1">
      <alignment vertical="center"/>
      <protection/>
    </xf>
    <xf numFmtId="0" fontId="55" fillId="23" borderId="81" xfId="0" applyFont="1" applyFill="1" applyBorder="1" applyAlignment="1" applyProtection="1">
      <alignment vertical="center"/>
      <protection/>
    </xf>
    <xf numFmtId="0" fontId="55" fillId="0" borderId="0" xfId="0" applyFont="1" applyFill="1" applyAlignment="1" applyProtection="1">
      <alignment vertical="center"/>
      <protection locked="0"/>
    </xf>
    <xf numFmtId="0" fontId="55" fillId="0" borderId="0" xfId="0" applyFont="1" applyFill="1" applyBorder="1" applyAlignment="1" applyProtection="1">
      <alignment horizontal="right" vertical="center"/>
      <protection locked="0"/>
    </xf>
    <xf numFmtId="0" fontId="55" fillId="0" borderId="54" xfId="0" applyFont="1" applyFill="1" applyBorder="1" applyAlignment="1" applyProtection="1">
      <alignment horizontal="right" vertical="center"/>
      <protection locked="0"/>
    </xf>
    <xf numFmtId="175" fontId="55" fillId="0" borderId="54" xfId="0" applyNumberFormat="1" applyFont="1" applyFill="1" applyBorder="1" applyAlignment="1" applyProtection="1">
      <alignment horizontal="center" vertical="center"/>
      <protection locked="0"/>
    </xf>
    <xf numFmtId="3" fontId="55" fillId="0" borderId="54" xfId="0" applyNumberFormat="1" applyFont="1" applyFill="1" applyBorder="1" applyAlignment="1" applyProtection="1">
      <alignment horizontal="center" vertical="center"/>
      <protection locked="0"/>
    </xf>
    <xf numFmtId="0" fontId="55" fillId="0" borderId="0" xfId="0" applyFont="1" applyAlignment="1" applyProtection="1">
      <alignment/>
      <protection locked="0"/>
    </xf>
    <xf numFmtId="175" fontId="55" fillId="0" borderId="0" xfId="0" applyNumberFormat="1" applyFont="1" applyFill="1" applyBorder="1" applyAlignment="1" applyProtection="1">
      <alignment horizontal="center" vertical="center"/>
      <protection locked="0"/>
    </xf>
    <xf numFmtId="0" fontId="55" fillId="0" borderId="18" xfId="0" applyFont="1" applyBorder="1" applyAlignment="1" applyProtection="1">
      <alignment/>
      <protection locked="0"/>
    </xf>
    <xf numFmtId="0" fontId="55" fillId="0" borderId="0" xfId="0" applyFont="1" applyFill="1" applyBorder="1" applyAlignment="1" applyProtection="1">
      <alignment vertical="center"/>
      <protection locked="0"/>
    </xf>
    <xf numFmtId="0" fontId="80" fillId="0" borderId="0" xfId="0" applyFont="1" applyFill="1" applyBorder="1" applyAlignment="1" applyProtection="1">
      <alignment horizontal="right" vertical="center"/>
      <protection locked="0"/>
    </xf>
    <xf numFmtId="0" fontId="55" fillId="0" borderId="0" xfId="0" applyFont="1" applyFill="1" applyBorder="1" applyAlignment="1" applyProtection="1">
      <alignment horizontal="left" vertical="center"/>
      <protection locked="0"/>
    </xf>
    <xf numFmtId="175" fontId="80" fillId="0" borderId="0" xfId="0" applyNumberFormat="1" applyFont="1" applyFill="1" applyBorder="1" applyAlignment="1" applyProtection="1">
      <alignment horizontal="center" vertical="center"/>
      <protection locked="0"/>
    </xf>
    <xf numFmtId="0" fontId="55" fillId="0" borderId="0" xfId="0" applyFont="1" applyBorder="1" applyAlignment="1" applyProtection="1">
      <alignment/>
      <protection locked="0"/>
    </xf>
    <xf numFmtId="0" fontId="80" fillId="0" borderId="0" xfId="0" applyFont="1" applyFill="1" applyBorder="1" applyAlignment="1" applyProtection="1">
      <alignment horizontal="left" vertical="top"/>
      <protection locked="0"/>
    </xf>
    <xf numFmtId="0" fontId="55" fillId="0" borderId="18" xfId="0" applyFont="1" applyBorder="1" applyAlignment="1">
      <alignment/>
    </xf>
    <xf numFmtId="0" fontId="34" fillId="0" borderId="0" xfId="0" applyFont="1" applyFill="1" applyAlignment="1" applyProtection="1">
      <alignment vertical="center"/>
      <protection locked="0"/>
    </xf>
    <xf numFmtId="0" fontId="63" fillId="0" borderId="24" xfId="0" applyFont="1" applyFill="1" applyBorder="1" applyAlignment="1" applyProtection="1">
      <alignment vertical="center"/>
      <protection locked="0"/>
    </xf>
    <xf numFmtId="0" fontId="63" fillId="0" borderId="12" xfId="0" applyFont="1" applyFill="1" applyBorder="1" applyAlignment="1" applyProtection="1">
      <alignment vertical="center"/>
      <protection locked="0"/>
    </xf>
    <xf numFmtId="0" fontId="63" fillId="0" borderId="10" xfId="0" applyFont="1" applyBorder="1" applyAlignment="1">
      <alignment horizontal="center" vertical="center"/>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protection locked="0"/>
    </xf>
    <xf numFmtId="0" fontId="34" fillId="0" borderId="0" xfId="0" applyFont="1" applyFill="1" applyAlignment="1" applyProtection="1">
      <alignment/>
      <protection locked="0"/>
    </xf>
    <xf numFmtId="0" fontId="1" fillId="0" borderId="22" xfId="0" applyFont="1" applyBorder="1" applyAlignment="1" applyProtection="1">
      <alignment vertical="center"/>
      <protection locked="0"/>
    </xf>
    <xf numFmtId="0" fontId="66" fillId="23" borderId="31" xfId="0" applyFont="1" applyFill="1" applyBorder="1" applyAlignment="1">
      <alignment vertical="center"/>
    </xf>
    <xf numFmtId="0" fontId="66" fillId="23" borderId="34" xfId="0" applyFont="1" applyFill="1" applyBorder="1" applyAlignment="1" applyProtection="1">
      <alignment vertical="center"/>
      <protection locked="0"/>
    </xf>
    <xf numFmtId="0" fontId="81" fillId="0" borderId="0" xfId="0" applyFont="1" applyBorder="1" applyAlignment="1">
      <alignment vertical="center"/>
    </xf>
    <xf numFmtId="0" fontId="66" fillId="23" borderId="34" xfId="0" applyFont="1" applyFill="1" applyBorder="1" applyAlignment="1">
      <alignment vertical="center"/>
    </xf>
    <xf numFmtId="6" fontId="46" fillId="24" borderId="36" xfId="0" applyNumberFormat="1" applyFont="1" applyFill="1" applyBorder="1" applyAlignment="1">
      <alignment horizontal="right" vertical="center"/>
    </xf>
    <xf numFmtId="0" fontId="66" fillId="0" borderId="10" xfId="0" applyFont="1" applyFill="1" applyBorder="1" applyAlignment="1">
      <alignment vertical="center"/>
    </xf>
    <xf numFmtId="6" fontId="66" fillId="0" borderId="44" xfId="0" applyNumberFormat="1" applyFont="1" applyBorder="1" applyAlignment="1">
      <alignment horizontal="right" vertical="center"/>
    </xf>
    <xf numFmtId="0" fontId="34" fillId="0" borderId="0" xfId="0" applyFont="1" applyFill="1" applyAlignment="1">
      <alignment/>
    </xf>
    <xf numFmtId="0" fontId="70" fillId="0" borderId="0" xfId="0" applyFont="1" applyBorder="1" applyAlignment="1">
      <alignment horizontal="center"/>
    </xf>
    <xf numFmtId="0" fontId="70" fillId="27" borderId="25" xfId="0" applyFont="1" applyFill="1" applyBorder="1" applyAlignment="1">
      <alignment horizontal="center" vertical="center"/>
    </xf>
    <xf numFmtId="0" fontId="63" fillId="0" borderId="28" xfId="0" applyFont="1" applyFill="1" applyBorder="1" applyAlignment="1">
      <alignment/>
    </xf>
    <xf numFmtId="0" fontId="63" fillId="0" borderId="34" xfId="0" applyFont="1" applyFill="1" applyBorder="1" applyAlignment="1">
      <alignment/>
    </xf>
    <xf numFmtId="0" fontId="63" fillId="0" borderId="43" xfId="0" applyFont="1" applyFill="1" applyBorder="1" applyAlignment="1">
      <alignment/>
    </xf>
    <xf numFmtId="0" fontId="63" fillId="0" borderId="30" xfId="0" applyFont="1" applyBorder="1" applyAlignment="1">
      <alignment/>
    </xf>
    <xf numFmtId="0" fontId="63" fillId="0" borderId="36" xfId="0" applyFont="1" applyBorder="1" applyAlignment="1">
      <alignment/>
    </xf>
    <xf numFmtId="0" fontId="63" fillId="0" borderId="44" xfId="0" applyFont="1" applyBorder="1" applyAlignment="1">
      <alignment/>
    </xf>
    <xf numFmtId="203" fontId="63" fillId="0" borderId="29" xfId="0" applyNumberFormat="1" applyFont="1" applyBorder="1" applyAlignment="1">
      <alignment horizontal="center"/>
    </xf>
    <xf numFmtId="164" fontId="63" fillId="0" borderId="35" xfId="0" applyNumberFormat="1" applyFont="1" applyBorder="1" applyAlignment="1">
      <alignment horizontal="center"/>
    </xf>
    <xf numFmtId="202" fontId="63" fillId="0" borderId="35" xfId="0" applyNumberFormat="1" applyFont="1" applyBorder="1" applyAlignment="1">
      <alignment horizontal="center"/>
    </xf>
    <xf numFmtId="203" fontId="63" fillId="0" borderId="35" xfId="0" applyNumberFormat="1" applyFont="1" applyBorder="1" applyAlignment="1">
      <alignment horizontal="center"/>
    </xf>
    <xf numFmtId="164" fontId="63" fillId="0" borderId="41" xfId="0" applyNumberFormat="1" applyFont="1" applyBorder="1" applyAlignment="1">
      <alignment horizontal="center"/>
    </xf>
    <xf numFmtId="0" fontId="5" fillId="23" borderId="63" xfId="0" applyFont="1" applyFill="1" applyBorder="1" applyAlignment="1">
      <alignment vertical="center" wrapText="1"/>
    </xf>
    <xf numFmtId="3" fontId="1" fillId="0" borderId="82" xfId="0" applyNumberFormat="1" applyFont="1" applyFill="1" applyBorder="1" applyAlignment="1">
      <alignment vertical="center"/>
    </xf>
    <xf numFmtId="9" fontId="1" fillId="0" borderId="83" xfId="0" applyNumberFormat="1" applyFont="1" applyBorder="1" applyAlignment="1">
      <alignment vertical="center"/>
    </xf>
    <xf numFmtId="0" fontId="63" fillId="0" borderId="0" xfId="0" applyFont="1" applyAlignment="1">
      <alignment horizontal="center"/>
    </xf>
    <xf numFmtId="0" fontId="63" fillId="0" borderId="16" xfId="0" applyFont="1" applyBorder="1" applyAlignment="1">
      <alignment horizontal="center"/>
    </xf>
    <xf numFmtId="0" fontId="63" fillId="0" borderId="0" xfId="0" applyFont="1" applyAlignment="1" applyProtection="1">
      <alignment horizontal="center"/>
      <protection/>
    </xf>
    <xf numFmtId="44" fontId="63" fillId="0" borderId="53" xfId="45" applyFont="1" applyFill="1" applyBorder="1" applyAlignment="1">
      <alignment horizontal="center" vertical="center" wrapText="1"/>
    </xf>
    <xf numFmtId="166" fontId="63" fillId="0" borderId="84" xfId="0" applyNumberFormat="1" applyFont="1" applyBorder="1" applyAlignment="1" applyProtection="1">
      <alignment horizontal="center" vertical="center"/>
      <protection/>
    </xf>
    <xf numFmtId="0" fontId="5" fillId="27" borderId="45" xfId="0" applyFont="1" applyFill="1" applyBorder="1" applyAlignment="1">
      <alignment vertical="center"/>
    </xf>
    <xf numFmtId="3" fontId="1" fillId="27" borderId="73" xfId="0" applyNumberFormat="1" applyFont="1" applyFill="1" applyBorder="1" applyAlignment="1">
      <alignment vertical="center"/>
    </xf>
    <xf numFmtId="3" fontId="1" fillId="27" borderId="65" xfId="0" applyNumberFormat="1" applyFont="1" applyFill="1" applyBorder="1" applyAlignment="1">
      <alignment vertical="center"/>
    </xf>
    <xf numFmtId="175" fontId="1" fillId="27" borderId="74" xfId="0" applyNumberFormat="1" applyFont="1" applyFill="1" applyBorder="1" applyAlignment="1">
      <alignment vertical="center"/>
    </xf>
    <xf numFmtId="9" fontId="1" fillId="27" borderId="19" xfId="0" applyNumberFormat="1" applyFont="1" applyFill="1" applyBorder="1" applyAlignment="1">
      <alignment vertical="center"/>
    </xf>
    <xf numFmtId="9" fontId="58" fillId="27" borderId="45" xfId="0" applyNumberFormat="1" applyFont="1" applyFill="1" applyBorder="1" applyAlignment="1">
      <alignment vertical="center"/>
    </xf>
    <xf numFmtId="9" fontId="63" fillId="0" borderId="57" xfId="70" applyFont="1" applyBorder="1" applyAlignment="1">
      <alignment horizontal="center" vertical="center"/>
    </xf>
    <xf numFmtId="44" fontId="63" fillId="0" borderId="71" xfId="45" applyNumberFormat="1" applyFont="1" applyBorder="1" applyAlignment="1">
      <alignment horizontal="center" vertical="center"/>
    </xf>
    <xf numFmtId="4" fontId="1" fillId="0" borderId="32" xfId="0" applyNumberFormat="1" applyFont="1" applyFill="1" applyBorder="1" applyAlignment="1">
      <alignment vertical="center"/>
    </xf>
    <xf numFmtId="0" fontId="34" fillId="0" borderId="0" xfId="0" applyFont="1" applyAlignment="1">
      <alignment vertical="top"/>
    </xf>
    <xf numFmtId="0" fontId="62" fillId="28" borderId="0" xfId="65" applyFont="1" applyFill="1" applyAlignment="1">
      <alignment/>
      <protection/>
    </xf>
    <xf numFmtId="0" fontId="59" fillId="0" borderId="0" xfId="0" applyFont="1" applyFill="1" applyBorder="1" applyAlignment="1" applyProtection="1">
      <alignment horizontal="center"/>
      <protection locked="0"/>
    </xf>
    <xf numFmtId="0" fontId="59" fillId="0" borderId="0" xfId="0" applyFont="1" applyAlignment="1" applyProtection="1">
      <alignment/>
      <protection locked="0"/>
    </xf>
    <xf numFmtId="0" fontId="0" fillId="0" borderId="0" xfId="0" applyAlignment="1" applyProtection="1">
      <alignment/>
      <protection locked="0"/>
    </xf>
    <xf numFmtId="0" fontId="59" fillId="0" borderId="0" xfId="0" applyFont="1" applyAlignment="1" applyProtection="1">
      <alignment horizontal="center"/>
      <protection locked="0"/>
    </xf>
    <xf numFmtId="0" fontId="1" fillId="0" borderId="0" xfId="59" applyFont="1" applyAlignment="1" applyProtection="1">
      <alignment vertical="center"/>
      <protection locked="0"/>
    </xf>
    <xf numFmtId="0" fontId="1" fillId="0" borderId="0" xfId="59" applyFont="1" applyBorder="1" applyAlignment="1" applyProtection="1">
      <alignment vertical="center"/>
      <protection locked="0"/>
    </xf>
    <xf numFmtId="0" fontId="1" fillId="0" borderId="0" xfId="59" applyFont="1" applyProtection="1">
      <alignment/>
      <protection locked="0"/>
    </xf>
    <xf numFmtId="0" fontId="5" fillId="0" borderId="0" xfId="59" applyFont="1" applyAlignment="1" applyProtection="1">
      <alignment horizontal="center"/>
      <protection locked="0"/>
    </xf>
    <xf numFmtId="0" fontId="63" fillId="0" borderId="0" xfId="0" applyFont="1" applyFill="1" applyAlignment="1" applyProtection="1">
      <alignment vertical="top"/>
      <protection locked="0"/>
    </xf>
    <xf numFmtId="0" fontId="63"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4" fillId="0" borderId="0" xfId="0" applyFont="1" applyFill="1" applyAlignment="1" applyProtection="1">
      <alignment wrapText="1"/>
      <protection locked="0"/>
    </xf>
    <xf numFmtId="0" fontId="63" fillId="0" borderId="28" xfId="0" applyFont="1" applyBorder="1" applyAlignment="1" applyProtection="1">
      <alignment/>
      <protection locked="0"/>
    </xf>
    <xf numFmtId="0" fontId="63" fillId="0" borderId="85" xfId="0" applyFont="1" applyBorder="1" applyAlignment="1" applyProtection="1">
      <alignment/>
      <protection locked="0"/>
    </xf>
    <xf numFmtId="0" fontId="1" fillId="0" borderId="0" xfId="0" applyFont="1" applyAlignment="1" applyProtection="1">
      <alignment/>
      <protection locked="0"/>
    </xf>
    <xf numFmtId="0" fontId="93" fillId="0" borderId="0" xfId="0" applyFont="1" applyFill="1" applyAlignment="1" applyProtection="1">
      <alignment/>
      <protection locked="0"/>
    </xf>
    <xf numFmtId="0" fontId="63" fillId="0" borderId="31" xfId="0" applyFont="1" applyBorder="1" applyAlignment="1" applyProtection="1">
      <alignment/>
      <protection locked="0"/>
    </xf>
    <xf numFmtId="0" fontId="63" fillId="0" borderId="71" xfId="0" applyFont="1" applyBorder="1" applyAlignment="1" applyProtection="1">
      <alignment/>
      <protection locked="0"/>
    </xf>
    <xf numFmtId="0" fontId="63" fillId="0" borderId="40" xfId="0" applyFont="1" applyFill="1" applyBorder="1" applyAlignment="1" applyProtection="1">
      <alignment/>
      <protection locked="0"/>
    </xf>
    <xf numFmtId="0" fontId="63" fillId="0" borderId="12" xfId="0" applyFont="1" applyBorder="1" applyAlignment="1" applyProtection="1">
      <alignment/>
      <protection locked="0"/>
    </xf>
    <xf numFmtId="4" fontId="1" fillId="27" borderId="65" xfId="0" applyNumberFormat="1" applyFont="1" applyFill="1" applyBorder="1" applyAlignment="1">
      <alignment vertical="center"/>
    </xf>
    <xf numFmtId="0" fontId="47" fillId="24" borderId="0" xfId="0" applyFont="1" applyFill="1" applyAlignment="1" applyProtection="1">
      <alignment vertical="center"/>
      <protection locked="0"/>
    </xf>
    <xf numFmtId="0" fontId="46" fillId="0" borderId="0" xfId="65" applyFont="1" applyProtection="1">
      <alignment/>
      <protection locked="0"/>
    </xf>
    <xf numFmtId="0" fontId="48" fillId="24" borderId="0" xfId="0" applyFont="1" applyFill="1" applyAlignment="1" applyProtection="1">
      <alignment vertical="center"/>
      <protection locked="0"/>
    </xf>
    <xf numFmtId="0" fontId="49" fillId="0" borderId="0" xfId="65" applyFont="1" applyAlignment="1" applyProtection="1">
      <alignment/>
      <protection locked="0"/>
    </xf>
    <xf numFmtId="0" fontId="49" fillId="0" borderId="0" xfId="65" applyFont="1" applyAlignment="1" applyProtection="1">
      <alignment horizontal="center"/>
      <protection locked="0"/>
    </xf>
    <xf numFmtId="0" fontId="1" fillId="0" borderId="22" xfId="0" applyFont="1" applyFill="1" applyBorder="1" applyAlignment="1" applyProtection="1">
      <alignment vertical="center"/>
      <protection locked="0"/>
    </xf>
    <xf numFmtId="0" fontId="5" fillId="0" borderId="22" xfId="0" applyFont="1" applyFill="1" applyBorder="1" applyAlignment="1" applyProtection="1">
      <alignment horizontal="center" vertical="center" wrapText="1"/>
      <protection locked="0"/>
    </xf>
    <xf numFmtId="0" fontId="1" fillId="0" borderId="0" xfId="0" applyFont="1" applyAlignment="1" applyProtection="1">
      <alignment wrapText="1"/>
      <protection locked="0"/>
    </xf>
    <xf numFmtId="3" fontId="1" fillId="0" borderId="22" xfId="0" applyNumberFormat="1" applyFont="1" applyFill="1" applyBorder="1" applyAlignment="1" applyProtection="1">
      <alignment vertical="center"/>
      <protection locked="0"/>
    </xf>
    <xf numFmtId="0" fontId="1" fillId="0" borderId="0" xfId="0" applyFont="1" applyFill="1" applyBorder="1" applyAlignment="1" applyProtection="1">
      <alignment/>
      <protection locked="0"/>
    </xf>
    <xf numFmtId="0" fontId="0" fillId="0" borderId="0" xfId="0" applyFont="1" applyFill="1" applyAlignment="1" applyProtection="1">
      <alignment vertical="center"/>
      <protection/>
    </xf>
    <xf numFmtId="0" fontId="55" fillId="0" borderId="28" xfId="0" applyFont="1" applyFill="1" applyBorder="1" applyAlignment="1" applyProtection="1">
      <alignment vertical="center" wrapText="1"/>
      <protection/>
    </xf>
    <xf numFmtId="0" fontId="55" fillId="24" borderId="29" xfId="0" applyNumberFormat="1" applyFont="1" applyFill="1" applyBorder="1" applyAlignment="1" applyProtection="1">
      <alignment vertical="center" wrapText="1"/>
      <protection/>
    </xf>
    <xf numFmtId="4" fontId="55" fillId="0" borderId="86" xfId="0" applyNumberFormat="1" applyFont="1" applyFill="1" applyBorder="1" applyAlignment="1" applyProtection="1">
      <alignment horizontal="center" vertical="center"/>
      <protection/>
    </xf>
    <xf numFmtId="175" fontId="55" fillId="24" borderId="29" xfId="0" applyNumberFormat="1" applyFont="1" applyFill="1" applyBorder="1" applyAlignment="1" applyProtection="1">
      <alignment horizontal="center" vertical="center"/>
      <protection/>
    </xf>
    <xf numFmtId="166" fontId="55" fillId="0" borderId="29" xfId="0" applyNumberFormat="1" applyFont="1" applyFill="1" applyBorder="1" applyAlignment="1" applyProtection="1">
      <alignment horizontal="center" vertical="center"/>
      <protection/>
    </xf>
    <xf numFmtId="9" fontId="55" fillId="0" borderId="29" xfId="7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46" fillId="0" borderId="35" xfId="59" applyFont="1" applyFill="1" applyBorder="1" applyAlignment="1" applyProtection="1">
      <alignment horizontal="center" vertical="center" wrapText="1"/>
      <protection/>
    </xf>
    <xf numFmtId="0" fontId="46" fillId="0" borderId="36" xfId="59" applyFont="1" applyFill="1" applyBorder="1" applyAlignment="1" applyProtection="1">
      <alignment horizontal="center" vertical="center" wrapText="1"/>
      <protection/>
    </xf>
    <xf numFmtId="175" fontId="62" fillId="0" borderId="35" xfId="0" applyNumberFormat="1" applyFont="1" applyBorder="1" applyAlignment="1" applyProtection="1">
      <alignment vertical="center"/>
      <protection/>
    </xf>
    <xf numFmtId="9" fontId="62" fillId="0" borderId="0" xfId="0" applyNumberFormat="1" applyFont="1" applyAlignment="1" applyProtection="1">
      <alignment horizontal="center" vertical="center"/>
      <protection/>
    </xf>
    <xf numFmtId="0" fontId="0" fillId="0" borderId="0" xfId="0" applyFont="1" applyFill="1" applyAlignment="1" applyProtection="1">
      <alignment/>
      <protection/>
    </xf>
    <xf numFmtId="0" fontId="62" fillId="0" borderId="0" xfId="0" applyFont="1" applyAlignment="1" applyProtection="1">
      <alignment vertical="center"/>
      <protection locked="0"/>
    </xf>
    <xf numFmtId="0" fontId="62" fillId="0" borderId="17" xfId="0" applyFont="1" applyBorder="1" applyAlignment="1" applyProtection="1">
      <alignment vertical="center"/>
      <protection locked="0"/>
    </xf>
    <xf numFmtId="0" fontId="62" fillId="0" borderId="0" xfId="0" applyFont="1" applyAlignment="1" applyProtection="1">
      <alignment/>
      <protection locked="0"/>
    </xf>
    <xf numFmtId="6" fontId="46" fillId="24" borderId="32" xfId="0" applyNumberFormat="1" applyFont="1" applyFill="1" applyBorder="1" applyAlignment="1" applyProtection="1">
      <alignment horizontal="right" vertical="center"/>
      <protection/>
    </xf>
    <xf numFmtId="0" fontId="0" fillId="0" borderId="0" xfId="0" applyAlignment="1" applyProtection="1">
      <alignment/>
      <protection/>
    </xf>
    <xf numFmtId="0" fontId="49" fillId="0" borderId="0" xfId="65" applyFont="1" applyAlignment="1" applyProtection="1">
      <alignment horizontal="center"/>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62" fillId="0" borderId="0" xfId="65" applyFont="1" applyAlignment="1" applyProtection="1">
      <alignment horizontal="left" vertical="top" wrapText="1"/>
      <protection/>
    </xf>
    <xf numFmtId="0" fontId="51" fillId="0" borderId="0" xfId="65" applyFont="1" applyAlignment="1" applyProtection="1">
      <alignment horizontal="left" wrapText="1"/>
      <protection/>
    </xf>
    <xf numFmtId="0" fontId="0" fillId="0" borderId="0" xfId="0" applyAlignment="1" applyProtection="1">
      <alignment vertical="center"/>
      <protection/>
    </xf>
    <xf numFmtId="165" fontId="0" fillId="24" borderId="0" xfId="0" applyNumberFormat="1" applyFill="1" applyBorder="1" applyAlignment="1" applyProtection="1">
      <alignment vertical="center"/>
      <protection/>
    </xf>
    <xf numFmtId="0" fontId="0" fillId="0" borderId="24" xfId="0" applyBorder="1" applyAlignment="1" applyProtection="1">
      <alignment vertical="center"/>
      <protection/>
    </xf>
    <xf numFmtId="0" fontId="1" fillId="0" borderId="0" xfId="0" applyFont="1" applyAlignment="1" applyProtection="1">
      <alignment/>
      <protection/>
    </xf>
    <xf numFmtId="0" fontId="0" fillId="0" borderId="0" xfId="0" applyFont="1" applyFill="1" applyAlignment="1" applyProtection="1">
      <alignment vertical="center"/>
      <protection/>
    </xf>
    <xf numFmtId="0" fontId="5" fillId="27" borderId="87" xfId="0" applyFont="1" applyFill="1" applyBorder="1" applyAlignment="1" applyProtection="1">
      <alignment horizontal="center" vertical="center" wrapText="1"/>
      <protection/>
    </xf>
    <xf numFmtId="0" fontId="5" fillId="27" borderId="65" xfId="0" applyFont="1" applyFill="1" applyBorder="1" applyAlignment="1" applyProtection="1">
      <alignment horizontal="center" vertical="center" wrapText="1"/>
      <protection/>
    </xf>
    <xf numFmtId="0" fontId="5" fillId="27" borderId="88"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0" fillId="0" borderId="0" xfId="0" applyFont="1" applyAlignment="1" applyProtection="1">
      <alignment vertical="center"/>
      <protection/>
    </xf>
    <xf numFmtId="0" fontId="1" fillId="0" borderId="89" xfId="0"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protection/>
    </xf>
    <xf numFmtId="3" fontId="1" fillId="0" borderId="32" xfId="0" applyNumberFormat="1" applyFont="1" applyFill="1" applyBorder="1" applyAlignment="1" applyProtection="1">
      <alignment horizontal="center" vertical="center"/>
      <protection/>
    </xf>
    <xf numFmtId="175" fontId="1" fillId="0" borderId="32"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62" fillId="0" borderId="64" xfId="0" applyFont="1" applyBorder="1" applyAlignment="1" applyProtection="1">
      <alignment horizontal="left" vertical="center"/>
      <protection/>
    </xf>
    <xf numFmtId="0" fontId="62" fillId="0" borderId="57" xfId="0" applyFont="1" applyBorder="1" applyAlignment="1" applyProtection="1">
      <alignment horizontal="left" vertical="center"/>
      <protection/>
    </xf>
    <xf numFmtId="0" fontId="62" fillId="0" borderId="58" xfId="0" applyFont="1" applyBorder="1" applyAlignment="1" applyProtection="1">
      <alignment horizontal="left" vertical="center"/>
      <protection/>
    </xf>
    <xf numFmtId="0" fontId="1" fillId="0" borderId="0" xfId="0" applyFont="1" applyBorder="1" applyAlignment="1">
      <alignment/>
    </xf>
    <xf numFmtId="0" fontId="78" fillId="0" borderId="56" xfId="59" applyFont="1" applyBorder="1" applyAlignment="1">
      <alignment horizontal="center"/>
      <protection/>
    </xf>
    <xf numFmtId="43" fontId="63" fillId="29" borderId="34" xfId="59" applyNumberFormat="1" applyFont="1" applyFill="1" applyBorder="1" applyAlignment="1" applyProtection="1">
      <alignment horizontal="center" vertical="center"/>
      <protection locked="0"/>
    </xf>
    <xf numFmtId="43" fontId="63" fillId="29" borderId="41" xfId="59" applyNumberFormat="1" applyFont="1" applyFill="1" applyBorder="1" applyAlignment="1" applyProtection="1">
      <alignment horizontal="center" vertical="center"/>
      <protection locked="0"/>
    </xf>
    <xf numFmtId="1" fontId="63" fillId="29" borderId="57" xfId="0" applyNumberFormat="1" applyFont="1" applyFill="1" applyBorder="1" applyAlignment="1" applyProtection="1">
      <alignment horizontal="center" vertical="center"/>
      <protection locked="0"/>
    </xf>
    <xf numFmtId="1" fontId="63" fillId="29" borderId="23" xfId="0" applyNumberFormat="1" applyFont="1" applyFill="1" applyBorder="1" applyAlignment="1" applyProtection="1">
      <alignment horizontal="center" vertical="center"/>
      <protection locked="0"/>
    </xf>
    <xf numFmtId="197" fontId="63" fillId="29" borderId="28" xfId="59" applyNumberFormat="1" applyFont="1" applyFill="1" applyBorder="1" applyAlignment="1" applyProtection="1">
      <alignment horizontal="center" vertical="center" wrapText="1"/>
      <protection locked="0"/>
    </xf>
    <xf numFmtId="197" fontId="63" fillId="29" borderId="29" xfId="59" applyNumberFormat="1" applyFont="1" applyFill="1" applyBorder="1" applyAlignment="1" applyProtection="1">
      <alignment horizontal="center" vertical="center" wrapText="1"/>
      <protection locked="0"/>
    </xf>
    <xf numFmtId="197" fontId="63" fillId="29" borderId="30" xfId="59" applyNumberFormat="1" applyFont="1" applyFill="1" applyBorder="1" applyAlignment="1" applyProtection="1">
      <alignment horizontal="center" vertical="center" wrapText="1"/>
      <protection locked="0"/>
    </xf>
    <xf numFmtId="197" fontId="63" fillId="29" borderId="34" xfId="59" applyNumberFormat="1" applyFont="1" applyFill="1" applyBorder="1" applyAlignment="1" applyProtection="1">
      <alignment horizontal="center" vertical="center" wrapText="1"/>
      <protection locked="0"/>
    </xf>
    <xf numFmtId="197" fontId="63" fillId="29" borderId="35" xfId="59" applyNumberFormat="1" applyFont="1" applyFill="1" applyBorder="1" applyAlignment="1" applyProtection="1">
      <alignment horizontal="center" vertical="center" wrapText="1"/>
      <protection locked="0"/>
    </xf>
    <xf numFmtId="197" fontId="63" fillId="29" borderId="36" xfId="59" applyNumberFormat="1" applyFont="1" applyFill="1" applyBorder="1" applyAlignment="1" applyProtection="1">
      <alignment horizontal="center" vertical="center" wrapText="1"/>
      <protection locked="0"/>
    </xf>
    <xf numFmtId="197" fontId="63" fillId="29" borderId="43" xfId="59" applyNumberFormat="1" applyFont="1" applyFill="1" applyBorder="1" applyAlignment="1" applyProtection="1">
      <alignment horizontal="center" vertical="center" wrapText="1"/>
      <protection locked="0"/>
    </xf>
    <xf numFmtId="197" fontId="63" fillId="29" borderId="41" xfId="59" applyNumberFormat="1" applyFont="1" applyFill="1" applyBorder="1" applyAlignment="1" applyProtection="1">
      <alignment horizontal="center" vertical="center" wrapText="1"/>
      <protection locked="0"/>
    </xf>
    <xf numFmtId="197" fontId="63" fillId="29" borderId="44" xfId="59" applyNumberFormat="1" applyFont="1" applyFill="1" applyBorder="1" applyAlignment="1" applyProtection="1">
      <alignment horizontal="center" vertical="center" wrapText="1"/>
      <protection locked="0"/>
    </xf>
    <xf numFmtId="0" fontId="63" fillId="29" borderId="31" xfId="59" applyFont="1" applyFill="1" applyBorder="1" applyAlignment="1" applyProtection="1">
      <alignment horizontal="left" vertical="center"/>
      <protection locked="0"/>
    </xf>
    <xf numFmtId="197" fontId="63" fillId="29" borderId="32" xfId="59" applyNumberFormat="1" applyFont="1" applyFill="1" applyBorder="1" applyAlignment="1" applyProtection="1">
      <alignment horizontal="center" vertical="center"/>
      <protection locked="0"/>
    </xf>
    <xf numFmtId="197" fontId="63" fillId="29" borderId="51" xfId="59" applyNumberFormat="1" applyFont="1" applyFill="1" applyBorder="1" applyAlignment="1" applyProtection="1">
      <alignment horizontal="center" vertical="center"/>
      <protection locked="0"/>
    </xf>
    <xf numFmtId="197" fontId="63" fillId="29" borderId="33" xfId="59" applyNumberFormat="1" applyFont="1" applyFill="1" applyBorder="1" applyAlignment="1" applyProtection="1">
      <alignment horizontal="center" vertical="center"/>
      <protection locked="0"/>
    </xf>
    <xf numFmtId="0" fontId="63" fillId="29" borderId="34" xfId="59" applyFont="1" applyFill="1" applyBorder="1" applyAlignment="1" applyProtection="1">
      <alignment horizontal="left" vertical="center"/>
      <protection locked="0"/>
    </xf>
    <xf numFmtId="197" fontId="63" fillId="29" borderId="35" xfId="59" applyNumberFormat="1" applyFont="1" applyFill="1" applyBorder="1" applyAlignment="1" applyProtection="1">
      <alignment horizontal="center" vertical="center"/>
      <protection locked="0"/>
    </xf>
    <xf numFmtId="197" fontId="63" fillId="29" borderId="90" xfId="59" applyNumberFormat="1" applyFont="1" applyFill="1" applyBorder="1" applyAlignment="1" applyProtection="1">
      <alignment horizontal="center" vertical="center"/>
      <protection locked="0"/>
    </xf>
    <xf numFmtId="197" fontId="63" fillId="29" borderId="36" xfId="59" applyNumberFormat="1" applyFont="1" applyFill="1" applyBorder="1" applyAlignment="1" applyProtection="1">
      <alignment horizontal="center" vertical="center"/>
      <protection locked="0"/>
    </xf>
    <xf numFmtId="197" fontId="63" fillId="29" borderId="82" xfId="59" applyNumberFormat="1" applyFont="1" applyFill="1" applyBorder="1" applyAlignment="1" applyProtection="1">
      <alignment horizontal="center" vertical="center"/>
      <protection locked="0"/>
    </xf>
    <xf numFmtId="197" fontId="63" fillId="29" borderId="91" xfId="59" applyNumberFormat="1" applyFont="1" applyFill="1" applyBorder="1" applyAlignment="1" applyProtection="1">
      <alignment horizontal="center" vertical="center"/>
      <protection locked="0"/>
    </xf>
    <xf numFmtId="197" fontId="63" fillId="29" borderId="44" xfId="59" applyNumberFormat="1" applyFont="1" applyFill="1" applyBorder="1" applyAlignment="1" applyProtection="1">
      <alignment horizontal="center" vertical="center"/>
      <protection locked="0"/>
    </xf>
    <xf numFmtId="0" fontId="53" fillId="29" borderId="66" xfId="59" applyFont="1" applyFill="1" applyBorder="1" applyAlignment="1" applyProtection="1">
      <alignment horizontal="centerContinuous" vertical="center"/>
      <protection locked="0"/>
    </xf>
    <xf numFmtId="0" fontId="1" fillId="29" borderId="52" xfId="0" applyFont="1" applyFill="1" applyBorder="1" applyAlignment="1" applyProtection="1">
      <alignment horizontal="center" vertical="center" wrapText="1"/>
      <protection locked="0"/>
    </xf>
    <xf numFmtId="0" fontId="1" fillId="29" borderId="33" xfId="0" applyFont="1" applyFill="1" applyBorder="1" applyAlignment="1" applyProtection="1">
      <alignment horizontal="center" vertical="center" wrapText="1"/>
      <protection locked="0"/>
    </xf>
    <xf numFmtId="0" fontId="1" fillId="29" borderId="92" xfId="0" applyFont="1" applyFill="1" applyBorder="1" applyAlignment="1" applyProtection="1">
      <alignment horizontal="center" vertical="center" wrapText="1"/>
      <protection locked="0"/>
    </xf>
    <xf numFmtId="0" fontId="1" fillId="29" borderId="36" xfId="0" applyFont="1" applyFill="1" applyBorder="1" applyAlignment="1" applyProtection="1">
      <alignment horizontal="center" vertical="center" wrapText="1"/>
      <protection locked="0"/>
    </xf>
    <xf numFmtId="0" fontId="1" fillId="29" borderId="24" xfId="0" applyFont="1" applyFill="1" applyBorder="1" applyAlignment="1" applyProtection="1">
      <alignment horizontal="center" vertical="center" wrapText="1"/>
      <protection locked="0"/>
    </xf>
    <xf numFmtId="0" fontId="1" fillId="29" borderId="44" xfId="0" applyFont="1" applyFill="1" applyBorder="1" applyAlignment="1" applyProtection="1">
      <alignment horizontal="center" vertical="center" wrapText="1"/>
      <protection locked="0"/>
    </xf>
    <xf numFmtId="203" fontId="63" fillId="29" borderId="93" xfId="0" applyNumberFormat="1" applyFont="1" applyFill="1" applyBorder="1" applyAlignment="1" applyProtection="1">
      <alignment horizontal="center" vertical="center"/>
      <protection locked="0"/>
    </xf>
    <xf numFmtId="203" fontId="63" fillId="29" borderId="53" xfId="0" applyNumberFormat="1" applyFont="1" applyFill="1" applyBorder="1" applyAlignment="1" applyProtection="1">
      <alignment horizontal="center" vertical="center"/>
      <protection locked="0"/>
    </xf>
    <xf numFmtId="202" fontId="63" fillId="29" borderId="53" xfId="0" applyNumberFormat="1" applyFont="1" applyFill="1" applyBorder="1" applyAlignment="1" applyProtection="1">
      <alignment horizontal="center" vertical="center"/>
      <protection locked="0"/>
    </xf>
    <xf numFmtId="164" fontId="63" fillId="29" borderId="72" xfId="0" applyNumberFormat="1" applyFont="1" applyFill="1" applyBorder="1" applyAlignment="1" applyProtection="1">
      <alignment horizontal="center" vertical="center"/>
      <protection locked="0"/>
    </xf>
    <xf numFmtId="0" fontId="5" fillId="29" borderId="34" xfId="0" applyFont="1" applyFill="1" applyBorder="1" applyAlignment="1" applyProtection="1">
      <alignment horizontal="center" wrapText="1"/>
      <protection locked="0"/>
    </xf>
    <xf numFmtId="0" fontId="5" fillId="29" borderId="35" xfId="0" applyFont="1" applyFill="1" applyBorder="1" applyAlignment="1" applyProtection="1">
      <alignment horizontal="center" wrapText="1"/>
      <protection locked="0"/>
    </xf>
    <xf numFmtId="0" fontId="5" fillId="29" borderId="36" xfId="0" applyFont="1" applyFill="1" applyBorder="1" applyAlignment="1" applyProtection="1">
      <alignment horizontal="center" wrapText="1"/>
      <protection locked="0"/>
    </xf>
    <xf numFmtId="3" fontId="1" fillId="29" borderId="34" xfId="0" applyNumberFormat="1" applyFont="1" applyFill="1" applyBorder="1" applyAlignment="1" applyProtection="1">
      <alignment vertical="center"/>
      <protection locked="0"/>
    </xf>
    <xf numFmtId="3" fontId="1" fillId="29" borderId="35" xfId="0" applyNumberFormat="1" applyFont="1" applyFill="1" applyBorder="1" applyAlignment="1" applyProtection="1">
      <alignment vertical="center"/>
      <protection locked="0"/>
    </xf>
    <xf numFmtId="3" fontId="1" fillId="29" borderId="36" xfId="0" applyNumberFormat="1" applyFont="1" applyFill="1" applyBorder="1" applyAlignment="1" applyProtection="1">
      <alignment vertical="center"/>
      <protection locked="0"/>
    </xf>
    <xf numFmtId="0" fontId="55" fillId="29" borderId="94" xfId="0" applyFont="1" applyFill="1" applyBorder="1" applyAlignment="1" applyProtection="1">
      <alignment horizontal="center" vertical="center" wrapText="1"/>
      <protection locked="0"/>
    </xf>
    <xf numFmtId="175" fontId="55" fillId="29" borderId="95" xfId="0" applyNumberFormat="1" applyFont="1" applyFill="1" applyBorder="1" applyAlignment="1" applyProtection="1">
      <alignment horizontal="center" vertical="center"/>
      <protection locked="0"/>
    </xf>
    <xf numFmtId="0" fontId="55" fillId="29" borderId="96" xfId="0" applyFont="1" applyFill="1" applyBorder="1" applyAlignment="1" applyProtection="1">
      <alignment horizontal="center" vertical="center" wrapText="1"/>
      <protection locked="0"/>
    </xf>
    <xf numFmtId="0" fontId="55" fillId="29" borderId="97" xfId="0" applyFont="1" applyFill="1" applyBorder="1" applyAlignment="1" applyProtection="1">
      <alignment horizontal="center" vertical="center" wrapText="1"/>
      <protection locked="0"/>
    </xf>
    <xf numFmtId="0" fontId="55" fillId="29" borderId="95" xfId="0" applyFont="1" applyFill="1" applyBorder="1" applyAlignment="1" applyProtection="1">
      <alignment horizontal="center" vertical="center" wrapText="1"/>
      <protection locked="0"/>
    </xf>
    <xf numFmtId="0" fontId="55" fillId="29" borderId="35" xfId="0" applyFont="1" applyFill="1" applyBorder="1" applyAlignment="1" applyProtection="1">
      <alignment horizontal="center" vertical="center" wrapText="1"/>
      <protection locked="0"/>
    </xf>
    <xf numFmtId="175" fontId="55" fillId="29" borderId="35" xfId="0" applyNumberFormat="1" applyFont="1" applyFill="1" applyBorder="1" applyAlignment="1" applyProtection="1">
      <alignment horizontal="center" vertical="center"/>
      <protection locked="0"/>
    </xf>
    <xf numFmtId="0" fontId="55" fillId="29" borderId="98" xfId="0" applyFont="1" applyFill="1" applyBorder="1" applyAlignment="1" applyProtection="1">
      <alignment horizontal="center" vertical="center" wrapText="1"/>
      <protection locked="0"/>
    </xf>
    <xf numFmtId="175" fontId="55" fillId="29" borderId="98" xfId="0" applyNumberFormat="1" applyFont="1" applyFill="1" applyBorder="1" applyAlignment="1" applyProtection="1">
      <alignment horizontal="center" vertical="center"/>
      <protection locked="0"/>
    </xf>
    <xf numFmtId="175" fontId="55" fillId="29" borderId="36" xfId="0" applyNumberFormat="1" applyFont="1" applyFill="1" applyBorder="1" applyAlignment="1" applyProtection="1">
      <alignment horizontal="center" vertical="center"/>
      <protection locked="0"/>
    </xf>
    <xf numFmtId="175" fontId="55" fillId="29" borderId="84" xfId="0" applyNumberFormat="1" applyFont="1" applyFill="1" applyBorder="1" applyAlignment="1" applyProtection="1">
      <alignment horizontal="center" vertical="center"/>
      <protection locked="0"/>
    </xf>
    <xf numFmtId="3" fontId="55" fillId="29" borderId="29" xfId="0" applyNumberFormat="1" applyFont="1" applyFill="1" applyBorder="1" applyAlignment="1" applyProtection="1">
      <alignment horizontal="center" vertical="center"/>
      <protection locked="0"/>
    </xf>
    <xf numFmtId="0" fontId="55" fillId="29" borderId="29" xfId="0" applyFont="1" applyFill="1" applyBorder="1" applyAlignment="1" applyProtection="1">
      <alignment horizontal="center" vertical="center"/>
      <protection locked="0"/>
    </xf>
    <xf numFmtId="3" fontId="55" fillId="29" borderId="99" xfId="0" applyNumberFormat="1" applyFont="1" applyFill="1" applyBorder="1" applyAlignment="1" applyProtection="1">
      <alignment horizontal="center" vertical="center"/>
      <protection locked="0"/>
    </xf>
    <xf numFmtId="3" fontId="55" fillId="29" borderId="100" xfId="0" applyNumberFormat="1" applyFont="1" applyFill="1" applyBorder="1" applyAlignment="1" applyProtection="1">
      <alignment horizontal="center" vertical="center"/>
      <protection locked="0"/>
    </xf>
    <xf numFmtId="0" fontId="55" fillId="29" borderId="100" xfId="0" applyFont="1" applyFill="1" applyBorder="1" applyAlignment="1" applyProtection="1">
      <alignment horizontal="center" vertical="center"/>
      <protection locked="0"/>
    </xf>
    <xf numFmtId="3" fontId="55" fillId="29" borderId="101" xfId="0" applyNumberFormat="1" applyFont="1" applyFill="1" applyBorder="1" applyAlignment="1" applyProtection="1">
      <alignment horizontal="center" vertical="center"/>
      <protection locked="0"/>
    </xf>
    <xf numFmtId="3" fontId="55" fillId="29" borderId="95" xfId="0" applyNumberFormat="1" applyFont="1" applyFill="1" applyBorder="1" applyAlignment="1" applyProtection="1">
      <alignment horizontal="center" vertical="center"/>
      <protection locked="0"/>
    </xf>
    <xf numFmtId="3" fontId="55" fillId="29" borderId="82" xfId="0" applyNumberFormat="1" applyFont="1" applyFill="1" applyBorder="1" applyAlignment="1" applyProtection="1">
      <alignment horizontal="center" vertical="center"/>
      <protection locked="0"/>
    </xf>
    <xf numFmtId="0" fontId="55" fillId="29" borderId="95" xfId="0" applyFont="1" applyFill="1" applyBorder="1" applyAlignment="1" applyProtection="1">
      <alignment horizontal="center" vertical="center"/>
      <protection locked="0"/>
    </xf>
    <xf numFmtId="3" fontId="55" fillId="29" borderId="35" xfId="0" applyNumberFormat="1" applyFont="1" applyFill="1" applyBorder="1" applyAlignment="1" applyProtection="1">
      <alignment horizontal="center" vertical="center"/>
      <protection locked="0"/>
    </xf>
    <xf numFmtId="0" fontId="55" fillId="29" borderId="35" xfId="0" applyFont="1" applyFill="1" applyBorder="1" applyAlignment="1" applyProtection="1">
      <alignment horizontal="center" vertical="center"/>
      <protection locked="0"/>
    </xf>
    <xf numFmtId="3" fontId="55" fillId="29" borderId="41" xfId="0" applyNumberFormat="1" applyFont="1" applyFill="1" applyBorder="1" applyAlignment="1" applyProtection="1">
      <alignment horizontal="center" vertical="center"/>
      <protection locked="0"/>
    </xf>
    <xf numFmtId="0" fontId="55" fillId="29" borderId="41" xfId="0" applyFont="1" applyFill="1" applyBorder="1" applyAlignment="1" applyProtection="1">
      <alignment horizontal="center" vertical="center"/>
      <protection locked="0"/>
    </xf>
    <xf numFmtId="175" fontId="55" fillId="29" borderId="29" xfId="0" applyNumberFormat="1" applyFont="1" applyFill="1" applyBorder="1" applyAlignment="1" applyProtection="1">
      <alignment horizontal="center" vertical="center"/>
      <protection locked="0"/>
    </xf>
    <xf numFmtId="175" fontId="55" fillId="29" borderId="100" xfId="0" applyNumberFormat="1" applyFont="1" applyFill="1" applyBorder="1" applyAlignment="1" applyProtection="1">
      <alignment horizontal="center" vertical="center"/>
      <protection locked="0"/>
    </xf>
    <xf numFmtId="175" fontId="55" fillId="29" borderId="82" xfId="0" applyNumberFormat="1" applyFont="1" applyFill="1" applyBorder="1" applyAlignment="1" applyProtection="1">
      <alignment horizontal="center" vertical="center"/>
      <protection locked="0"/>
    </xf>
    <xf numFmtId="175" fontId="55" fillId="29" borderId="41" xfId="0" applyNumberFormat="1" applyFont="1" applyFill="1" applyBorder="1" applyAlignment="1" applyProtection="1">
      <alignment horizontal="center" vertical="center"/>
      <protection locked="0"/>
    </xf>
    <xf numFmtId="1" fontId="55" fillId="29" borderId="29" xfId="0" applyNumberFormat="1" applyFont="1" applyFill="1" applyBorder="1" applyAlignment="1" applyProtection="1">
      <alignment horizontal="center" vertical="center"/>
      <protection locked="0"/>
    </xf>
    <xf numFmtId="1" fontId="55" fillId="29" borderId="100" xfId="0" applyNumberFormat="1" applyFont="1" applyFill="1" applyBorder="1" applyAlignment="1" applyProtection="1">
      <alignment horizontal="center" vertical="center"/>
      <protection locked="0"/>
    </xf>
    <xf numFmtId="1" fontId="55" fillId="29" borderId="95" xfId="0" applyNumberFormat="1" applyFont="1" applyFill="1" applyBorder="1" applyAlignment="1" applyProtection="1">
      <alignment horizontal="center" vertical="center"/>
      <protection locked="0"/>
    </xf>
    <xf numFmtId="1" fontId="55" fillId="29" borderId="102" xfId="0" applyNumberFormat="1" applyFont="1" applyFill="1" applyBorder="1" applyAlignment="1" applyProtection="1">
      <alignment horizontal="center" vertical="center"/>
      <protection locked="0"/>
    </xf>
    <xf numFmtId="1" fontId="55" fillId="29" borderId="35" xfId="0" applyNumberFormat="1" applyFont="1" applyFill="1" applyBorder="1" applyAlignment="1" applyProtection="1">
      <alignment horizontal="center" vertical="center"/>
      <protection locked="0"/>
    </xf>
    <xf numFmtId="1" fontId="55" fillId="29" borderId="41" xfId="0" applyNumberFormat="1" applyFont="1" applyFill="1" applyBorder="1" applyAlignment="1" applyProtection="1">
      <alignment horizontal="center" vertical="center"/>
      <protection locked="0"/>
    </xf>
    <xf numFmtId="0" fontId="55" fillId="29" borderId="30" xfId="0" applyFont="1" applyFill="1" applyBorder="1" applyAlignment="1" applyProtection="1">
      <alignment horizontal="center" vertical="center" wrapText="1"/>
      <protection locked="0"/>
    </xf>
    <xf numFmtId="0" fontId="55" fillId="29" borderId="33" xfId="0" applyFont="1" applyFill="1" applyBorder="1" applyAlignment="1" applyProtection="1">
      <alignment horizontal="center" vertical="center" wrapText="1"/>
      <protection locked="0"/>
    </xf>
    <xf numFmtId="0" fontId="55" fillId="29" borderId="36" xfId="0" applyFont="1" applyFill="1" applyBorder="1" applyAlignment="1" applyProtection="1">
      <alignment horizontal="center" vertical="center" wrapText="1"/>
      <protection locked="0"/>
    </xf>
    <xf numFmtId="0" fontId="55" fillId="29" borderId="38" xfId="0" applyFont="1" applyFill="1" applyBorder="1" applyAlignment="1" applyProtection="1">
      <alignment horizontal="center" vertical="center" wrapText="1"/>
      <protection locked="0"/>
    </xf>
    <xf numFmtId="0" fontId="55" fillId="29" borderId="44" xfId="0" applyFont="1" applyFill="1" applyBorder="1" applyAlignment="1" applyProtection="1">
      <alignment horizontal="center" vertical="center" wrapText="1"/>
      <protection locked="0"/>
    </xf>
    <xf numFmtId="0" fontId="46" fillId="29" borderId="34" xfId="59" applyFont="1" applyFill="1" applyBorder="1" applyAlignment="1" applyProtection="1">
      <alignment vertical="center" wrapText="1"/>
      <protection locked="0"/>
    </xf>
    <xf numFmtId="0" fontId="46" fillId="29" borderId="103" xfId="59" applyFont="1" applyFill="1" applyBorder="1" applyAlignment="1" applyProtection="1">
      <alignment vertical="center" wrapText="1"/>
      <protection locked="0"/>
    </xf>
    <xf numFmtId="6" fontId="46" fillId="29" borderId="35" xfId="0" applyNumberFormat="1" applyFont="1" applyFill="1" applyBorder="1" applyAlignment="1" applyProtection="1">
      <alignment horizontal="right" vertical="center"/>
      <protection locked="0"/>
    </xf>
    <xf numFmtId="14" fontId="46" fillId="29" borderId="33" xfId="0" applyNumberFormat="1" applyFont="1" applyFill="1" applyBorder="1" applyAlignment="1" applyProtection="1">
      <alignment horizontal="center" vertical="center"/>
      <protection locked="0"/>
    </xf>
    <xf numFmtId="14" fontId="46" fillId="29" borderId="36" xfId="0" applyNumberFormat="1" applyFont="1" applyFill="1" applyBorder="1" applyAlignment="1" applyProtection="1">
      <alignment horizontal="center" vertical="center"/>
      <protection locked="0"/>
    </xf>
    <xf numFmtId="14" fontId="46" fillId="29" borderId="44" xfId="0" applyNumberFormat="1" applyFont="1" applyFill="1" applyBorder="1" applyAlignment="1" applyProtection="1">
      <alignment horizontal="center" vertical="center"/>
      <protection locked="0"/>
    </xf>
    <xf numFmtId="14" fontId="63" fillId="29" borderId="53" xfId="0" applyNumberFormat="1" applyFont="1" applyFill="1" applyBorder="1" applyAlignment="1" applyProtection="1">
      <alignment horizontal="center" vertical="center" wrapText="1"/>
      <protection locked="0"/>
    </xf>
    <xf numFmtId="14" fontId="63" fillId="29" borderId="33" xfId="0" applyNumberFormat="1" applyFont="1" applyFill="1" applyBorder="1" applyAlignment="1" applyProtection="1">
      <alignment horizontal="center" vertical="center" wrapText="1"/>
      <protection locked="0"/>
    </xf>
    <xf numFmtId="14" fontId="63" fillId="29" borderId="59" xfId="0" applyNumberFormat="1" applyFont="1" applyFill="1" applyBorder="1" applyAlignment="1" applyProtection="1">
      <alignment horizontal="center" vertical="center" wrapText="1"/>
      <protection locked="0"/>
    </xf>
    <xf numFmtId="14" fontId="63" fillId="29" borderId="36" xfId="0" applyNumberFormat="1" applyFont="1" applyFill="1" applyBorder="1" applyAlignment="1" applyProtection="1">
      <alignment horizontal="center" vertical="center" wrapText="1"/>
      <protection locked="0"/>
    </xf>
    <xf numFmtId="14" fontId="63" fillId="29" borderId="48" xfId="0" applyNumberFormat="1" applyFont="1" applyFill="1" applyBorder="1" applyAlignment="1" applyProtection="1">
      <alignment horizontal="center" vertical="center" wrapText="1"/>
      <protection locked="0"/>
    </xf>
    <xf numFmtId="14" fontId="63" fillId="29" borderId="44" xfId="0" applyNumberFormat="1" applyFont="1" applyFill="1" applyBorder="1" applyAlignment="1" applyProtection="1">
      <alignment horizontal="center" vertical="center"/>
      <protection locked="0"/>
    </xf>
    <xf numFmtId="175" fontId="1" fillId="29" borderId="21" xfId="0" applyNumberFormat="1" applyFont="1" applyFill="1" applyBorder="1" applyAlignment="1" applyProtection="1">
      <alignment wrapText="1"/>
      <protection locked="0"/>
    </xf>
    <xf numFmtId="1" fontId="62" fillId="29" borderId="85" xfId="0" applyNumberFormat="1" applyFont="1" applyFill="1" applyBorder="1" applyAlignment="1" applyProtection="1">
      <alignment horizontal="right" vertical="center"/>
      <protection locked="0"/>
    </xf>
    <xf numFmtId="1" fontId="62" fillId="29" borderId="84" xfId="0" applyNumberFormat="1" applyFont="1" applyFill="1" applyBorder="1" applyAlignment="1" applyProtection="1">
      <alignment horizontal="right" vertical="center"/>
      <protection locked="0"/>
    </xf>
    <xf numFmtId="0" fontId="62" fillId="29" borderId="84" xfId="0" applyFont="1" applyFill="1" applyBorder="1" applyAlignment="1" applyProtection="1">
      <alignment horizontal="right" vertical="center"/>
      <protection locked="0"/>
    </xf>
    <xf numFmtId="1" fontId="62" fillId="29" borderId="58" xfId="0" applyNumberFormat="1" applyFont="1" applyFill="1" applyBorder="1" applyAlignment="1" applyProtection="1">
      <alignment horizontal="right" vertical="center"/>
      <protection locked="0"/>
    </xf>
    <xf numFmtId="0" fontId="52" fillId="24" borderId="0" xfId="0" applyFont="1" applyFill="1" applyAlignment="1">
      <alignment/>
    </xf>
    <xf numFmtId="0" fontId="84" fillId="24" borderId="0" xfId="0" applyFont="1" applyFill="1" applyAlignment="1">
      <alignment wrapText="1"/>
    </xf>
    <xf numFmtId="0" fontId="1" fillId="24" borderId="0" xfId="0" applyFont="1" applyFill="1" applyAlignment="1">
      <alignment horizontal="right" vertical="top"/>
    </xf>
    <xf numFmtId="0" fontId="3" fillId="24" borderId="0" xfId="0" applyFont="1" applyFill="1" applyAlignment="1">
      <alignment/>
    </xf>
    <xf numFmtId="0" fontId="1" fillId="24" borderId="0" xfId="0" applyFont="1" applyFill="1" applyAlignment="1">
      <alignment/>
    </xf>
    <xf numFmtId="0" fontId="54" fillId="24" borderId="0" xfId="0" applyFont="1" applyFill="1" applyBorder="1" applyAlignment="1">
      <alignment/>
    </xf>
    <xf numFmtId="0" fontId="54" fillId="24" borderId="0" xfId="0" applyFont="1" applyFill="1" applyBorder="1" applyAlignment="1">
      <alignment horizontal="right" vertical="top" wrapText="1"/>
    </xf>
    <xf numFmtId="0" fontId="54" fillId="24" borderId="0" xfId="0" applyFont="1" applyFill="1" applyBorder="1" applyAlignment="1">
      <alignment horizontal="right" vertical="top"/>
    </xf>
    <xf numFmtId="0" fontId="54" fillId="24" borderId="0" xfId="0" applyFont="1" applyFill="1" applyAlignment="1">
      <alignment/>
    </xf>
    <xf numFmtId="0" fontId="1" fillId="24" borderId="0" xfId="0" applyFont="1" applyFill="1" applyBorder="1" applyAlignment="1">
      <alignment horizontal="right" vertical="top"/>
    </xf>
    <xf numFmtId="0" fontId="1" fillId="24" borderId="0" xfId="0" applyFont="1" applyFill="1" applyAlignment="1">
      <alignment horizontal="right" vertical="top" wrapText="1"/>
    </xf>
    <xf numFmtId="0" fontId="1" fillId="24" borderId="0" xfId="0" applyFont="1" applyFill="1" applyBorder="1" applyAlignment="1">
      <alignment/>
    </xf>
    <xf numFmtId="0" fontId="55" fillId="24" borderId="17" xfId="0" applyFont="1" applyFill="1" applyBorder="1" applyAlignment="1">
      <alignment/>
    </xf>
    <xf numFmtId="0" fontId="1" fillId="24" borderId="0" xfId="0" applyFont="1" applyFill="1" applyBorder="1" applyAlignment="1">
      <alignment horizontal="left"/>
    </xf>
    <xf numFmtId="0" fontId="2" fillId="24" borderId="0" xfId="0" applyFont="1" applyFill="1" applyAlignment="1">
      <alignment/>
    </xf>
    <xf numFmtId="0" fontId="2" fillId="24" borderId="0" xfId="0" applyFont="1" applyFill="1" applyAlignment="1">
      <alignment horizontal="left"/>
    </xf>
    <xf numFmtId="0" fontId="1" fillId="24" borderId="0" xfId="0" applyFont="1" applyFill="1" applyAlignment="1">
      <alignment horizontal="left"/>
    </xf>
    <xf numFmtId="0" fontId="55" fillId="24" borderId="0" xfId="0" applyFont="1" applyFill="1" applyBorder="1" applyAlignment="1">
      <alignment wrapText="1"/>
    </xf>
    <xf numFmtId="0" fontId="55" fillId="24" borderId="0" xfId="0" applyFont="1" applyFill="1" applyBorder="1" applyAlignment="1">
      <alignment horizontal="right" vertical="top" wrapText="1"/>
    </xf>
    <xf numFmtId="0" fontId="2" fillId="24" borderId="0" xfId="0" applyFont="1" applyFill="1" applyBorder="1" applyAlignment="1">
      <alignment/>
    </xf>
    <xf numFmtId="0" fontId="55" fillId="24" borderId="0" xfId="0" applyFont="1" applyFill="1" applyBorder="1" applyAlignment="1">
      <alignment/>
    </xf>
    <xf numFmtId="0" fontId="32" fillId="0" borderId="0" xfId="0" applyFont="1" applyAlignment="1">
      <alignment/>
    </xf>
    <xf numFmtId="0" fontId="52" fillId="0" borderId="0" xfId="0" applyFont="1" applyBorder="1" applyAlignment="1">
      <alignment horizontal="left" wrapText="1"/>
    </xf>
    <xf numFmtId="0" fontId="32" fillId="0" borderId="0" xfId="0" applyFont="1" applyBorder="1" applyAlignment="1">
      <alignment vertical="center"/>
    </xf>
    <xf numFmtId="0" fontId="52" fillId="0" borderId="0" xfId="0" applyFont="1" applyBorder="1" applyAlignment="1" applyProtection="1">
      <alignment/>
      <protection locked="0"/>
    </xf>
    <xf numFmtId="0" fontId="70" fillId="27" borderId="14" xfId="0" applyFont="1" applyFill="1" applyBorder="1" applyAlignment="1">
      <alignment horizontal="left" vertical="center"/>
    </xf>
    <xf numFmtId="0" fontId="52" fillId="0" borderId="0" xfId="0" applyFont="1" applyAlignment="1">
      <alignment horizontal="left"/>
    </xf>
    <xf numFmtId="0" fontId="49" fillId="0" borderId="0" xfId="65" applyFont="1" applyAlignment="1">
      <alignment horizontal="left"/>
      <protection/>
    </xf>
    <xf numFmtId="0" fontId="52" fillId="0" borderId="0" xfId="0" applyFont="1" applyBorder="1" applyAlignment="1" applyProtection="1">
      <alignment/>
      <protection/>
    </xf>
    <xf numFmtId="0" fontId="5" fillId="27" borderId="104" xfId="0" applyFont="1" applyFill="1" applyBorder="1" applyAlignment="1" applyProtection="1">
      <alignment horizontal="center" vertical="center" wrapText="1"/>
      <protection/>
    </xf>
    <xf numFmtId="0" fontId="85" fillId="0" borderId="0" xfId="0" applyFont="1" applyBorder="1" applyAlignment="1">
      <alignment/>
    </xf>
    <xf numFmtId="0" fontId="62" fillId="0" borderId="0" xfId="65" applyFont="1" applyFill="1">
      <alignment/>
      <protection/>
    </xf>
    <xf numFmtId="0" fontId="59" fillId="0" borderId="0" xfId="0" applyFont="1" applyFill="1" applyAlignment="1">
      <alignment/>
    </xf>
    <xf numFmtId="0" fontId="63" fillId="0" borderId="0" xfId="0" applyFont="1" applyFill="1" applyAlignment="1" applyProtection="1">
      <alignment horizontal="left" vertical="top" wrapText="1"/>
      <protection/>
    </xf>
    <xf numFmtId="0" fontId="2" fillId="0" borderId="0" xfId="0" applyFont="1" applyFill="1" applyAlignment="1" applyProtection="1">
      <alignment horizontal="left" vertical="center" wrapText="1"/>
      <protection/>
    </xf>
    <xf numFmtId="0" fontId="0" fillId="0" borderId="0" xfId="0" applyFill="1" applyAlignment="1" applyProtection="1">
      <alignment/>
      <protection/>
    </xf>
    <xf numFmtId="0" fontId="0" fillId="0" borderId="0" xfId="0" applyFont="1" applyFill="1" applyAlignment="1">
      <alignment/>
    </xf>
    <xf numFmtId="0" fontId="63" fillId="0" borderId="0" xfId="0" applyFont="1" applyFill="1" applyBorder="1" applyAlignment="1">
      <alignment horizontal="left" vertical="top" wrapText="1"/>
    </xf>
    <xf numFmtId="0" fontId="1" fillId="29" borderId="19" xfId="0" applyFont="1" applyFill="1" applyBorder="1" applyAlignment="1" applyProtection="1">
      <alignment horizontal="center" vertical="center" wrapText="1"/>
      <protection locked="0"/>
    </xf>
    <xf numFmtId="0" fontId="1" fillId="0" borderId="0" xfId="0" applyFont="1" applyFill="1" applyAlignment="1" applyProtection="1">
      <alignment/>
      <protection locked="0"/>
    </xf>
    <xf numFmtId="0" fontId="1" fillId="0" borderId="0" xfId="0" applyFont="1" applyFill="1" applyAlignment="1">
      <alignment/>
    </xf>
    <xf numFmtId="0" fontId="70" fillId="0" borderId="0" xfId="65" applyFont="1" applyFill="1" applyAlignment="1">
      <alignment horizontal="center"/>
      <protection/>
    </xf>
    <xf numFmtId="0" fontId="63" fillId="0" borderId="0" xfId="0" applyFont="1" applyFill="1" applyAlignment="1" applyProtection="1">
      <alignment/>
      <protection locked="0"/>
    </xf>
    <xf numFmtId="175" fontId="55" fillId="29" borderId="101" xfId="0" applyNumberFormat="1" applyFont="1" applyFill="1" applyBorder="1" applyAlignment="1" applyProtection="1">
      <alignment horizontal="center" vertical="center"/>
      <protection locked="0"/>
    </xf>
    <xf numFmtId="175" fontId="55" fillId="29" borderId="59" xfId="0" applyNumberFormat="1" applyFont="1" applyFill="1" applyBorder="1" applyAlignment="1" applyProtection="1">
      <alignment horizontal="center" vertical="center"/>
      <protection locked="0"/>
    </xf>
    <xf numFmtId="175" fontId="55" fillId="29" borderId="105" xfId="0" applyNumberFormat="1" applyFont="1" applyFill="1" applyBorder="1" applyAlignment="1" applyProtection="1">
      <alignment horizontal="center" vertical="center"/>
      <protection locked="0"/>
    </xf>
    <xf numFmtId="0" fontId="55" fillId="29" borderId="106" xfId="0" applyFont="1" applyFill="1" applyBorder="1" applyAlignment="1" applyProtection="1">
      <alignment horizontal="center" vertical="center" wrapText="1"/>
      <protection locked="0"/>
    </xf>
    <xf numFmtId="0" fontId="55" fillId="29" borderId="107" xfId="0" applyFont="1" applyFill="1" applyBorder="1" applyAlignment="1" applyProtection="1">
      <alignment horizontal="center" vertical="center" wrapText="1"/>
      <protection locked="0"/>
    </xf>
    <xf numFmtId="0" fontId="55" fillId="29" borderId="101" xfId="0" applyFont="1" applyFill="1" applyBorder="1" applyAlignment="1" applyProtection="1">
      <alignment horizontal="center" vertical="center" wrapText="1"/>
      <protection locked="0"/>
    </xf>
    <xf numFmtId="0" fontId="55" fillId="29" borderId="59" xfId="0" applyFont="1" applyFill="1" applyBorder="1" applyAlignment="1" applyProtection="1">
      <alignment horizontal="center" vertical="center" wrapText="1"/>
      <protection locked="0"/>
    </xf>
    <xf numFmtId="0" fontId="55" fillId="29" borderId="105" xfId="0" applyFont="1" applyFill="1" applyBorder="1" applyAlignment="1" applyProtection="1">
      <alignment horizontal="center" vertical="center" wrapText="1"/>
      <protection locked="0"/>
    </xf>
    <xf numFmtId="0" fontId="55" fillId="29" borderId="108" xfId="0" applyFont="1" applyFill="1" applyBorder="1" applyAlignment="1" applyProtection="1">
      <alignment horizontal="center" vertical="center" wrapText="1"/>
      <protection locked="0"/>
    </xf>
    <xf numFmtId="0" fontId="85" fillId="0" borderId="0" xfId="0" applyFont="1" applyBorder="1" applyAlignment="1" applyProtection="1">
      <alignment/>
      <protection locked="0"/>
    </xf>
    <xf numFmtId="0" fontId="46" fillId="29" borderId="31" xfId="59" applyFont="1" applyFill="1" applyBorder="1" applyAlignment="1" applyProtection="1">
      <alignment vertical="center" wrapText="1"/>
      <protection locked="0"/>
    </xf>
    <xf numFmtId="0" fontId="46" fillId="0" borderId="32" xfId="59" applyFont="1" applyFill="1" applyBorder="1" applyAlignment="1" applyProtection="1">
      <alignment horizontal="center" vertical="center" wrapText="1"/>
      <protection/>
    </xf>
    <xf numFmtId="0" fontId="46" fillId="0" borderId="33" xfId="59" applyFont="1" applyFill="1" applyBorder="1" applyAlignment="1" applyProtection="1">
      <alignment horizontal="center" vertical="center" wrapText="1"/>
      <protection/>
    </xf>
    <xf numFmtId="0" fontId="5" fillId="27" borderId="43" xfId="59" applyFont="1" applyFill="1" applyBorder="1" applyAlignment="1">
      <alignment horizontal="center" vertical="center" wrapText="1"/>
      <protection/>
    </xf>
    <xf numFmtId="0" fontId="5" fillId="27" borderId="47" xfId="59" applyFont="1" applyFill="1" applyBorder="1" applyAlignment="1">
      <alignment horizontal="center" vertical="center" wrapText="1"/>
      <protection/>
    </xf>
    <xf numFmtId="0" fontId="5" fillId="27" borderId="42" xfId="59" applyFont="1" applyFill="1" applyBorder="1" applyAlignment="1">
      <alignment horizontal="center" vertical="center" wrapText="1"/>
      <protection/>
    </xf>
    <xf numFmtId="0" fontId="62" fillId="0" borderId="0" xfId="0" applyFont="1" applyFill="1" applyAlignment="1">
      <alignment vertical="center"/>
    </xf>
    <xf numFmtId="0" fontId="0" fillId="0" borderId="0" xfId="0" applyFill="1" applyAlignment="1">
      <alignment vertical="center"/>
    </xf>
    <xf numFmtId="0" fontId="62" fillId="0" borderId="0" xfId="65" applyFont="1" applyFill="1" applyAlignment="1" applyProtection="1">
      <alignment horizontal="left" vertical="top" wrapText="1"/>
      <protection/>
    </xf>
    <xf numFmtId="0" fontId="70" fillId="0" borderId="0" xfId="65" applyFont="1" applyFill="1" applyAlignment="1" applyProtection="1">
      <alignment horizontal="center"/>
      <protection/>
    </xf>
    <xf numFmtId="0" fontId="63" fillId="0" borderId="0" xfId="0" applyFont="1" applyFill="1" applyAlignment="1" applyProtection="1">
      <alignment/>
      <protection/>
    </xf>
    <xf numFmtId="3" fontId="62" fillId="0" borderId="45" xfId="42" applyNumberFormat="1" applyFont="1" applyFill="1" applyBorder="1" applyAlignment="1" applyProtection="1">
      <alignment vertical="center"/>
      <protection/>
    </xf>
    <xf numFmtId="197" fontId="63" fillId="0" borderId="65" xfId="59" applyNumberFormat="1" applyFont="1" applyFill="1" applyBorder="1" applyAlignment="1" applyProtection="1">
      <alignment horizontal="center" vertical="center"/>
      <protection/>
    </xf>
    <xf numFmtId="197" fontId="63" fillId="0" borderId="66" xfId="59" applyNumberFormat="1" applyFont="1" applyFill="1" applyBorder="1" applyAlignment="1" applyProtection="1">
      <alignment horizontal="center" vertical="center"/>
      <protection/>
    </xf>
    <xf numFmtId="0" fontId="5" fillId="27" borderId="66" xfId="0" applyFont="1" applyFill="1" applyBorder="1" applyAlignment="1" applyProtection="1">
      <alignment horizontal="center" vertical="center" wrapText="1"/>
      <protection/>
    </xf>
    <xf numFmtId="3" fontId="1" fillId="0" borderId="43" xfId="0" applyNumberFormat="1" applyFont="1" applyFill="1" applyBorder="1" applyAlignment="1" applyProtection="1">
      <alignment vertical="center"/>
      <protection/>
    </xf>
    <xf numFmtId="3" fontId="1" fillId="0" borderId="41" xfId="0" applyNumberFormat="1" applyFont="1" applyFill="1" applyBorder="1" applyAlignment="1" applyProtection="1">
      <alignment vertical="center"/>
      <protection/>
    </xf>
    <xf numFmtId="3" fontId="1" fillId="0" borderId="44" xfId="0" applyNumberFormat="1" applyFont="1" applyFill="1" applyBorder="1" applyAlignment="1" applyProtection="1">
      <alignment vertical="center"/>
      <protection/>
    </xf>
    <xf numFmtId="175" fontId="1" fillId="0" borderId="51" xfId="0" applyNumberFormat="1" applyFont="1" applyBorder="1" applyAlignment="1" applyProtection="1">
      <alignment vertical="center"/>
      <protection/>
    </xf>
    <xf numFmtId="175" fontId="1" fillId="0" borderId="90" xfId="0" applyNumberFormat="1" applyFont="1" applyBorder="1" applyAlignment="1" applyProtection="1">
      <alignment vertical="center"/>
      <protection/>
    </xf>
    <xf numFmtId="175" fontId="1" fillId="0" borderId="91" xfId="0" applyNumberFormat="1" applyFont="1" applyBorder="1" applyAlignment="1" applyProtection="1">
      <alignment vertical="center"/>
      <protection/>
    </xf>
    <xf numFmtId="0" fontId="5" fillId="27" borderId="34" xfId="0" applyFont="1" applyFill="1" applyBorder="1" applyAlignment="1" applyProtection="1">
      <alignment horizontal="center" vertical="center" wrapText="1"/>
      <protection/>
    </xf>
    <xf numFmtId="0" fontId="5" fillId="27" borderId="35" xfId="0" applyFont="1" applyFill="1" applyBorder="1" applyAlignment="1" applyProtection="1">
      <alignment horizontal="center" vertical="center" wrapText="1"/>
      <protection/>
    </xf>
    <xf numFmtId="0" fontId="5" fillId="27" borderId="32" xfId="0" applyFont="1" applyFill="1" applyBorder="1" applyAlignment="1" applyProtection="1">
      <alignment horizontal="center" vertical="center" wrapText="1"/>
      <protection/>
    </xf>
    <xf numFmtId="0" fontId="5" fillId="27" borderId="33" xfId="0" applyFont="1" applyFill="1" applyBorder="1" applyAlignment="1" applyProtection="1">
      <alignment horizontal="center" vertical="center" wrapText="1"/>
      <protection/>
    </xf>
    <xf numFmtId="0" fontId="80" fillId="27" borderId="104" xfId="0" applyFont="1" applyFill="1" applyBorder="1" applyAlignment="1" applyProtection="1">
      <alignment horizontal="center" vertical="center" wrapText="1"/>
      <protection/>
    </xf>
    <xf numFmtId="0" fontId="80" fillId="27" borderId="87" xfId="0" applyFont="1" applyFill="1" applyBorder="1" applyAlignment="1" applyProtection="1">
      <alignment horizontal="center" vertical="center" wrapText="1"/>
      <protection/>
    </xf>
    <xf numFmtId="0" fontId="80" fillId="27" borderId="19" xfId="0" applyFont="1" applyFill="1" applyBorder="1" applyAlignment="1" applyProtection="1">
      <alignment horizontal="center" vertical="center" wrapText="1"/>
      <protection/>
    </xf>
    <xf numFmtId="0" fontId="80" fillId="27" borderId="74" xfId="0" applyFont="1" applyFill="1" applyBorder="1" applyAlignment="1" applyProtection="1">
      <alignment horizontal="center" vertical="center" wrapText="1"/>
      <protection/>
    </xf>
    <xf numFmtId="0" fontId="80" fillId="27" borderId="65" xfId="0" applyFont="1" applyFill="1" applyBorder="1" applyAlignment="1" applyProtection="1">
      <alignment horizontal="center" vertical="center" wrapText="1"/>
      <protection/>
    </xf>
    <xf numFmtId="0" fontId="80" fillId="27" borderId="88" xfId="0" applyFont="1" applyFill="1" applyBorder="1" applyAlignment="1" applyProtection="1">
      <alignment horizontal="center" vertical="center" wrapText="1"/>
      <protection/>
    </xf>
    <xf numFmtId="0" fontId="80" fillId="27" borderId="109" xfId="0" applyFont="1" applyFill="1" applyBorder="1" applyAlignment="1" applyProtection="1">
      <alignment horizontal="center" vertical="center" wrapText="1"/>
      <protection/>
    </xf>
    <xf numFmtId="0" fontId="55" fillId="0" borderId="110" xfId="0" applyFont="1" applyFill="1" applyBorder="1" applyAlignment="1" applyProtection="1">
      <alignment horizontal="center" vertical="center" wrapText="1"/>
      <protection/>
    </xf>
    <xf numFmtId="0" fontId="55" fillId="0" borderId="37" xfId="0" applyFont="1" applyFill="1" applyBorder="1" applyAlignment="1" applyProtection="1">
      <alignment horizontal="center" vertical="center" wrapText="1"/>
      <protection/>
    </xf>
    <xf numFmtId="0" fontId="55" fillId="0" borderId="34"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xf>
    <xf numFmtId="0" fontId="55" fillId="0" borderId="103" xfId="0" applyFont="1" applyFill="1" applyBorder="1" applyAlignment="1" applyProtection="1">
      <alignment horizontal="center" vertical="center" wrapText="1"/>
      <protection/>
    </xf>
    <xf numFmtId="0" fontId="55" fillId="0" borderId="111" xfId="0" applyFont="1" applyFill="1" applyBorder="1" applyAlignment="1" applyProtection="1">
      <alignment horizontal="center" vertical="center" wrapText="1"/>
      <protection/>
    </xf>
    <xf numFmtId="0" fontId="80" fillId="27" borderId="20" xfId="0" applyFont="1" applyFill="1" applyBorder="1" applyAlignment="1" applyProtection="1">
      <alignment horizontal="center" vertical="center" wrapText="1"/>
      <protection/>
    </xf>
    <xf numFmtId="175" fontId="55" fillId="0" borderId="112" xfId="0" applyNumberFormat="1" applyFont="1" applyFill="1" applyBorder="1" applyAlignment="1" applyProtection="1">
      <alignment horizontal="center" vertical="center"/>
      <protection/>
    </xf>
    <xf numFmtId="175" fontId="55" fillId="0" borderId="113" xfId="0" applyNumberFormat="1" applyFont="1" applyFill="1" applyBorder="1" applyAlignment="1" applyProtection="1">
      <alignment horizontal="center" vertical="center"/>
      <protection/>
    </xf>
    <xf numFmtId="175" fontId="55" fillId="0" borderId="84" xfId="0" applyNumberFormat="1" applyFont="1" applyFill="1" applyBorder="1" applyAlignment="1" applyProtection="1">
      <alignment horizontal="center" vertical="center"/>
      <protection/>
    </xf>
    <xf numFmtId="175" fontId="55" fillId="0" borderId="114" xfId="0" applyNumberFormat="1" applyFont="1" applyFill="1" applyBorder="1" applyAlignment="1" applyProtection="1">
      <alignment horizontal="center" vertical="center"/>
      <protection/>
    </xf>
    <xf numFmtId="175" fontId="55" fillId="0" borderId="115" xfId="0" applyNumberFormat="1" applyFont="1" applyBorder="1" applyAlignment="1" applyProtection="1">
      <alignment horizontal="center" vertical="center"/>
      <protection/>
    </xf>
    <xf numFmtId="175" fontId="80" fillId="0" borderId="84" xfId="0" applyNumberFormat="1" applyFont="1" applyFill="1" applyBorder="1" applyAlignment="1" applyProtection="1">
      <alignment horizontal="center" vertical="center"/>
      <protection/>
    </xf>
    <xf numFmtId="0" fontId="55" fillId="24" borderId="116" xfId="0" applyNumberFormat="1" applyFont="1" applyFill="1" applyBorder="1" applyAlignment="1" applyProtection="1">
      <alignment vertical="center" wrapText="1"/>
      <protection/>
    </xf>
    <xf numFmtId="0" fontId="55" fillId="24" borderId="32" xfId="0" applyNumberFormat="1" applyFont="1" applyFill="1" applyBorder="1" applyAlignment="1" applyProtection="1">
      <alignment vertical="center" wrapText="1"/>
      <protection/>
    </xf>
    <xf numFmtId="0" fontId="55" fillId="24" borderId="117" xfId="0" applyNumberFormat="1" applyFont="1" applyFill="1" applyBorder="1" applyAlignment="1" applyProtection="1">
      <alignment vertical="center" wrapText="1"/>
      <protection/>
    </xf>
    <xf numFmtId="4" fontId="55" fillId="0" borderId="100" xfId="0" applyNumberFormat="1" applyFont="1" applyFill="1" applyBorder="1" applyAlignment="1" applyProtection="1">
      <alignment horizontal="center" vertical="center"/>
      <protection/>
    </xf>
    <xf numFmtId="4" fontId="55" fillId="0" borderId="118" xfId="0" applyNumberFormat="1" applyFont="1" applyFill="1" applyBorder="1" applyAlignment="1" applyProtection="1">
      <alignment horizontal="center" vertical="center"/>
      <protection/>
    </xf>
    <xf numFmtId="175" fontId="55" fillId="24" borderId="32" xfId="0" applyNumberFormat="1" applyFont="1" applyFill="1" applyBorder="1" applyAlignment="1" applyProtection="1">
      <alignment horizontal="center" vertical="center"/>
      <protection/>
    </xf>
    <xf numFmtId="175" fontId="55" fillId="24" borderId="47" xfId="0" applyNumberFormat="1" applyFont="1" applyFill="1" applyBorder="1" applyAlignment="1" applyProtection="1">
      <alignment horizontal="center" vertical="center"/>
      <protection/>
    </xf>
    <xf numFmtId="166" fontId="55" fillId="0" borderId="32" xfId="0" applyNumberFormat="1" applyFont="1" applyFill="1" applyBorder="1" applyAlignment="1" applyProtection="1">
      <alignment horizontal="center" vertical="center"/>
      <protection/>
    </xf>
    <xf numFmtId="9" fontId="55" fillId="0" borderId="32" xfId="70" applyFont="1" applyFill="1" applyBorder="1" applyAlignment="1" applyProtection="1">
      <alignment horizontal="center" vertical="center"/>
      <protection/>
    </xf>
    <xf numFmtId="166" fontId="55" fillId="0" borderId="47" xfId="0" applyNumberFormat="1" applyFont="1" applyFill="1" applyBorder="1" applyAlignment="1" applyProtection="1">
      <alignment horizontal="center" vertical="center"/>
      <protection/>
    </xf>
    <xf numFmtId="9" fontId="55" fillId="0" borderId="47" xfId="70" applyFont="1" applyFill="1" applyBorder="1" applyAlignment="1" applyProtection="1">
      <alignment horizontal="center" vertical="center"/>
      <protection/>
    </xf>
    <xf numFmtId="3" fontId="55" fillId="0" borderId="119" xfId="0" applyNumberFormat="1" applyFont="1" applyBorder="1" applyAlignment="1" applyProtection="1">
      <alignment horizontal="center" vertical="center"/>
      <protection/>
    </xf>
    <xf numFmtId="4" fontId="55" fillId="0" borderId="119" xfId="0" applyNumberFormat="1" applyFont="1" applyFill="1" applyBorder="1" applyAlignment="1" applyProtection="1">
      <alignment horizontal="center" vertical="center"/>
      <protection/>
    </xf>
    <xf numFmtId="175" fontId="55" fillId="0" borderId="119" xfId="0" applyNumberFormat="1" applyFont="1" applyBorder="1" applyAlignment="1" applyProtection="1">
      <alignment horizontal="center" vertical="center"/>
      <protection/>
    </xf>
    <xf numFmtId="175" fontId="55" fillId="0" borderId="120" xfId="0" applyNumberFormat="1" applyFont="1" applyBorder="1" applyAlignment="1" applyProtection="1">
      <alignment horizontal="center" vertical="center"/>
      <protection/>
    </xf>
    <xf numFmtId="1" fontId="55" fillId="0" borderId="119" xfId="0" applyNumberFormat="1" applyFont="1" applyFill="1" applyBorder="1" applyAlignment="1" applyProtection="1">
      <alignment horizontal="center" vertical="center"/>
      <protection/>
    </xf>
    <xf numFmtId="9" fontId="55" fillId="24" borderId="120" xfId="70" applyFont="1" applyFill="1" applyBorder="1" applyAlignment="1" applyProtection="1">
      <alignment horizontal="center" vertical="center"/>
      <protection/>
    </xf>
    <xf numFmtId="175" fontId="55" fillId="24" borderId="119" xfId="0" applyNumberFormat="1" applyFont="1" applyFill="1" applyBorder="1" applyAlignment="1" applyProtection="1">
      <alignment horizontal="center" vertical="center"/>
      <protection/>
    </xf>
    <xf numFmtId="3" fontId="55" fillId="24" borderId="121" xfId="0" applyNumberFormat="1" applyFont="1" applyFill="1" applyBorder="1" applyAlignment="1" applyProtection="1">
      <alignment horizontal="center" vertical="center"/>
      <protection/>
    </xf>
    <xf numFmtId="0" fontId="80" fillId="0" borderId="122" xfId="0" applyFont="1" applyBorder="1" applyAlignment="1" applyProtection="1">
      <alignment horizontal="center" vertical="center"/>
      <protection/>
    </xf>
    <xf numFmtId="0" fontId="55" fillId="0" borderId="110" xfId="0" applyFont="1" applyFill="1" applyBorder="1" applyAlignment="1" applyProtection="1">
      <alignment vertical="center" wrapText="1"/>
      <protection/>
    </xf>
    <xf numFmtId="0" fontId="55" fillId="0" borderId="37" xfId="0" applyFont="1" applyFill="1" applyBorder="1" applyAlignment="1" applyProtection="1">
      <alignment vertical="center" wrapText="1"/>
      <protection/>
    </xf>
    <xf numFmtId="0" fontId="55" fillId="0" borderId="34" xfId="0" applyFont="1" applyFill="1" applyBorder="1" applyAlignment="1" applyProtection="1">
      <alignment vertical="center" wrapText="1"/>
      <protection/>
    </xf>
    <xf numFmtId="0" fontId="55" fillId="0" borderId="40" xfId="0" applyFont="1" applyFill="1" applyBorder="1" applyAlignment="1" applyProtection="1">
      <alignment vertical="center" wrapText="1"/>
      <protection/>
    </xf>
    <xf numFmtId="0" fontId="80" fillId="27" borderId="87" xfId="59" applyFont="1" applyFill="1" applyBorder="1" applyAlignment="1" applyProtection="1">
      <alignment horizontal="center" vertical="center" wrapText="1"/>
      <protection/>
    </xf>
    <xf numFmtId="0" fontId="80" fillId="27" borderId="65" xfId="59" applyFont="1" applyFill="1" applyBorder="1" applyAlignment="1" applyProtection="1">
      <alignment horizontal="center" vertical="center" wrapText="1"/>
      <protection/>
    </xf>
    <xf numFmtId="0" fontId="80" fillId="27" borderId="66" xfId="0" applyFont="1" applyFill="1" applyBorder="1" applyAlignment="1" applyProtection="1">
      <alignment horizontal="center" vertical="center" wrapText="1"/>
      <protection/>
    </xf>
    <xf numFmtId="0" fontId="70" fillId="0" borderId="0" xfId="0" applyFont="1" applyAlignment="1" applyProtection="1">
      <alignment horizontal="right"/>
      <protection/>
    </xf>
    <xf numFmtId="0" fontId="70" fillId="0" borderId="0" xfId="0" applyFont="1" applyAlignment="1" applyProtection="1">
      <alignment horizontal="center"/>
      <protection/>
    </xf>
    <xf numFmtId="9" fontId="62" fillId="24" borderId="0" xfId="0" applyNumberFormat="1" applyFont="1" applyFill="1" applyAlignment="1" applyProtection="1">
      <alignment horizontal="center" vertical="center"/>
      <protection/>
    </xf>
    <xf numFmtId="175" fontId="62" fillId="0" borderId="32" xfId="0" applyNumberFormat="1" applyFont="1" applyBorder="1" applyAlignment="1" applyProtection="1">
      <alignment vertical="center"/>
      <protection/>
    </xf>
    <xf numFmtId="0" fontId="70" fillId="27" borderId="20" xfId="0" applyFont="1" applyFill="1" applyBorder="1" applyAlignment="1" applyProtection="1">
      <alignment horizontal="center" vertical="center" wrapText="1"/>
      <protection/>
    </xf>
    <xf numFmtId="0" fontId="66" fillId="0" borderId="123" xfId="0" applyFont="1" applyFill="1" applyBorder="1" applyAlignment="1" applyProtection="1">
      <alignment vertical="center"/>
      <protection/>
    </xf>
    <xf numFmtId="6" fontId="66" fillId="0" borderId="38" xfId="0" applyNumberFormat="1" applyFont="1" applyBorder="1" applyAlignment="1" applyProtection="1">
      <alignment horizontal="right" vertical="center"/>
      <protection/>
    </xf>
    <xf numFmtId="0" fontId="66" fillId="23" borderId="31" xfId="0" applyFont="1" applyFill="1" applyBorder="1" applyAlignment="1" applyProtection="1">
      <alignment vertical="center"/>
      <protection/>
    </xf>
    <xf numFmtId="0" fontId="63" fillId="23" borderId="56" xfId="0" applyFont="1" applyFill="1" applyBorder="1" applyAlignment="1" applyProtection="1">
      <alignment vertical="center" wrapText="1"/>
      <protection locked="0"/>
    </xf>
    <xf numFmtId="0" fontId="63" fillId="23" borderId="57" xfId="0" applyFont="1" applyFill="1" applyBorder="1" applyAlignment="1" applyProtection="1">
      <alignment vertical="center" wrapText="1"/>
      <protection locked="0"/>
    </xf>
    <xf numFmtId="0" fontId="63" fillId="23" borderId="58" xfId="0" applyFont="1" applyFill="1" applyBorder="1" applyAlignment="1" applyProtection="1">
      <alignment vertical="center" wrapText="1"/>
      <protection locked="0"/>
    </xf>
    <xf numFmtId="0" fontId="63" fillId="23" borderId="64" xfId="0" applyFont="1" applyFill="1" applyBorder="1" applyAlignment="1" applyProtection="1">
      <alignment wrapText="1"/>
      <protection/>
    </xf>
    <xf numFmtId="0" fontId="63" fillId="23" borderId="17" xfId="0" applyFont="1" applyFill="1" applyBorder="1" applyAlignment="1" applyProtection="1">
      <alignment wrapText="1"/>
      <protection/>
    </xf>
    <xf numFmtId="0" fontId="62" fillId="23" borderId="64" xfId="0" applyFont="1" applyFill="1" applyBorder="1" applyAlignment="1" applyProtection="1">
      <alignment horizontal="left" vertical="center"/>
      <protection/>
    </xf>
    <xf numFmtId="0" fontId="62" fillId="23" borderId="57" xfId="0" applyFont="1" applyFill="1" applyBorder="1" applyAlignment="1" applyProtection="1">
      <alignment horizontal="left" vertical="center"/>
      <protection/>
    </xf>
    <xf numFmtId="0" fontId="62" fillId="23" borderId="58" xfId="0" applyFont="1" applyFill="1" applyBorder="1" applyAlignment="1" applyProtection="1">
      <alignment horizontal="left" vertical="center"/>
      <protection/>
    </xf>
    <xf numFmtId="0" fontId="70" fillId="27" borderId="45" xfId="0" applyFont="1" applyFill="1" applyBorder="1" applyAlignment="1" applyProtection="1">
      <alignment horizontal="left" vertical="center" wrapText="1"/>
      <protection/>
    </xf>
    <xf numFmtId="175" fontId="62" fillId="0" borderId="124" xfId="0" applyNumberFormat="1" applyFont="1" applyFill="1" applyBorder="1" applyAlignment="1" applyProtection="1">
      <alignment horizontal="right" vertical="center"/>
      <protection/>
    </xf>
    <xf numFmtId="49" fontId="1" fillId="0" borderId="35" xfId="0" applyNumberFormat="1" applyFont="1" applyFill="1" applyBorder="1" applyAlignment="1" applyProtection="1">
      <alignment horizontal="center" vertical="center"/>
      <protection/>
    </xf>
    <xf numFmtId="3" fontId="1" fillId="0" borderId="35" xfId="0" applyNumberFormat="1" applyFont="1" applyFill="1" applyBorder="1" applyAlignment="1" applyProtection="1">
      <alignment horizontal="center" vertical="center"/>
      <protection/>
    </xf>
    <xf numFmtId="175" fontId="1" fillId="0" borderId="35" xfId="0" applyNumberFormat="1"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wrapText="1"/>
      <protection/>
    </xf>
    <xf numFmtId="0" fontId="1" fillId="0" borderId="125" xfId="0" applyFont="1" applyFill="1" applyBorder="1" applyAlignment="1" applyProtection="1">
      <alignment horizontal="center" vertical="center" wrapText="1"/>
      <protection/>
    </xf>
    <xf numFmtId="0" fontId="1" fillId="0" borderId="123" xfId="0" applyFont="1" applyFill="1" applyBorder="1" applyAlignment="1" applyProtection="1">
      <alignment horizontal="center" vertical="center" wrapText="1"/>
      <protection/>
    </xf>
    <xf numFmtId="0" fontId="1" fillId="0" borderId="126" xfId="0"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protection/>
    </xf>
    <xf numFmtId="3" fontId="1" fillId="0" borderId="41" xfId="0" applyNumberFormat="1" applyFont="1" applyFill="1" applyBorder="1" applyAlignment="1" applyProtection="1">
      <alignment horizontal="center" vertical="center"/>
      <protection/>
    </xf>
    <xf numFmtId="175" fontId="1" fillId="0" borderId="41" xfId="0" applyNumberFormat="1" applyFont="1" applyFill="1" applyBorder="1" applyAlignment="1" applyProtection="1">
      <alignment horizontal="center" vertical="center"/>
      <protection/>
    </xf>
    <xf numFmtId="0" fontId="55" fillId="0" borderId="16" xfId="0" applyFont="1" applyFill="1" applyBorder="1" applyAlignment="1" applyProtection="1">
      <alignment horizontal="right" vertical="center"/>
      <protection locked="0"/>
    </xf>
    <xf numFmtId="0" fontId="55" fillId="0" borderId="122" xfId="0" applyFont="1" applyBorder="1" applyAlignment="1" applyProtection="1">
      <alignment/>
      <protection locked="0"/>
    </xf>
    <xf numFmtId="175" fontId="55" fillId="0" borderId="79" xfId="0" applyNumberFormat="1" applyFont="1" applyFill="1" applyBorder="1" applyAlignment="1" applyProtection="1">
      <alignment horizontal="left" vertical="center"/>
      <protection locked="0"/>
    </xf>
    <xf numFmtId="175" fontId="55" fillId="0" borderId="121" xfId="0" applyNumberFormat="1" applyFont="1" applyBorder="1" applyAlignment="1" applyProtection="1">
      <alignment/>
      <protection locked="0"/>
    </xf>
    <xf numFmtId="0" fontId="94" fillId="0" borderId="0" xfId="0" applyFont="1" applyAlignment="1" applyProtection="1">
      <alignment horizontal="center"/>
      <protection locked="0"/>
    </xf>
    <xf numFmtId="0" fontId="2" fillId="30" borderId="91" xfId="0" applyFont="1" applyFill="1" applyBorder="1" applyAlignment="1">
      <alignment vertical="center" wrapText="1"/>
    </xf>
    <xf numFmtId="0" fontId="2" fillId="30" borderId="83" xfId="0" applyFont="1" applyFill="1" applyBorder="1" applyAlignment="1">
      <alignment vertical="center" wrapText="1"/>
    </xf>
    <xf numFmtId="0" fontId="2" fillId="30" borderId="49" xfId="0" applyFont="1" applyFill="1" applyBorder="1" applyAlignment="1">
      <alignment vertical="center" wrapText="1"/>
    </xf>
    <xf numFmtId="0" fontId="2" fillId="30" borderId="50" xfId="0" applyFont="1" applyFill="1" applyBorder="1" applyAlignment="1">
      <alignment vertical="center" wrapText="1"/>
    </xf>
    <xf numFmtId="0" fontId="2" fillId="30" borderId="51" xfId="0" applyFont="1" applyFill="1" applyBorder="1" applyAlignment="1">
      <alignment vertical="center" wrapText="1"/>
    </xf>
    <xf numFmtId="0" fontId="2" fillId="30" borderId="53" xfId="0" applyFont="1" applyFill="1" applyBorder="1" applyAlignment="1">
      <alignment vertical="center" wrapText="1"/>
    </xf>
    <xf numFmtId="0" fontId="1" fillId="24" borderId="0" xfId="0" applyFont="1" applyFill="1" applyBorder="1" applyAlignment="1">
      <alignment horizontal="center" wrapText="1"/>
    </xf>
    <xf numFmtId="0" fontId="2" fillId="29" borderId="90" xfId="0" applyFont="1" applyFill="1" applyBorder="1" applyAlignment="1">
      <alignment horizontal="left" vertical="center" wrapText="1"/>
    </xf>
    <xf numFmtId="0" fontId="2" fillId="29" borderId="59" xfId="0" applyFont="1" applyFill="1" applyBorder="1" applyAlignment="1">
      <alignment horizontal="left" vertical="center" wrapText="1"/>
    </xf>
    <xf numFmtId="0" fontId="52" fillId="0" borderId="0" xfId="0" applyFont="1" applyBorder="1" applyAlignment="1">
      <alignment/>
    </xf>
    <xf numFmtId="0" fontId="1" fillId="0" borderId="0" xfId="0" applyFont="1" applyBorder="1" applyAlignment="1">
      <alignment/>
    </xf>
    <xf numFmtId="0" fontId="47" fillId="24" borderId="0" xfId="0" applyFont="1" applyFill="1" applyAlignment="1" applyProtection="1">
      <alignment horizontal="center" vertical="center"/>
      <protection/>
    </xf>
    <xf numFmtId="0" fontId="0" fillId="0" borderId="0" xfId="0" applyAlignment="1">
      <alignment vertical="center"/>
    </xf>
    <xf numFmtId="0" fontId="48" fillId="24" borderId="0" xfId="0" applyFont="1" applyFill="1" applyAlignment="1" applyProtection="1">
      <alignment horizontal="center" vertical="center"/>
      <protection/>
    </xf>
    <xf numFmtId="0" fontId="49" fillId="0" borderId="0" xfId="65" applyFont="1" applyAlignment="1">
      <alignment horizontal="center"/>
      <protection/>
    </xf>
    <xf numFmtId="0" fontId="0" fillId="0" borderId="0" xfId="0" applyAlignment="1">
      <alignment/>
    </xf>
    <xf numFmtId="0" fontId="49" fillId="0" borderId="0" xfId="0" applyFont="1" applyBorder="1" applyAlignment="1">
      <alignment/>
    </xf>
    <xf numFmtId="0" fontId="47" fillId="24" borderId="0" xfId="0" applyFont="1" applyFill="1" applyAlignment="1">
      <alignment horizontal="center" vertical="center"/>
    </xf>
    <xf numFmtId="0" fontId="48" fillId="24" borderId="0" xfId="0" applyFont="1" applyFill="1" applyAlignment="1">
      <alignment horizontal="center" vertical="center"/>
    </xf>
    <xf numFmtId="0" fontId="52" fillId="24" borderId="0" xfId="0" applyFont="1" applyFill="1" applyAlignment="1">
      <alignment horizontal="center" vertical="center"/>
    </xf>
    <xf numFmtId="0" fontId="53" fillId="0" borderId="14" xfId="59" applyFont="1" applyFill="1" applyBorder="1" applyAlignment="1" applyProtection="1">
      <alignment horizontal="left" vertical="center"/>
      <protection/>
    </xf>
    <xf numFmtId="0" fontId="53" fillId="0" borderId="19" xfId="59" applyFont="1" applyFill="1" applyBorder="1" applyAlignment="1" applyProtection="1">
      <alignment horizontal="left" vertical="center"/>
      <protection/>
    </xf>
    <xf numFmtId="0" fontId="52" fillId="24" borderId="0" xfId="0" applyFont="1" applyFill="1" applyAlignment="1" applyProtection="1">
      <alignment horizontal="left" vertical="center"/>
      <protection/>
    </xf>
    <xf numFmtId="0" fontId="32" fillId="0" borderId="0" xfId="0" applyFont="1" applyAlignment="1">
      <alignment/>
    </xf>
    <xf numFmtId="0" fontId="63" fillId="24" borderId="0" xfId="0" applyFont="1" applyFill="1" applyAlignment="1" applyProtection="1">
      <alignment horizontal="left" vertical="top" wrapText="1"/>
      <protection/>
    </xf>
    <xf numFmtId="0" fontId="63" fillId="0" borderId="0" xfId="0" applyFont="1" applyFill="1" applyAlignment="1" applyProtection="1">
      <alignment horizontal="left" vertical="top" wrapText="1"/>
      <protection/>
    </xf>
    <xf numFmtId="0" fontId="52" fillId="24" borderId="0" xfId="0" applyFont="1" applyFill="1" applyAlignment="1" applyProtection="1">
      <alignment horizontal="center" vertical="center"/>
      <protection/>
    </xf>
    <xf numFmtId="0" fontId="63" fillId="0" borderId="0" xfId="0" applyFont="1" applyFill="1" applyBorder="1" applyAlignment="1">
      <alignment horizontal="left" vertical="top" wrapText="1"/>
    </xf>
    <xf numFmtId="0" fontId="63" fillId="0" borderId="0" xfId="0" applyFont="1" applyBorder="1" applyAlignment="1">
      <alignment horizontal="left" vertical="top" wrapText="1"/>
    </xf>
    <xf numFmtId="0" fontId="52" fillId="0" borderId="0" xfId="0" applyFont="1" applyBorder="1" applyAlignment="1">
      <alignment horizontal="left" wrapText="1"/>
    </xf>
    <xf numFmtId="0" fontId="53" fillId="27" borderId="14" xfId="0" applyFont="1" applyFill="1" applyBorder="1" applyAlignment="1">
      <alignment horizontal="center"/>
    </xf>
    <xf numFmtId="0" fontId="53" fillId="27" borderId="19" xfId="0" applyFont="1" applyFill="1" applyBorder="1" applyAlignment="1">
      <alignment horizontal="center"/>
    </xf>
    <xf numFmtId="0" fontId="53" fillId="27" borderId="20" xfId="0" applyFont="1" applyFill="1" applyBorder="1" applyAlignment="1">
      <alignment horizontal="center"/>
    </xf>
    <xf numFmtId="0" fontId="63" fillId="0" borderId="0" xfId="0" applyFont="1" applyAlignment="1">
      <alignment vertical="top" wrapText="1"/>
    </xf>
    <xf numFmtId="0" fontId="63" fillId="0" borderId="0" xfId="0" applyFont="1" applyFill="1" applyBorder="1" applyAlignment="1">
      <alignment vertical="top" wrapText="1"/>
    </xf>
    <xf numFmtId="0" fontId="34" fillId="0" borderId="0" xfId="0" applyFont="1" applyFill="1" applyBorder="1" applyAlignment="1">
      <alignment vertical="top" wrapText="1"/>
    </xf>
    <xf numFmtId="0" fontId="34" fillId="0" borderId="0" xfId="0" applyFont="1" applyFill="1" applyAlignment="1">
      <alignment vertical="top" wrapText="1"/>
    </xf>
    <xf numFmtId="0" fontId="0" fillId="0" borderId="0" xfId="0" applyAlignment="1">
      <alignment vertical="top" wrapText="1"/>
    </xf>
    <xf numFmtId="0" fontId="52" fillId="0" borderId="0" xfId="0" applyFont="1" applyBorder="1" applyAlignment="1">
      <alignment vertical="center"/>
    </xf>
    <xf numFmtId="0" fontId="32" fillId="0" borderId="0" xfId="0" applyFont="1" applyBorder="1" applyAlignment="1">
      <alignment vertical="center"/>
    </xf>
    <xf numFmtId="0" fontId="53" fillId="0" borderId="14"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3" fillId="0" borderId="0" xfId="0" applyFont="1" applyBorder="1" applyAlignment="1">
      <alignment vertical="center"/>
    </xf>
    <xf numFmtId="0" fontId="26" fillId="0" borderId="0" xfId="0" applyFont="1" applyBorder="1" applyAlignment="1">
      <alignment vertical="center"/>
    </xf>
    <xf numFmtId="0" fontId="52" fillId="0" borderId="0" xfId="0" applyFont="1" applyAlignment="1">
      <alignment/>
    </xf>
    <xf numFmtId="0" fontId="63" fillId="0" borderId="0" xfId="0" applyFont="1" applyFill="1" applyAlignment="1">
      <alignment vertical="top"/>
    </xf>
    <xf numFmtId="0" fontId="0" fillId="0" borderId="0" xfId="0" applyFill="1" applyAlignment="1">
      <alignment vertical="top"/>
    </xf>
    <xf numFmtId="0" fontId="63" fillId="0" borderId="0" xfId="0" applyFont="1" applyFill="1" applyAlignment="1">
      <alignment vertical="top" wrapText="1"/>
    </xf>
    <xf numFmtId="0" fontId="0" fillId="0" borderId="0" xfId="0" applyFill="1" applyAlignment="1">
      <alignment vertical="top" wrapText="1"/>
    </xf>
    <xf numFmtId="0" fontId="3" fillId="27" borderId="36" xfId="0" applyFont="1" applyFill="1" applyBorder="1" applyAlignment="1" applyProtection="1">
      <alignment horizontal="center"/>
      <protection/>
    </xf>
    <xf numFmtId="0" fontId="3" fillId="27" borderId="57" xfId="0" applyFont="1" applyFill="1" applyBorder="1" applyAlignment="1" applyProtection="1">
      <alignment horizontal="center"/>
      <protection/>
    </xf>
    <xf numFmtId="0" fontId="53" fillId="0" borderId="127" xfId="0" applyFont="1" applyFill="1" applyBorder="1" applyAlignment="1" applyProtection="1">
      <alignment horizontal="center" vertical="center"/>
      <protection/>
    </xf>
    <xf numFmtId="0" fontId="38" fillId="0" borderId="128" xfId="0" applyFont="1" applyFill="1" applyBorder="1" applyAlignment="1" applyProtection="1">
      <alignment horizontal="center" vertical="center"/>
      <protection/>
    </xf>
    <xf numFmtId="0" fontId="38" fillId="0" borderId="85" xfId="0" applyFont="1" applyFill="1" applyBorder="1" applyAlignment="1" applyProtection="1">
      <alignment horizontal="center" vertical="center"/>
      <protection/>
    </xf>
    <xf numFmtId="0" fontId="3" fillId="27" borderId="22" xfId="0" applyFont="1" applyFill="1" applyBorder="1" applyAlignment="1" applyProtection="1">
      <alignment horizontal="center"/>
      <protection/>
    </xf>
    <xf numFmtId="0" fontId="3" fillId="27" borderId="17" xfId="0" applyFont="1" applyFill="1" applyBorder="1" applyAlignment="1" applyProtection="1">
      <alignment horizontal="center"/>
      <protection/>
    </xf>
    <xf numFmtId="0" fontId="53"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80" fillId="29" borderId="126" xfId="0" applyFont="1" applyFill="1" applyBorder="1" applyAlignment="1" applyProtection="1">
      <alignment horizontal="left" vertical="top" wrapText="1"/>
      <protection locked="0"/>
    </xf>
    <xf numFmtId="0" fontId="80" fillId="29" borderId="129" xfId="0" applyFont="1" applyFill="1" applyBorder="1" applyAlignment="1" applyProtection="1">
      <alignment vertical="top" wrapText="1"/>
      <protection locked="0"/>
    </xf>
    <xf numFmtId="0" fontId="80" fillId="29" borderId="124" xfId="0" applyFont="1" applyFill="1" applyBorder="1" applyAlignment="1" applyProtection="1">
      <alignment vertical="top" wrapText="1"/>
      <protection locked="0"/>
    </xf>
    <xf numFmtId="0" fontId="80" fillId="27" borderId="14" xfId="0" applyFont="1" applyFill="1" applyBorder="1" applyAlignment="1" applyProtection="1">
      <alignment horizontal="center" vertical="center" wrapText="1"/>
      <protection/>
    </xf>
    <xf numFmtId="0" fontId="80" fillId="27" borderId="20" xfId="0" applyFont="1" applyFill="1" applyBorder="1" applyAlignment="1" applyProtection="1">
      <alignment horizontal="center" vertical="center" wrapText="1"/>
      <protection/>
    </xf>
    <xf numFmtId="0" fontId="52" fillId="0" borderId="0" xfId="0" applyFont="1" applyBorder="1" applyAlignment="1" applyProtection="1">
      <alignment/>
      <protection locked="0"/>
    </xf>
    <xf numFmtId="0" fontId="53" fillId="0" borderId="19" xfId="0" applyFont="1" applyFill="1" applyBorder="1" applyAlignment="1" applyProtection="1">
      <alignment horizontal="center" vertical="center"/>
      <protection/>
    </xf>
    <xf numFmtId="0" fontId="63" fillId="0" borderId="19" xfId="0" applyFont="1" applyFill="1" applyBorder="1" applyAlignment="1" applyProtection="1">
      <alignment/>
      <protection/>
    </xf>
    <xf numFmtId="0" fontId="63" fillId="0" borderId="20" xfId="0" applyFont="1" applyBorder="1" applyAlignment="1" applyProtection="1">
      <alignment/>
      <protection/>
    </xf>
    <xf numFmtId="0" fontId="62" fillId="0" borderId="0" xfId="65" applyFont="1" applyAlignment="1">
      <alignment horizontal="left" vertical="top" wrapText="1"/>
      <protection/>
    </xf>
    <xf numFmtId="0" fontId="3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55" fillId="0" borderId="17" xfId="0" applyFont="1" applyBorder="1" applyAlignment="1" applyProtection="1">
      <alignment horizontal="right" vertical="center"/>
      <protection locked="0"/>
    </xf>
    <xf numFmtId="0" fontId="55" fillId="0" borderId="0" xfId="0" applyFont="1" applyBorder="1" applyAlignment="1" applyProtection="1">
      <alignment horizontal="right" vertical="center"/>
      <protection locked="0"/>
    </xf>
    <xf numFmtId="0" fontId="55" fillId="0" borderId="50" xfId="0" applyFont="1" applyBorder="1" applyAlignment="1" applyProtection="1">
      <alignment horizontal="right" vertical="center"/>
      <protection locked="0"/>
    </xf>
    <xf numFmtId="0" fontId="80" fillId="0" borderId="130" xfId="0" applyFont="1" applyBorder="1" applyAlignment="1" applyProtection="1">
      <alignment horizontal="right" vertical="center"/>
      <protection locked="0"/>
    </xf>
    <xf numFmtId="0" fontId="80" fillId="0" borderId="52" xfId="0" applyFont="1" applyBorder="1" applyAlignment="1" applyProtection="1">
      <alignment horizontal="right" vertical="center"/>
      <protection locked="0"/>
    </xf>
    <xf numFmtId="0" fontId="80" fillId="0" borderId="53" xfId="0" applyFont="1" applyBorder="1" applyAlignment="1" applyProtection="1">
      <alignment horizontal="right" vertical="center"/>
      <protection locked="0"/>
    </xf>
    <xf numFmtId="0" fontId="62" fillId="0" borderId="0" xfId="65" applyFont="1" applyFill="1" applyAlignment="1">
      <alignment horizontal="left" vertical="top" wrapText="1"/>
      <protection/>
    </xf>
    <xf numFmtId="0" fontId="0" fillId="0" borderId="0" xfId="0" applyFill="1" applyAlignment="1">
      <alignment horizontal="left" vertical="top" wrapText="1"/>
    </xf>
    <xf numFmtId="0" fontId="53" fillId="0" borderId="14" xfId="0" applyFont="1" applyFill="1" applyBorder="1" applyAlignment="1" applyProtection="1">
      <alignment horizontal="center" vertical="center"/>
      <protection/>
    </xf>
    <xf numFmtId="0" fontId="63" fillId="0" borderId="20" xfId="0" applyFont="1" applyFill="1" applyBorder="1" applyAlignment="1" applyProtection="1">
      <alignment/>
      <protection/>
    </xf>
    <xf numFmtId="0" fontId="63" fillId="0" borderId="0" xfId="0" applyFont="1" applyFill="1" applyAlignment="1">
      <alignment horizontal="left" vertical="top" wrapText="1"/>
    </xf>
    <xf numFmtId="0" fontId="55" fillId="0" borderId="131" xfId="0" applyFont="1" applyBorder="1" applyAlignment="1" applyProtection="1">
      <alignment horizontal="right" vertical="center"/>
      <protection locked="0"/>
    </xf>
    <xf numFmtId="0" fontId="55" fillId="0" borderId="54" xfId="0" applyFont="1" applyBorder="1" applyAlignment="1" applyProtection="1">
      <alignment horizontal="right" vertical="center"/>
      <protection locked="0"/>
    </xf>
    <xf numFmtId="0" fontId="55" fillId="0" borderId="132" xfId="0" applyFont="1" applyBorder="1" applyAlignment="1" applyProtection="1">
      <alignment horizontal="right" vertical="center"/>
      <protection locked="0"/>
    </xf>
    <xf numFmtId="0" fontId="63" fillId="0" borderId="0" xfId="65" applyFont="1" applyFill="1" applyAlignment="1">
      <alignment horizontal="left" vertical="top" wrapText="1"/>
      <protection/>
    </xf>
    <xf numFmtId="0" fontId="80" fillId="27" borderId="133" xfId="0" applyFont="1" applyFill="1" applyBorder="1" applyAlignment="1" applyProtection="1">
      <alignment horizontal="center" vertical="center" wrapText="1"/>
      <protection/>
    </xf>
    <xf numFmtId="0" fontId="35" fillId="27" borderId="104" xfId="0" applyFont="1" applyFill="1" applyBorder="1" applyAlignment="1" applyProtection="1">
      <alignment horizontal="center" vertical="center" wrapText="1"/>
      <protection/>
    </xf>
    <xf numFmtId="0" fontId="53" fillId="0" borderId="127" xfId="59" applyFont="1" applyFill="1" applyBorder="1" applyAlignment="1">
      <alignment horizontal="center" vertical="center"/>
      <protection/>
    </xf>
    <xf numFmtId="0" fontId="53" fillId="0" borderId="128" xfId="59" applyFont="1" applyFill="1" applyBorder="1" applyAlignment="1">
      <alignment horizontal="center" vertical="center"/>
      <protection/>
    </xf>
    <xf numFmtId="0" fontId="53" fillId="0" borderId="85" xfId="59" applyFont="1" applyFill="1" applyBorder="1" applyAlignment="1">
      <alignment horizontal="center" vertical="center"/>
      <protection/>
    </xf>
    <xf numFmtId="0" fontId="44" fillId="22" borderId="14" xfId="66" applyFont="1" applyFill="1" applyBorder="1" applyAlignment="1">
      <alignment horizontal="center"/>
      <protection/>
    </xf>
    <xf numFmtId="0" fontId="44" fillId="22" borderId="20" xfId="66" applyFont="1" applyFill="1" applyBorder="1" applyAlignment="1">
      <alignment horizontal="center"/>
      <protection/>
    </xf>
    <xf numFmtId="0" fontId="44" fillId="22" borderId="19" xfId="66" applyFont="1" applyFill="1" applyBorder="1" applyAlignment="1">
      <alignment horizontal="center"/>
      <protection/>
    </xf>
    <xf numFmtId="0" fontId="29" fillId="0" borderId="127" xfId="67" applyFont="1" applyBorder="1" applyAlignment="1">
      <alignment horizontal="center"/>
      <protection/>
    </xf>
    <xf numFmtId="0" fontId="29" fillId="0" borderId="128" xfId="67" applyFont="1" applyBorder="1" applyAlignment="1">
      <alignment horizontal="center"/>
      <protection/>
    </xf>
    <xf numFmtId="0" fontId="29" fillId="0" borderId="85" xfId="67" applyFont="1" applyBorder="1" applyAlignment="1">
      <alignment horizontal="center"/>
      <protection/>
    </xf>
    <xf numFmtId="0" fontId="31" fillId="0" borderId="0" xfId="67" applyAlignment="1">
      <alignment horizontal="center"/>
      <protection/>
    </xf>
    <xf numFmtId="0" fontId="39" fillId="0" borderId="128" xfId="67" applyFont="1" applyBorder="1" applyAlignment="1">
      <alignment horizontal="center"/>
      <protection/>
    </xf>
    <xf numFmtId="0" fontId="39" fillId="0" borderId="85" xfId="67" applyFont="1" applyBorder="1" applyAlignment="1">
      <alignment horizontal="center"/>
      <protection/>
    </xf>
    <xf numFmtId="0" fontId="40" fillId="0" borderId="14" xfId="67" applyFont="1" applyBorder="1" applyAlignment="1">
      <alignment horizontal="center"/>
      <protection/>
    </xf>
    <xf numFmtId="0" fontId="40" fillId="0" borderId="19" xfId="67" applyFont="1" applyBorder="1" applyAlignment="1">
      <alignment horizontal="center"/>
      <protection/>
    </xf>
    <xf numFmtId="0" fontId="40" fillId="0" borderId="20" xfId="67" applyFont="1" applyBorder="1" applyAlignment="1">
      <alignment horizontal="center"/>
      <protection/>
    </xf>
    <xf numFmtId="1" fontId="35" fillId="0" borderId="90" xfId="62" applyNumberFormat="1" applyFont="1" applyBorder="1" applyAlignment="1">
      <alignment horizontal="center"/>
      <protection/>
    </xf>
    <xf numFmtId="1" fontId="35" fillId="0" borderId="92" xfId="62" applyNumberFormat="1" applyFont="1" applyBorder="1" applyAlignment="1">
      <alignment horizontal="center"/>
      <protection/>
    </xf>
    <xf numFmtId="1" fontId="35" fillId="0" borderId="59" xfId="62" applyNumberFormat="1" applyFont="1" applyBorder="1" applyAlignment="1">
      <alignment horizontal="center"/>
      <protection/>
    </xf>
    <xf numFmtId="3" fontId="33" fillId="7" borderId="134" xfId="0" applyNumberFormat="1" applyFont="1" applyFill="1" applyBorder="1" applyAlignment="1" applyProtection="1">
      <alignment horizontal="center"/>
      <protection hidden="1"/>
    </xf>
    <xf numFmtId="3" fontId="33" fillId="7" borderId="135" xfId="0" applyNumberFormat="1" applyFont="1" applyFill="1" applyBorder="1" applyAlignment="1" applyProtection="1">
      <alignment horizontal="center"/>
      <protection hidden="1"/>
    </xf>
    <xf numFmtId="0" fontId="26" fillId="0" borderId="14" xfId="0" applyFont="1" applyBorder="1" applyAlignment="1">
      <alignment horizontal="center"/>
    </xf>
    <xf numFmtId="0" fontId="26" fillId="0" borderId="19" xfId="0" applyFont="1" applyBorder="1" applyAlignment="1">
      <alignment horizontal="center"/>
    </xf>
    <xf numFmtId="0" fontId="26" fillId="0" borderId="20" xfId="0" applyFont="1" applyBorder="1" applyAlignment="1">
      <alignment horizontal="center"/>
    </xf>
    <xf numFmtId="0" fontId="28" fillId="0" borderId="0" xfId="0" applyFont="1" applyAlignment="1">
      <alignment horizontal="center"/>
    </xf>
    <xf numFmtId="0" fontId="69" fillId="0" borderId="0" xfId="0" applyFont="1" applyAlignment="1">
      <alignment horizontal="left" wrapText="1"/>
    </xf>
    <xf numFmtId="0" fontId="52" fillId="0" borderId="0" xfId="59" applyFont="1" applyBorder="1" applyAlignment="1">
      <alignment vertical="center"/>
      <protection/>
    </xf>
    <xf numFmtId="0" fontId="70" fillId="27" borderId="14" xfId="0" applyFont="1" applyFill="1" applyBorder="1" applyAlignment="1" applyProtection="1">
      <alignment horizontal="left" vertical="center"/>
      <protection/>
    </xf>
    <xf numFmtId="0" fontId="70" fillId="27" borderId="73" xfId="0" applyFont="1" applyFill="1" applyBorder="1" applyAlignment="1" applyProtection="1">
      <alignment horizontal="left" vertical="center"/>
      <protection/>
    </xf>
    <xf numFmtId="0" fontId="70" fillId="27" borderId="14" xfId="0" applyFont="1" applyFill="1" applyBorder="1" applyAlignment="1">
      <alignment horizontal="left" vertical="center"/>
    </xf>
    <xf numFmtId="0" fontId="70" fillId="27" borderId="20" xfId="0" applyFont="1" applyFill="1" applyBorder="1" applyAlignment="1">
      <alignment horizontal="left" vertical="center"/>
    </xf>
    <xf numFmtId="0" fontId="62" fillId="0" borderId="0" xfId="0" applyFont="1" applyAlignment="1">
      <alignment horizontal="left" vertical="top" wrapText="1"/>
    </xf>
    <xf numFmtId="0" fontId="62" fillId="0" borderId="0" xfId="0" applyFont="1" applyFill="1" applyAlignment="1">
      <alignment horizontal="left" vertical="center"/>
    </xf>
    <xf numFmtId="0" fontId="63" fillId="0" borderId="0" xfId="0" applyFont="1" applyFill="1" applyAlignment="1">
      <alignment wrapText="1"/>
    </xf>
    <xf numFmtId="0" fontId="52" fillId="0" borderId="0" xfId="0" applyFont="1" applyAlignment="1">
      <alignment horizontal="left"/>
    </xf>
    <xf numFmtId="0" fontId="49" fillId="0" borderId="0" xfId="0" applyFont="1" applyAlignment="1">
      <alignment horizontal="center"/>
    </xf>
    <xf numFmtId="0" fontId="70" fillId="27" borderId="14" xfId="0" applyFont="1" applyFill="1" applyBorder="1" applyAlignment="1" applyProtection="1">
      <alignment horizontal="left" vertical="center" wrapText="1"/>
      <protection/>
    </xf>
    <xf numFmtId="0" fontId="70" fillId="27" borderId="20" xfId="0" applyFont="1" applyFill="1" applyBorder="1" applyAlignment="1" applyProtection="1">
      <alignment horizontal="left" vertical="center" wrapText="1"/>
      <protection/>
    </xf>
    <xf numFmtId="0" fontId="63" fillId="0" borderId="0" xfId="0" applyFont="1" applyFill="1" applyAlignment="1">
      <alignment horizontal="left" wrapText="1"/>
    </xf>
    <xf numFmtId="0" fontId="0" fillId="27" borderId="20" xfId="0" applyFill="1" applyBorder="1" applyAlignment="1" applyProtection="1">
      <alignment/>
      <protection/>
    </xf>
    <xf numFmtId="0" fontId="49" fillId="0" borderId="0" xfId="65" applyFont="1" applyAlignment="1">
      <alignment horizontal="left"/>
      <protection/>
    </xf>
    <xf numFmtId="0" fontId="63" fillId="0" borderId="0" xfId="0" applyFont="1" applyAlignment="1">
      <alignment vertical="center" wrapText="1"/>
    </xf>
    <xf numFmtId="0" fontId="62" fillId="0" borderId="0" xfId="65" applyFont="1" applyFill="1" applyAlignment="1" applyProtection="1">
      <alignment horizontal="left" vertical="top" wrapText="1"/>
      <protection/>
    </xf>
    <xf numFmtId="0" fontId="49" fillId="0" borderId="0" xfId="65" applyFont="1" applyAlignment="1" applyProtection="1">
      <alignment horizontal="center"/>
      <protection/>
    </xf>
    <xf numFmtId="0" fontId="5" fillId="27" borderId="14" xfId="0" applyFont="1" applyFill="1" applyBorder="1" applyAlignment="1" applyProtection="1">
      <alignment horizontal="center" vertical="center" wrapText="1"/>
      <protection/>
    </xf>
    <xf numFmtId="0" fontId="5" fillId="27" borderId="73" xfId="0" applyFont="1" applyFill="1" applyBorder="1" applyAlignment="1" applyProtection="1">
      <alignment horizontal="center" vertical="center" wrapText="1"/>
      <protection/>
    </xf>
    <xf numFmtId="0" fontId="52" fillId="0" borderId="0" xfId="0" applyFont="1" applyBorder="1" applyAlignment="1" applyProtection="1">
      <alignment/>
      <protection/>
    </xf>
    <xf numFmtId="0" fontId="62" fillId="0" borderId="0" xfId="65" applyFont="1" applyAlignment="1" applyProtection="1">
      <alignment horizontal="left" vertical="top" wrapText="1"/>
      <protection/>
    </xf>
    <xf numFmtId="0" fontId="5" fillId="27" borderId="74" xfId="0" applyFont="1" applyFill="1" applyBorder="1" applyAlignment="1" applyProtection="1">
      <alignment horizontal="center" vertical="center" wrapText="1"/>
      <protection/>
    </xf>
    <xf numFmtId="0" fontId="5" fillId="27" borderId="104" xfId="0" applyFont="1" applyFill="1" applyBorder="1" applyAlignment="1" applyProtection="1">
      <alignment horizontal="center" vertical="center" wrapText="1"/>
      <protection/>
    </xf>
    <xf numFmtId="0" fontId="88" fillId="31" borderId="10" xfId="0" applyFont="1" applyFill="1" applyBorder="1" applyAlignment="1">
      <alignment horizontal="left" vertical="center" wrapText="1"/>
    </xf>
    <xf numFmtId="0" fontId="88" fillId="31" borderId="24" xfId="0" applyFont="1" applyFill="1" applyBorder="1" applyAlignment="1">
      <alignment horizontal="left" vertical="center" wrapText="1"/>
    </xf>
    <xf numFmtId="0" fontId="88" fillId="31" borderId="136" xfId="0" applyFont="1" applyFill="1" applyBorder="1" applyAlignment="1">
      <alignment horizontal="left" vertical="center" wrapText="1"/>
    </xf>
    <xf numFmtId="0" fontId="83" fillId="27" borderId="14" xfId="0" applyFont="1" applyFill="1" applyBorder="1" applyAlignment="1">
      <alignment horizontal="center"/>
    </xf>
    <xf numFmtId="0" fontId="83" fillId="27" borderId="19" xfId="0" applyFont="1" applyFill="1" applyBorder="1" applyAlignment="1">
      <alignment horizontal="center"/>
    </xf>
    <xf numFmtId="0" fontId="83" fillId="27" borderId="137" xfId="0" applyFont="1" applyFill="1" applyBorder="1" applyAlignment="1">
      <alignment horizontal="center"/>
    </xf>
    <xf numFmtId="0" fontId="59" fillId="0" borderId="15" xfId="0" applyFont="1" applyBorder="1" applyAlignment="1">
      <alignment horizontal="center"/>
    </xf>
    <xf numFmtId="0" fontId="59" fillId="0" borderId="16" xfId="0" applyFont="1" applyBorder="1" applyAlignment="1">
      <alignment horizontal="center"/>
    </xf>
    <xf numFmtId="0" fontId="59" fillId="0" borderId="138" xfId="0" applyFont="1" applyBorder="1" applyAlignment="1">
      <alignment horizontal="center"/>
    </xf>
    <xf numFmtId="0" fontId="59" fillId="0" borderId="10" xfId="0" applyFont="1" applyBorder="1" applyAlignment="1">
      <alignment horizontal="center"/>
    </xf>
    <xf numFmtId="0" fontId="59" fillId="0" borderId="24" xfId="0" applyFont="1" applyBorder="1" applyAlignment="1">
      <alignment horizontal="center"/>
    </xf>
    <xf numFmtId="0" fontId="59" fillId="0" borderId="136" xfId="0" applyFont="1" applyBorder="1" applyAlignment="1">
      <alignment horizontal="center"/>
    </xf>
    <xf numFmtId="0" fontId="59" fillId="0" borderId="139" xfId="0" applyFont="1" applyBorder="1" applyAlignment="1">
      <alignment horizontal="center" wrapText="1"/>
    </xf>
    <xf numFmtId="0" fontId="59" fillId="0" borderId="11" xfId="0" applyFont="1" applyBorder="1" applyAlignment="1">
      <alignment horizontal="center" wrapText="1"/>
    </xf>
    <xf numFmtId="0" fontId="59" fillId="0" borderId="140" xfId="0" applyFont="1" applyBorder="1" applyAlignment="1">
      <alignment horizontal="center" wrapText="1"/>
    </xf>
    <xf numFmtId="0" fontId="59" fillId="0" borderId="12" xfId="0" applyFont="1" applyBorder="1" applyAlignment="1">
      <alignment horizontal="center" wrapText="1"/>
    </xf>
    <xf numFmtId="0" fontId="59" fillId="0" borderId="21" xfId="0" applyFont="1" applyBorder="1" applyAlignment="1">
      <alignment horizontal="center"/>
    </xf>
    <xf numFmtId="0" fontId="59" fillId="0" borderId="23" xfId="0" applyFont="1" applyBorder="1" applyAlignment="1">
      <alignment horizontal="center"/>
    </xf>
    <xf numFmtId="0" fontId="74" fillId="32" borderId="15" xfId="0" applyFont="1" applyFill="1" applyBorder="1" applyAlignment="1">
      <alignment horizontal="center" wrapText="1"/>
    </xf>
    <xf numFmtId="0" fontId="74" fillId="32" borderId="16" xfId="0" applyFont="1" applyFill="1" applyBorder="1" applyAlignment="1">
      <alignment horizontal="center" wrapText="1"/>
    </xf>
    <xf numFmtId="0" fontId="74" fillId="32" borderId="138" xfId="0" applyFont="1" applyFill="1" applyBorder="1" applyAlignment="1">
      <alignment horizontal="center" wrapText="1"/>
    </xf>
    <xf numFmtId="0" fontId="74" fillId="32" borderId="10" xfId="0" applyFont="1" applyFill="1" applyBorder="1" applyAlignment="1">
      <alignment horizontal="center" wrapText="1"/>
    </xf>
    <xf numFmtId="0" fontId="74" fillId="32" borderId="24" xfId="0" applyFont="1" applyFill="1" applyBorder="1" applyAlignment="1">
      <alignment horizontal="center" wrapText="1"/>
    </xf>
    <xf numFmtId="0" fontId="74" fillId="32" borderId="136" xfId="0" applyFont="1" applyFill="1" applyBorder="1" applyAlignment="1">
      <alignment horizontal="center" wrapText="1"/>
    </xf>
    <xf numFmtId="9" fontId="60" fillId="0" borderId="14" xfId="0" applyNumberFormat="1" applyFont="1" applyBorder="1" applyAlignment="1">
      <alignment horizontal="center"/>
    </xf>
    <xf numFmtId="9" fontId="60" fillId="0" borderId="20" xfId="0" applyNumberFormat="1" applyFont="1" applyBorder="1" applyAlignment="1">
      <alignment horizontal="center"/>
    </xf>
    <xf numFmtId="0" fontId="60" fillId="0" borderId="14" xfId="0" applyFont="1" applyBorder="1" applyAlignment="1">
      <alignment horizontal="center"/>
    </xf>
    <xf numFmtId="0" fontId="60" fillId="0" borderId="20" xfId="0" applyFont="1" applyBorder="1" applyAlignment="1">
      <alignment horizontal="center"/>
    </xf>
    <xf numFmtId="0" fontId="60" fillId="0" borderId="14" xfId="0" applyFont="1" applyBorder="1" applyAlignment="1">
      <alignment horizontal="right"/>
    </xf>
    <xf numFmtId="0" fontId="60" fillId="0" borderId="20" xfId="0" applyFont="1" applyBorder="1" applyAlignment="1">
      <alignment horizontal="right"/>
    </xf>
    <xf numFmtId="0" fontId="59" fillId="0" borderId="14" xfId="0" applyFont="1" applyBorder="1" applyAlignment="1">
      <alignment horizontal="right"/>
    </xf>
    <xf numFmtId="0" fontId="59" fillId="0" borderId="20" xfId="0" applyFont="1" applyBorder="1" applyAlignment="1">
      <alignment horizontal="right"/>
    </xf>
    <xf numFmtId="0" fontId="88" fillId="31" borderId="14" xfId="0" applyFont="1" applyFill="1" applyBorder="1" applyAlignment="1">
      <alignment horizontal="left" vertical="center" wrapText="1"/>
    </xf>
    <xf numFmtId="0" fontId="88" fillId="31" borderId="19" xfId="0" applyFont="1" applyFill="1" applyBorder="1" applyAlignment="1">
      <alignment horizontal="left" vertical="center" wrapText="1"/>
    </xf>
    <xf numFmtId="0" fontId="88" fillId="31" borderId="137" xfId="0" applyFont="1" applyFill="1" applyBorder="1" applyAlignment="1">
      <alignment horizontal="left" vertical="center" wrapText="1"/>
    </xf>
    <xf numFmtId="8" fontId="59" fillId="0" borderId="14" xfId="0" applyNumberFormat="1" applyFont="1" applyBorder="1" applyAlignment="1">
      <alignment horizontal="center"/>
    </xf>
    <xf numFmtId="8" fontId="59" fillId="0" borderId="20" xfId="0" applyNumberFormat="1" applyFont="1" applyBorder="1" applyAlignment="1">
      <alignment horizontal="center"/>
    </xf>
    <xf numFmtId="0" fontId="59" fillId="0" borderId="14" xfId="0" applyFont="1" applyBorder="1" applyAlignment="1">
      <alignment horizontal="center"/>
    </xf>
    <xf numFmtId="0" fontId="59" fillId="0" borderId="20" xfId="0" applyFont="1" applyBorder="1" applyAlignment="1">
      <alignment horizontal="center"/>
    </xf>
    <xf numFmtId="6" fontId="59" fillId="0" borderId="14" xfId="0" applyNumberFormat="1" applyFont="1" applyBorder="1" applyAlignment="1">
      <alignment horizontal="center"/>
    </xf>
    <xf numFmtId="6" fontId="59" fillId="0" borderId="20" xfId="0" applyNumberFormat="1" applyFont="1" applyBorder="1" applyAlignment="1">
      <alignment horizontal="center"/>
    </xf>
    <xf numFmtId="0" fontId="59" fillId="0" borderId="14" xfId="0" applyFont="1" applyBorder="1" applyAlignment="1">
      <alignment/>
    </xf>
    <xf numFmtId="0" fontId="59" fillId="0" borderId="20" xfId="0" applyFont="1" applyBorder="1" applyAlignment="1">
      <alignment/>
    </xf>
    <xf numFmtId="0" fontId="59" fillId="0" borderId="21"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141"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142" xfId="0" applyFont="1" applyBorder="1" applyAlignment="1">
      <alignment horizontal="center" vertical="center" wrapText="1"/>
    </xf>
    <xf numFmtId="0" fontId="59" fillId="0" borderId="143" xfId="0" applyFont="1" applyBorder="1" applyAlignment="1">
      <alignment horizontal="center" vertical="center" wrapText="1"/>
    </xf>
    <xf numFmtId="0" fontId="75" fillId="0" borderId="10" xfId="0" applyFont="1" applyBorder="1" applyAlignment="1">
      <alignment/>
    </xf>
    <xf numFmtId="0" fontId="75" fillId="0" borderId="24" xfId="0" applyFont="1" applyBorder="1" applyAlignment="1">
      <alignment/>
    </xf>
    <xf numFmtId="0" fontId="75" fillId="0" borderId="136" xfId="0" applyFont="1" applyBorder="1" applyAlignment="1">
      <alignment/>
    </xf>
    <xf numFmtId="0" fontId="88" fillId="31" borderId="14" xfId="0" applyFont="1" applyFill="1" applyBorder="1" applyAlignment="1">
      <alignment horizontal="left" wrapText="1"/>
    </xf>
    <xf numFmtId="0" fontId="88" fillId="31" borderId="19" xfId="0" applyFont="1" applyFill="1" applyBorder="1" applyAlignment="1">
      <alignment horizontal="left" wrapText="1"/>
    </xf>
    <xf numFmtId="0" fontId="88" fillId="31" borderId="137" xfId="0" applyFont="1" applyFill="1" applyBorder="1" applyAlignment="1">
      <alignment horizontal="left" wrapText="1"/>
    </xf>
    <xf numFmtId="0" fontId="59" fillId="0" borderId="144" xfId="0" applyFont="1" applyBorder="1" applyAlignment="1">
      <alignment horizontal="center"/>
    </xf>
    <xf numFmtId="0" fontId="59" fillId="0" borderId="22" xfId="0" applyFont="1" applyBorder="1" applyAlignment="1">
      <alignment horizontal="center"/>
    </xf>
    <xf numFmtId="0" fontId="59" fillId="0" borderId="141" xfId="0" applyFont="1" applyBorder="1" applyAlignment="1">
      <alignment horizontal="center"/>
    </xf>
    <xf numFmtId="0" fontId="0" fillId="0" borderId="19" xfId="0" applyBorder="1" applyAlignment="1">
      <alignment/>
    </xf>
    <xf numFmtId="0" fontId="0" fillId="0" borderId="137" xfId="0" applyBorder="1" applyAlignment="1">
      <alignment/>
    </xf>
    <xf numFmtId="0" fontId="60" fillId="0" borderId="14" xfId="0" applyFont="1" applyBorder="1" applyAlignment="1">
      <alignment/>
    </xf>
    <xf numFmtId="8" fontId="59" fillId="0" borderId="145" xfId="0" applyNumberFormat="1" applyFont="1" applyBorder="1" applyAlignment="1">
      <alignment horizontal="center"/>
    </xf>
    <xf numFmtId="8" fontId="59" fillId="0" borderId="146" xfId="0" applyNumberFormat="1" applyFont="1" applyBorder="1" applyAlignment="1">
      <alignment horizontal="center"/>
    </xf>
    <xf numFmtId="8" fontId="59" fillId="0" borderId="147" xfId="0" applyNumberFormat="1" applyFont="1" applyBorder="1" applyAlignment="1">
      <alignment horizontal="center"/>
    </xf>
    <xf numFmtId="8" fontId="59" fillId="0" borderId="143" xfId="0" applyNumberFormat="1" applyFont="1" applyBorder="1" applyAlignment="1">
      <alignment horizontal="center"/>
    </xf>
    <xf numFmtId="8" fontId="59" fillId="0" borderId="148" xfId="0" applyNumberFormat="1" applyFont="1" applyBorder="1" applyAlignment="1">
      <alignment horizontal="center"/>
    </xf>
    <xf numFmtId="8" fontId="59" fillId="0" borderId="18" xfId="0" applyNumberFormat="1" applyFont="1" applyBorder="1" applyAlignment="1">
      <alignment horizontal="center"/>
    </xf>
    <xf numFmtId="9" fontId="59" fillId="0" borderId="144" xfId="0" applyNumberFormat="1" applyFont="1" applyBorder="1" applyAlignment="1">
      <alignment horizontal="center"/>
    </xf>
    <xf numFmtId="9" fontId="59" fillId="0" borderId="141" xfId="0" applyNumberFormat="1" applyFont="1" applyBorder="1" applyAlignment="1">
      <alignment horizontal="center"/>
    </xf>
    <xf numFmtId="9" fontId="59" fillId="0" borderId="21" xfId="0" applyNumberFormat="1" applyFont="1" applyBorder="1" applyAlignment="1">
      <alignment horizontal="center"/>
    </xf>
    <xf numFmtId="0" fontId="0" fillId="0" borderId="20" xfId="0" applyBorder="1" applyAlignment="1">
      <alignment/>
    </xf>
    <xf numFmtId="8" fontId="59" fillId="0" borderId="16" xfId="0" applyNumberFormat="1" applyFont="1" applyBorder="1" applyAlignment="1">
      <alignment horizontal="center"/>
    </xf>
    <xf numFmtId="8" fontId="59" fillId="0" borderId="11" xfId="0" applyNumberFormat="1" applyFont="1" applyBorder="1" applyAlignment="1">
      <alignment horizontal="center"/>
    </xf>
    <xf numFmtId="8" fontId="59" fillId="0" borderId="149" xfId="0" applyNumberFormat="1" applyFont="1" applyBorder="1" applyAlignment="1">
      <alignment horizontal="center"/>
    </xf>
    <xf numFmtId="0" fontId="62" fillId="0" borderId="0" xfId="0" applyFont="1" applyBorder="1" applyAlignment="1">
      <alignment vertical="center"/>
    </xf>
    <xf numFmtId="6" fontId="46" fillId="29" borderId="36" xfId="0" applyNumberFormat="1" applyFont="1" applyFill="1" applyBorder="1" applyAlignment="1" applyProtection="1">
      <alignment horizontal="right" vertical="center"/>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_P4P NC - Project Name - ERP Tables_rev0_10-26-09" xfId="60"/>
    <cellStyle name="Normal 3" xfId="61"/>
    <cellStyle name="Normal_Alpha" xfId="62"/>
    <cellStyle name="Normal_ALPHA_5" xfId="63"/>
    <cellStyle name="Normal_Sheet1" xfId="64"/>
    <cellStyle name="Normal_Supporting Info" xfId="65"/>
    <cellStyle name="Normal_WaterCalc 11 07 08" xfId="66"/>
    <cellStyle name="Normal_zip-tmy2"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781050</xdr:colOff>
      <xdr:row>15</xdr:row>
      <xdr:rowOff>123825</xdr:rowOff>
    </xdr:from>
    <xdr:to>
      <xdr:col>10</xdr:col>
      <xdr:colOff>28575</xdr:colOff>
      <xdr:row>17</xdr:row>
      <xdr:rowOff>133350</xdr:rowOff>
    </xdr:to>
    <xdr:sp>
      <xdr:nvSpPr>
        <xdr:cNvPr id="1" name="Oval 1"/>
        <xdr:cNvSpPr>
          <a:spLocks/>
        </xdr:cNvSpPr>
      </xdr:nvSpPr>
      <xdr:spPr>
        <a:xfrm>
          <a:off x="8772525" y="3638550"/>
          <a:ext cx="628650" cy="4095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17</xdr:row>
      <xdr:rowOff>142875</xdr:rowOff>
    </xdr:from>
    <xdr:to>
      <xdr:col>10</xdr:col>
      <xdr:colOff>447675</xdr:colOff>
      <xdr:row>46</xdr:row>
      <xdr:rowOff>66675</xdr:rowOff>
    </xdr:to>
    <xdr:sp>
      <xdr:nvSpPr>
        <xdr:cNvPr id="2" name="Line 2"/>
        <xdr:cNvSpPr>
          <a:spLocks/>
        </xdr:cNvSpPr>
      </xdr:nvSpPr>
      <xdr:spPr>
        <a:xfrm flipH="1" flipV="1">
          <a:off x="9153525" y="4057650"/>
          <a:ext cx="666750" cy="44291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36</xdr:row>
      <xdr:rowOff>9525</xdr:rowOff>
    </xdr:from>
    <xdr:to>
      <xdr:col>7</xdr:col>
      <xdr:colOff>66675</xdr:colOff>
      <xdr:row>40</xdr:row>
      <xdr:rowOff>66675</xdr:rowOff>
    </xdr:to>
    <xdr:sp>
      <xdr:nvSpPr>
        <xdr:cNvPr id="3" name="Oval 3"/>
        <xdr:cNvSpPr>
          <a:spLocks/>
        </xdr:cNvSpPr>
      </xdr:nvSpPr>
      <xdr:spPr>
        <a:xfrm>
          <a:off x="6448425" y="6562725"/>
          <a:ext cx="1019175" cy="8382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8</xdr:row>
      <xdr:rowOff>76200</xdr:rowOff>
    </xdr:from>
    <xdr:to>
      <xdr:col>9</xdr:col>
      <xdr:colOff>390525</xdr:colOff>
      <xdr:row>36</xdr:row>
      <xdr:rowOff>38100</xdr:rowOff>
    </xdr:to>
    <xdr:sp>
      <xdr:nvSpPr>
        <xdr:cNvPr id="4" name="Line 4"/>
        <xdr:cNvSpPr>
          <a:spLocks/>
        </xdr:cNvSpPr>
      </xdr:nvSpPr>
      <xdr:spPr>
        <a:xfrm flipV="1">
          <a:off x="7191375" y="1724025"/>
          <a:ext cx="1981200" cy="486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38</xdr:row>
      <xdr:rowOff>85725</xdr:rowOff>
    </xdr:from>
    <xdr:to>
      <xdr:col>3</xdr:col>
      <xdr:colOff>1209675</xdr:colOff>
      <xdr:row>45</xdr:row>
      <xdr:rowOff>95250</xdr:rowOff>
    </xdr:to>
    <xdr:sp>
      <xdr:nvSpPr>
        <xdr:cNvPr id="5" name="Oval 5"/>
        <xdr:cNvSpPr>
          <a:spLocks/>
        </xdr:cNvSpPr>
      </xdr:nvSpPr>
      <xdr:spPr>
        <a:xfrm>
          <a:off x="3676650" y="7058025"/>
          <a:ext cx="1200150" cy="12858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xdr:row>
      <xdr:rowOff>28575</xdr:rowOff>
    </xdr:from>
    <xdr:to>
      <xdr:col>1</xdr:col>
      <xdr:colOff>1133475</xdr:colOff>
      <xdr:row>11</xdr:row>
      <xdr:rowOff>28575</xdr:rowOff>
    </xdr:to>
    <xdr:sp>
      <xdr:nvSpPr>
        <xdr:cNvPr id="6" name="Oval 6"/>
        <xdr:cNvSpPr>
          <a:spLocks/>
        </xdr:cNvSpPr>
      </xdr:nvSpPr>
      <xdr:spPr>
        <a:xfrm>
          <a:off x="1495425" y="1419225"/>
          <a:ext cx="1057275" cy="8572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13</xdr:row>
      <xdr:rowOff>66675</xdr:rowOff>
    </xdr:from>
    <xdr:to>
      <xdr:col>9</xdr:col>
      <xdr:colOff>342900</xdr:colOff>
      <xdr:row>38</xdr:row>
      <xdr:rowOff>95250</xdr:rowOff>
    </xdr:to>
    <xdr:sp>
      <xdr:nvSpPr>
        <xdr:cNvPr id="7" name="Line 7"/>
        <xdr:cNvSpPr>
          <a:spLocks/>
        </xdr:cNvSpPr>
      </xdr:nvSpPr>
      <xdr:spPr>
        <a:xfrm flipV="1">
          <a:off x="4619625" y="3181350"/>
          <a:ext cx="4505325"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9</xdr:row>
      <xdr:rowOff>171450</xdr:rowOff>
    </xdr:from>
    <xdr:to>
      <xdr:col>9</xdr:col>
      <xdr:colOff>257175</xdr:colOff>
      <xdr:row>12</xdr:row>
      <xdr:rowOff>514350</xdr:rowOff>
    </xdr:to>
    <xdr:sp>
      <xdr:nvSpPr>
        <xdr:cNvPr id="8" name="Line 8"/>
        <xdr:cNvSpPr>
          <a:spLocks/>
        </xdr:cNvSpPr>
      </xdr:nvSpPr>
      <xdr:spPr>
        <a:xfrm>
          <a:off x="2667000" y="2019300"/>
          <a:ext cx="6372225"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46</xdr:row>
      <xdr:rowOff>66675</xdr:rowOff>
    </xdr:from>
    <xdr:to>
      <xdr:col>10</xdr:col>
      <xdr:colOff>438150</xdr:colOff>
      <xdr:row>50</xdr:row>
      <xdr:rowOff>85725</xdr:rowOff>
    </xdr:to>
    <xdr:sp>
      <xdr:nvSpPr>
        <xdr:cNvPr id="9" name="Line 9"/>
        <xdr:cNvSpPr>
          <a:spLocks/>
        </xdr:cNvSpPr>
      </xdr:nvSpPr>
      <xdr:spPr>
        <a:xfrm flipV="1">
          <a:off x="3467100" y="8486775"/>
          <a:ext cx="6343650" cy="85725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781050</xdr:colOff>
      <xdr:row>15</xdr:row>
      <xdr:rowOff>123825</xdr:rowOff>
    </xdr:from>
    <xdr:to>
      <xdr:col>10</xdr:col>
      <xdr:colOff>28575</xdr:colOff>
      <xdr:row>17</xdr:row>
      <xdr:rowOff>133350</xdr:rowOff>
    </xdr:to>
    <xdr:sp>
      <xdr:nvSpPr>
        <xdr:cNvPr id="1" name="Oval 1"/>
        <xdr:cNvSpPr>
          <a:spLocks/>
        </xdr:cNvSpPr>
      </xdr:nvSpPr>
      <xdr:spPr>
        <a:xfrm>
          <a:off x="8772525" y="3638550"/>
          <a:ext cx="628650" cy="4095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17</xdr:row>
      <xdr:rowOff>142875</xdr:rowOff>
    </xdr:from>
    <xdr:to>
      <xdr:col>10</xdr:col>
      <xdr:colOff>447675</xdr:colOff>
      <xdr:row>46</xdr:row>
      <xdr:rowOff>66675</xdr:rowOff>
    </xdr:to>
    <xdr:sp>
      <xdr:nvSpPr>
        <xdr:cNvPr id="2" name="Line 2"/>
        <xdr:cNvSpPr>
          <a:spLocks/>
        </xdr:cNvSpPr>
      </xdr:nvSpPr>
      <xdr:spPr>
        <a:xfrm flipH="1" flipV="1">
          <a:off x="9153525" y="4057650"/>
          <a:ext cx="666750" cy="44291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36</xdr:row>
      <xdr:rowOff>9525</xdr:rowOff>
    </xdr:from>
    <xdr:to>
      <xdr:col>7</xdr:col>
      <xdr:colOff>66675</xdr:colOff>
      <xdr:row>40</xdr:row>
      <xdr:rowOff>66675</xdr:rowOff>
    </xdr:to>
    <xdr:sp>
      <xdr:nvSpPr>
        <xdr:cNvPr id="3" name="Oval 3"/>
        <xdr:cNvSpPr>
          <a:spLocks/>
        </xdr:cNvSpPr>
      </xdr:nvSpPr>
      <xdr:spPr>
        <a:xfrm>
          <a:off x="6448425" y="6562725"/>
          <a:ext cx="1019175" cy="8382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8</xdr:row>
      <xdr:rowOff>76200</xdr:rowOff>
    </xdr:from>
    <xdr:to>
      <xdr:col>9</xdr:col>
      <xdr:colOff>390525</xdr:colOff>
      <xdr:row>36</xdr:row>
      <xdr:rowOff>38100</xdr:rowOff>
    </xdr:to>
    <xdr:sp>
      <xdr:nvSpPr>
        <xdr:cNvPr id="4" name="Line 4"/>
        <xdr:cNvSpPr>
          <a:spLocks/>
        </xdr:cNvSpPr>
      </xdr:nvSpPr>
      <xdr:spPr>
        <a:xfrm flipV="1">
          <a:off x="7191375" y="1724025"/>
          <a:ext cx="1981200" cy="486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38</xdr:row>
      <xdr:rowOff>85725</xdr:rowOff>
    </xdr:from>
    <xdr:to>
      <xdr:col>3</xdr:col>
      <xdr:colOff>1209675</xdr:colOff>
      <xdr:row>45</xdr:row>
      <xdr:rowOff>95250</xdr:rowOff>
    </xdr:to>
    <xdr:sp>
      <xdr:nvSpPr>
        <xdr:cNvPr id="5" name="Oval 5"/>
        <xdr:cNvSpPr>
          <a:spLocks/>
        </xdr:cNvSpPr>
      </xdr:nvSpPr>
      <xdr:spPr>
        <a:xfrm>
          <a:off x="3676650" y="7058025"/>
          <a:ext cx="1200150" cy="12858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xdr:row>
      <xdr:rowOff>28575</xdr:rowOff>
    </xdr:from>
    <xdr:to>
      <xdr:col>1</xdr:col>
      <xdr:colOff>1133475</xdr:colOff>
      <xdr:row>11</xdr:row>
      <xdr:rowOff>28575</xdr:rowOff>
    </xdr:to>
    <xdr:sp>
      <xdr:nvSpPr>
        <xdr:cNvPr id="6" name="Oval 6"/>
        <xdr:cNvSpPr>
          <a:spLocks/>
        </xdr:cNvSpPr>
      </xdr:nvSpPr>
      <xdr:spPr>
        <a:xfrm>
          <a:off x="1495425" y="1419225"/>
          <a:ext cx="1057275" cy="8572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952500</xdr:colOff>
      <xdr:row>13</xdr:row>
      <xdr:rowOff>66675</xdr:rowOff>
    </xdr:from>
    <xdr:to>
      <xdr:col>9</xdr:col>
      <xdr:colOff>342900</xdr:colOff>
      <xdr:row>38</xdr:row>
      <xdr:rowOff>95250</xdr:rowOff>
    </xdr:to>
    <xdr:sp>
      <xdr:nvSpPr>
        <xdr:cNvPr id="7" name="Line 7"/>
        <xdr:cNvSpPr>
          <a:spLocks/>
        </xdr:cNvSpPr>
      </xdr:nvSpPr>
      <xdr:spPr>
        <a:xfrm flipV="1">
          <a:off x="4619625" y="3181350"/>
          <a:ext cx="4505325" cy="388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9</xdr:row>
      <xdr:rowOff>171450</xdr:rowOff>
    </xdr:from>
    <xdr:to>
      <xdr:col>9</xdr:col>
      <xdr:colOff>257175</xdr:colOff>
      <xdr:row>12</xdr:row>
      <xdr:rowOff>514350</xdr:rowOff>
    </xdr:to>
    <xdr:sp>
      <xdr:nvSpPr>
        <xdr:cNvPr id="8" name="Line 8"/>
        <xdr:cNvSpPr>
          <a:spLocks/>
        </xdr:cNvSpPr>
      </xdr:nvSpPr>
      <xdr:spPr>
        <a:xfrm>
          <a:off x="2667000" y="2019300"/>
          <a:ext cx="6372225"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46</xdr:row>
      <xdr:rowOff>66675</xdr:rowOff>
    </xdr:from>
    <xdr:to>
      <xdr:col>10</xdr:col>
      <xdr:colOff>438150</xdr:colOff>
      <xdr:row>50</xdr:row>
      <xdr:rowOff>85725</xdr:rowOff>
    </xdr:to>
    <xdr:sp>
      <xdr:nvSpPr>
        <xdr:cNvPr id="9" name="Line 9"/>
        <xdr:cNvSpPr>
          <a:spLocks/>
        </xdr:cNvSpPr>
      </xdr:nvSpPr>
      <xdr:spPr>
        <a:xfrm flipV="1">
          <a:off x="3467100" y="8486775"/>
          <a:ext cx="6343650" cy="85725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E19"/>
  <sheetViews>
    <sheetView zoomScale="120" zoomScaleNormal="120" zoomScalePageLayoutView="0" workbookViewId="0" topLeftCell="A1">
      <selection activeCell="A10" sqref="A10"/>
    </sheetView>
  </sheetViews>
  <sheetFormatPr defaultColWidth="9.140625" defaultRowHeight="12.75"/>
  <cols>
    <col min="1" max="1" width="3.57421875" style="801" customWidth="1"/>
    <col min="2" max="2" width="112.7109375" style="807" customWidth="1"/>
    <col min="3" max="3" width="9.00390625" style="799" customWidth="1"/>
    <col min="4" max="4" width="9.00390625" style="801" customWidth="1"/>
    <col min="5" max="16384" width="9.140625" style="801" customWidth="1"/>
  </cols>
  <sheetData>
    <row r="1" spans="1:4" ht="20.25">
      <c r="A1" s="797" t="s">
        <v>2956</v>
      </c>
      <c r="B1" s="798"/>
      <c r="D1" s="800"/>
    </row>
    <row r="2" spans="1:4" s="805" customFormat="1" ht="19.5" customHeight="1">
      <c r="A2" s="802"/>
      <c r="B2" s="803"/>
      <c r="C2" s="804"/>
      <c r="D2" s="802"/>
    </row>
    <row r="3" spans="1:3" ht="41.25" customHeight="1">
      <c r="A3" s="955" t="s">
        <v>2952</v>
      </c>
      <c r="B3" s="956"/>
      <c r="C3" s="806"/>
    </row>
    <row r="4" spans="1:3" ht="50.25" customHeight="1">
      <c r="A4" s="957" t="s">
        <v>2953</v>
      </c>
      <c r="B4" s="958"/>
      <c r="C4" s="806"/>
    </row>
    <row r="5" spans="1:3" ht="24" customHeight="1">
      <c r="A5" s="959" t="s">
        <v>2954</v>
      </c>
      <c r="B5" s="960"/>
      <c r="C5" s="806"/>
    </row>
    <row r="6" spans="1:3" ht="12.75">
      <c r="A6" s="961"/>
      <c r="B6" s="961"/>
      <c r="C6" s="806"/>
    </row>
    <row r="7" spans="1:3" s="805" customFormat="1" ht="55.5" customHeight="1">
      <c r="A7" s="962" t="s">
        <v>2955</v>
      </c>
      <c r="B7" s="963"/>
      <c r="C7" s="804"/>
    </row>
    <row r="8" spans="1:3" ht="12.75">
      <c r="A8" s="961"/>
      <c r="B8" s="961"/>
      <c r="C8" s="806"/>
    </row>
    <row r="9" spans="3:4" ht="12.75">
      <c r="C9" s="806"/>
      <c r="D9" s="808"/>
    </row>
    <row r="10" spans="1:5" s="813" customFormat="1" ht="16.5" customHeight="1">
      <c r="A10" s="809"/>
      <c r="B10" s="814"/>
      <c r="C10" s="810"/>
      <c r="D10" s="811"/>
      <c r="E10" s="812"/>
    </row>
    <row r="11" spans="1:5" ht="15" customHeight="1">
      <c r="A11" s="809"/>
      <c r="B11" s="815"/>
      <c r="C11" s="808"/>
      <c r="D11" s="811"/>
      <c r="E11" s="811"/>
    </row>
    <row r="12" spans="1:4" ht="9.75" customHeight="1">
      <c r="A12" s="809"/>
      <c r="B12" s="814"/>
      <c r="C12" s="816"/>
      <c r="D12" s="811"/>
    </row>
    <row r="13" spans="1:4" ht="9.75" customHeight="1">
      <c r="A13" s="817"/>
      <c r="B13" s="814"/>
      <c r="C13" s="816"/>
      <c r="D13" s="811"/>
    </row>
    <row r="14" spans="1:4" ht="9.75" customHeight="1">
      <c r="A14" s="817"/>
      <c r="B14" s="814"/>
      <c r="C14" s="816"/>
      <c r="D14" s="811"/>
    </row>
    <row r="15" spans="1:5" ht="12.75" customHeight="1">
      <c r="A15" s="809"/>
      <c r="B15" s="815"/>
      <c r="C15" s="808"/>
      <c r="D15" s="811"/>
      <c r="E15" s="811"/>
    </row>
    <row r="16" spans="1:5" ht="9.75" customHeight="1">
      <c r="A16" s="809"/>
      <c r="B16" s="815"/>
      <c r="C16" s="808"/>
      <c r="D16" s="811"/>
      <c r="E16" s="811"/>
    </row>
    <row r="17" spans="1:3" ht="9.75" customHeight="1">
      <c r="A17" s="809"/>
      <c r="B17" s="815"/>
      <c r="C17" s="806"/>
    </row>
    <row r="18" spans="1:3" ht="9.75" customHeight="1">
      <c r="A18" s="809"/>
      <c r="B18" s="815"/>
      <c r="C18" s="806"/>
    </row>
    <row r="19" spans="1:3" ht="9.75" customHeight="1">
      <c r="A19" s="809"/>
      <c r="B19" s="815"/>
      <c r="C19" s="806"/>
    </row>
  </sheetData>
  <sheetProtection password="F2AB" sheet="1"/>
  <mergeCells count="6">
    <mergeCell ref="A3:B3"/>
    <mergeCell ref="A4:B4"/>
    <mergeCell ref="A5:B5"/>
    <mergeCell ref="A6:B6"/>
    <mergeCell ref="A7:B7"/>
    <mergeCell ref="A8:B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6" tint="0.39998000860214233"/>
  </sheetPr>
  <dimension ref="A1:IV63"/>
  <sheetViews>
    <sheetView showGridLines="0" zoomScale="90" zoomScaleNormal="90" zoomScalePageLayoutView="0" workbookViewId="0" topLeftCell="A1">
      <selection activeCell="Y33" sqref="Y33"/>
    </sheetView>
  </sheetViews>
  <sheetFormatPr defaultColWidth="9.140625" defaultRowHeight="12.75"/>
  <cols>
    <col min="1" max="1" width="3.00390625" style="5" customWidth="1"/>
    <col min="2" max="2" width="2.7109375" style="5" customWidth="1"/>
    <col min="3" max="3" width="25.8515625" style="5" bestFit="1" customWidth="1"/>
    <col min="4" max="4" width="8.421875" style="5" customWidth="1"/>
    <col min="5" max="5" width="7.421875" style="5" customWidth="1"/>
    <col min="6" max="6" width="8.7109375" style="5" customWidth="1"/>
    <col min="7" max="7" width="7.28125" style="5" bestFit="1" customWidth="1"/>
    <col min="8" max="8" width="8.57421875" style="5" customWidth="1"/>
    <col min="9" max="10" width="8.00390625" style="5" customWidth="1"/>
    <col min="11" max="11" width="8.7109375" style="5" customWidth="1"/>
    <col min="12" max="12" width="8.28125" style="5" customWidth="1"/>
    <col min="13" max="13" width="7.7109375" style="5" customWidth="1"/>
    <col min="14" max="14" width="8.7109375" style="5" customWidth="1"/>
    <col min="15" max="15" width="9.421875" style="5" customWidth="1"/>
    <col min="16" max="16" width="9.8515625" style="5" customWidth="1"/>
    <col min="17" max="17" width="5.421875" style="5" customWidth="1"/>
    <col min="18" max="18" width="33.7109375" style="5" customWidth="1"/>
    <col min="19" max="19" width="9.28125" style="5" customWidth="1"/>
    <col min="20" max="20" width="8.7109375" style="5" customWidth="1"/>
    <col min="21" max="21" width="10.28125" style="5" customWidth="1"/>
    <col min="22" max="22" width="8.7109375" style="5" customWidth="1"/>
    <col min="23" max="23" width="8.421875" style="5" customWidth="1"/>
    <col min="24" max="24" width="9.8515625" style="5" customWidth="1"/>
    <col min="25" max="25" width="9.7109375" style="5" customWidth="1"/>
    <col min="26" max="26" width="10.7109375" style="5" customWidth="1"/>
    <col min="27" max="27" width="11.00390625" style="5" customWidth="1"/>
    <col min="28" max="28" width="10.28125" style="6" customWidth="1"/>
    <col min="29" max="58" width="9.140625" style="5" customWidth="1"/>
    <col min="59" max="59" width="9.00390625" style="5" customWidth="1"/>
    <col min="60" max="73" width="9.140625" style="5" customWidth="1"/>
    <col min="74" max="74" width="14.00390625" style="5" bestFit="1" customWidth="1"/>
    <col min="75" max="16384" width="9.140625" style="5" customWidth="1"/>
  </cols>
  <sheetData>
    <row r="1" spans="1:17" s="288" customFormat="1" ht="27">
      <c r="A1" s="966" t="s">
        <v>299</v>
      </c>
      <c r="B1" s="966"/>
      <c r="C1" s="966"/>
      <c r="D1" s="966"/>
      <c r="E1" s="966"/>
      <c r="F1" s="966"/>
      <c r="G1" s="966"/>
      <c r="H1" s="966"/>
      <c r="I1" s="966"/>
      <c r="J1" s="966"/>
      <c r="K1" s="966"/>
      <c r="L1" s="966"/>
      <c r="M1" s="966"/>
      <c r="N1" s="310"/>
      <c r="O1" s="310"/>
      <c r="P1" s="310"/>
      <c r="Q1" s="310"/>
    </row>
    <row r="2" spans="1:17" s="288" customFormat="1" ht="22.5">
      <c r="A2" s="968" t="s">
        <v>300</v>
      </c>
      <c r="B2" s="968"/>
      <c r="C2" s="968"/>
      <c r="D2" s="968"/>
      <c r="E2" s="968"/>
      <c r="F2" s="968"/>
      <c r="G2" s="968"/>
      <c r="H2" s="968"/>
      <c r="I2" s="968"/>
      <c r="J2" s="968"/>
      <c r="K2" s="968"/>
      <c r="L2" s="968"/>
      <c r="M2" s="968"/>
      <c r="N2" s="311"/>
      <c r="O2" s="311"/>
      <c r="P2" s="311"/>
      <c r="Q2" s="311"/>
    </row>
    <row r="3" spans="1:17" s="288" customFormat="1" ht="18.75">
      <c r="A3" s="969" t="s">
        <v>988</v>
      </c>
      <c r="B3" s="969"/>
      <c r="C3" s="969"/>
      <c r="D3" s="969"/>
      <c r="E3" s="969"/>
      <c r="F3" s="969"/>
      <c r="G3" s="969"/>
      <c r="H3" s="969"/>
      <c r="I3" s="969"/>
      <c r="J3" s="969"/>
      <c r="K3" s="969"/>
      <c r="L3" s="969"/>
      <c r="M3" s="969"/>
      <c r="N3" s="287"/>
      <c r="O3" s="287"/>
      <c r="P3" s="287"/>
      <c r="Q3" s="287"/>
    </row>
    <row r="4" spans="1:17" s="288" customFormat="1" ht="18.75">
      <c r="A4" s="287"/>
      <c r="B4" s="287"/>
      <c r="C4" s="287"/>
      <c r="D4" s="287"/>
      <c r="E4" s="287"/>
      <c r="F4" s="287"/>
      <c r="G4" s="287"/>
      <c r="H4" s="287"/>
      <c r="I4" s="287"/>
      <c r="J4" s="287"/>
      <c r="K4" s="287"/>
      <c r="L4" s="287"/>
      <c r="M4" s="287"/>
      <c r="N4" s="287"/>
      <c r="O4" s="287"/>
      <c r="P4" s="287"/>
      <c r="Q4" s="287"/>
    </row>
    <row r="5" spans="1:28" s="286" customFormat="1" ht="16.5" customHeight="1">
      <c r="A5" s="1019" t="s">
        <v>2876</v>
      </c>
      <c r="B5" s="1019"/>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285"/>
      <c r="AA5" s="285"/>
      <c r="AB5" s="285"/>
    </row>
    <row r="6" spans="1:28" s="286" customFormat="1" ht="24" customHeight="1">
      <c r="A6" s="849" t="s">
        <v>2932</v>
      </c>
      <c r="B6" s="821"/>
      <c r="C6" s="821"/>
      <c r="D6" s="821"/>
      <c r="E6" s="821"/>
      <c r="F6" s="821"/>
      <c r="G6" s="821"/>
      <c r="H6" s="821"/>
      <c r="I6" s="821"/>
      <c r="J6" s="821"/>
      <c r="K6" s="821"/>
      <c r="L6" s="821"/>
      <c r="M6" s="821"/>
      <c r="N6" s="821"/>
      <c r="O6" s="821"/>
      <c r="P6" s="821"/>
      <c r="Q6" s="821"/>
      <c r="R6" s="821"/>
      <c r="S6" s="821"/>
      <c r="T6" s="821"/>
      <c r="U6" s="821"/>
      <c r="V6" s="821"/>
      <c r="W6" s="821"/>
      <c r="X6" s="821"/>
      <c r="Y6" s="821"/>
      <c r="Z6" s="285"/>
      <c r="AA6" s="285"/>
      <c r="AB6" s="285"/>
    </row>
    <row r="7" spans="1:256" ht="15.75" customHeight="1">
      <c r="A7" s="334" t="s">
        <v>595</v>
      </c>
      <c r="B7" s="1023" t="s">
        <v>1094</v>
      </c>
      <c r="C7" s="1023"/>
      <c r="D7" s="1023"/>
      <c r="E7" s="1023"/>
      <c r="F7" s="1023"/>
      <c r="G7" s="1023"/>
      <c r="H7" s="1023"/>
      <c r="I7" s="1023"/>
      <c r="J7" s="1023"/>
      <c r="K7" s="1023"/>
      <c r="L7" s="1024"/>
      <c r="M7" s="1024"/>
      <c r="N7" s="1025"/>
      <c r="O7" s="1026"/>
      <c r="P7" s="1026"/>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7"/>
      <c r="DQ7" s="287"/>
      <c r="DR7" s="287"/>
      <c r="DS7" s="287"/>
      <c r="DT7" s="287"/>
      <c r="DU7" s="287"/>
      <c r="DV7" s="287"/>
      <c r="DW7" s="287"/>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c r="FF7" s="287"/>
      <c r="FG7" s="287"/>
      <c r="FH7" s="287"/>
      <c r="FI7" s="287"/>
      <c r="FJ7" s="287"/>
      <c r="FK7" s="287"/>
      <c r="FL7" s="287"/>
      <c r="FM7" s="287"/>
      <c r="FN7" s="287"/>
      <c r="FO7" s="287"/>
      <c r="FP7" s="287"/>
      <c r="FQ7" s="287"/>
      <c r="FR7" s="287"/>
      <c r="FS7" s="287"/>
      <c r="FT7" s="287"/>
      <c r="FU7" s="287"/>
      <c r="FV7" s="287"/>
      <c r="FW7" s="287"/>
      <c r="FX7" s="287"/>
      <c r="FY7" s="287"/>
      <c r="FZ7" s="287"/>
      <c r="GA7" s="287"/>
      <c r="GB7" s="287"/>
      <c r="GC7" s="287"/>
      <c r="GD7" s="287"/>
      <c r="GE7" s="287"/>
      <c r="GF7" s="287"/>
      <c r="GG7" s="287"/>
      <c r="GH7" s="287"/>
      <c r="GI7" s="287"/>
      <c r="GJ7" s="287"/>
      <c r="GK7" s="287"/>
      <c r="GL7" s="287"/>
      <c r="GM7" s="287"/>
      <c r="GN7" s="287"/>
      <c r="GO7" s="287"/>
      <c r="GP7" s="287"/>
      <c r="GQ7" s="287"/>
      <c r="GR7" s="287"/>
      <c r="GS7" s="287"/>
      <c r="GT7" s="287"/>
      <c r="GU7" s="287"/>
      <c r="GV7" s="287"/>
      <c r="GW7" s="287"/>
      <c r="GX7" s="287"/>
      <c r="GY7" s="287"/>
      <c r="GZ7" s="287"/>
      <c r="HA7" s="287"/>
      <c r="HB7" s="287"/>
      <c r="HC7" s="287"/>
      <c r="HD7" s="287"/>
      <c r="HE7" s="287"/>
      <c r="HF7" s="287"/>
      <c r="HG7" s="287"/>
      <c r="HH7" s="287"/>
      <c r="HI7" s="287"/>
      <c r="HJ7" s="287"/>
      <c r="HK7" s="287"/>
      <c r="HL7" s="287"/>
      <c r="HM7" s="287"/>
      <c r="HN7" s="287"/>
      <c r="HO7" s="287"/>
      <c r="HP7" s="287"/>
      <c r="HQ7" s="287"/>
      <c r="HR7" s="287"/>
      <c r="HS7" s="287"/>
      <c r="HT7" s="287"/>
      <c r="HU7" s="287"/>
      <c r="HV7" s="287"/>
      <c r="HW7" s="287"/>
      <c r="HX7" s="287"/>
      <c r="HY7" s="287"/>
      <c r="HZ7" s="287"/>
      <c r="IA7" s="287"/>
      <c r="IB7" s="287"/>
      <c r="IC7" s="287"/>
      <c r="ID7" s="287"/>
      <c r="IE7" s="287"/>
      <c r="IF7" s="287"/>
      <c r="IG7" s="287"/>
      <c r="IH7" s="287"/>
      <c r="II7" s="287"/>
      <c r="IJ7" s="287"/>
      <c r="IK7" s="287"/>
      <c r="IL7" s="287"/>
      <c r="IM7" s="287"/>
      <c r="IN7" s="287"/>
      <c r="IO7" s="287"/>
      <c r="IP7" s="287"/>
      <c r="IQ7" s="287"/>
      <c r="IR7" s="287"/>
      <c r="IS7" s="287"/>
      <c r="IT7" s="287"/>
      <c r="IU7" s="287"/>
      <c r="IV7" s="287"/>
    </row>
    <row r="8" spans="1:256" s="420" customFormat="1" ht="30" customHeight="1">
      <c r="A8" s="418" t="s">
        <v>1027</v>
      </c>
      <c r="B8" s="1033" t="s">
        <v>848</v>
      </c>
      <c r="C8" s="1033"/>
      <c r="D8" s="1033"/>
      <c r="E8" s="1033"/>
      <c r="F8" s="1033"/>
      <c r="G8" s="1033"/>
      <c r="H8" s="1033"/>
      <c r="I8" s="1033"/>
      <c r="J8" s="1033"/>
      <c r="K8" s="1033"/>
      <c r="L8" s="1033"/>
      <c r="M8" s="1033"/>
      <c r="N8" s="1034"/>
      <c r="O8" s="1002"/>
      <c r="P8" s="1002"/>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19"/>
      <c r="CD8" s="419"/>
      <c r="CE8" s="419"/>
      <c r="CF8" s="419"/>
      <c r="CG8" s="419"/>
      <c r="CH8" s="419"/>
      <c r="CI8" s="419"/>
      <c r="CJ8" s="419"/>
      <c r="CK8" s="419"/>
      <c r="CL8" s="419"/>
      <c r="CM8" s="419"/>
      <c r="CN8" s="419"/>
      <c r="CO8" s="419"/>
      <c r="CP8" s="419"/>
      <c r="CQ8" s="419"/>
      <c r="CR8" s="419"/>
      <c r="CS8" s="419"/>
      <c r="CT8" s="419"/>
      <c r="CU8" s="419"/>
      <c r="CV8" s="419"/>
      <c r="CW8" s="419"/>
      <c r="CX8" s="419"/>
      <c r="CY8" s="419"/>
      <c r="CZ8" s="419"/>
      <c r="DA8" s="419"/>
      <c r="DB8" s="419"/>
      <c r="DC8" s="419"/>
      <c r="DD8" s="419"/>
      <c r="DE8" s="419"/>
      <c r="DF8" s="419"/>
      <c r="DG8" s="419"/>
      <c r="DH8" s="419"/>
      <c r="DI8" s="419"/>
      <c r="DJ8" s="419"/>
      <c r="DK8" s="419"/>
      <c r="DL8" s="419"/>
      <c r="DM8" s="419"/>
      <c r="DN8" s="419"/>
      <c r="DO8" s="419"/>
      <c r="DP8" s="419"/>
      <c r="DQ8" s="419"/>
      <c r="DR8" s="419"/>
      <c r="DS8" s="419"/>
      <c r="DT8" s="419"/>
      <c r="DU8" s="419"/>
      <c r="DV8" s="419"/>
      <c r="DW8" s="419"/>
      <c r="DX8" s="419"/>
      <c r="DY8" s="419"/>
      <c r="DZ8" s="419"/>
      <c r="EA8" s="419"/>
      <c r="EB8" s="419"/>
      <c r="EC8" s="419"/>
      <c r="ED8" s="419"/>
      <c r="EE8" s="419"/>
      <c r="EF8" s="419"/>
      <c r="EG8" s="419"/>
      <c r="EH8" s="419"/>
      <c r="EI8" s="419"/>
      <c r="EJ8" s="419"/>
      <c r="EK8" s="419"/>
      <c r="EL8" s="419"/>
      <c r="EM8" s="419"/>
      <c r="EN8" s="419"/>
      <c r="EO8" s="419"/>
      <c r="EP8" s="419"/>
      <c r="EQ8" s="419"/>
      <c r="ER8" s="419"/>
      <c r="ES8" s="419"/>
      <c r="ET8" s="419"/>
      <c r="EU8" s="419"/>
      <c r="EV8" s="419"/>
      <c r="EW8" s="419"/>
      <c r="EX8" s="419"/>
      <c r="EY8" s="419"/>
      <c r="EZ8" s="419"/>
      <c r="FA8" s="419"/>
      <c r="FB8" s="419"/>
      <c r="FC8" s="419"/>
      <c r="FD8" s="419"/>
      <c r="FE8" s="419"/>
      <c r="FF8" s="419"/>
      <c r="FG8" s="419"/>
      <c r="FH8" s="419"/>
      <c r="FI8" s="419"/>
      <c r="FJ8" s="419"/>
      <c r="FK8" s="419"/>
      <c r="FL8" s="419"/>
      <c r="FM8" s="419"/>
      <c r="FN8" s="419"/>
      <c r="FO8" s="419"/>
      <c r="FP8" s="419"/>
      <c r="FQ8" s="419"/>
      <c r="FR8" s="419"/>
      <c r="FS8" s="419"/>
      <c r="FT8" s="419"/>
      <c r="FU8" s="419"/>
      <c r="FV8" s="419"/>
      <c r="FW8" s="419"/>
      <c r="FX8" s="419"/>
      <c r="FY8" s="419"/>
      <c r="FZ8" s="419"/>
      <c r="GA8" s="419"/>
      <c r="GB8" s="419"/>
      <c r="GC8" s="419"/>
      <c r="GD8" s="419"/>
      <c r="GE8" s="419"/>
      <c r="GF8" s="419"/>
      <c r="GG8" s="419"/>
      <c r="GH8" s="419"/>
      <c r="GI8" s="419"/>
      <c r="GJ8" s="419"/>
      <c r="GK8" s="419"/>
      <c r="GL8" s="419"/>
      <c r="GM8" s="419"/>
      <c r="GN8" s="419"/>
      <c r="GO8" s="419"/>
      <c r="GP8" s="419"/>
      <c r="GQ8" s="419"/>
      <c r="GR8" s="419"/>
      <c r="GS8" s="419"/>
      <c r="GT8" s="419"/>
      <c r="GU8" s="419"/>
      <c r="GV8" s="419"/>
      <c r="GW8" s="419"/>
      <c r="GX8" s="419"/>
      <c r="GY8" s="419"/>
      <c r="GZ8" s="419"/>
      <c r="HA8" s="419"/>
      <c r="HB8" s="419"/>
      <c r="HC8" s="419"/>
      <c r="HD8" s="419"/>
      <c r="HE8" s="419"/>
      <c r="HF8" s="419"/>
      <c r="HG8" s="419"/>
      <c r="HH8" s="419"/>
      <c r="HI8" s="419"/>
      <c r="HJ8" s="419"/>
      <c r="HK8" s="419"/>
      <c r="HL8" s="419"/>
      <c r="HM8" s="419"/>
      <c r="HN8" s="419"/>
      <c r="HO8" s="419"/>
      <c r="HP8" s="419"/>
      <c r="HQ8" s="419"/>
      <c r="HR8" s="419"/>
      <c r="HS8" s="419"/>
      <c r="HT8" s="419"/>
      <c r="HU8" s="419"/>
      <c r="HV8" s="419"/>
      <c r="HW8" s="419"/>
      <c r="HX8" s="419"/>
      <c r="HY8" s="419"/>
      <c r="HZ8" s="419"/>
      <c r="IA8" s="419"/>
      <c r="IB8" s="419"/>
      <c r="IC8" s="419"/>
      <c r="ID8" s="419"/>
      <c r="IE8" s="419"/>
      <c r="IF8" s="419"/>
      <c r="IG8" s="419"/>
      <c r="IH8" s="419"/>
      <c r="II8" s="419"/>
      <c r="IJ8" s="419"/>
      <c r="IK8" s="419"/>
      <c r="IL8" s="419"/>
      <c r="IM8" s="419"/>
      <c r="IN8" s="419"/>
      <c r="IO8" s="419"/>
      <c r="IP8" s="419"/>
      <c r="IQ8" s="419"/>
      <c r="IR8" s="419"/>
      <c r="IS8" s="419"/>
      <c r="IT8" s="419"/>
      <c r="IU8" s="419"/>
      <c r="IV8" s="419"/>
    </row>
    <row r="9" spans="1:256" s="420" customFormat="1" ht="31.5" customHeight="1" thickBot="1">
      <c r="A9" s="418" t="s">
        <v>1095</v>
      </c>
      <c r="B9" s="1041" t="s">
        <v>2944</v>
      </c>
      <c r="C9" s="1041"/>
      <c r="D9" s="1041"/>
      <c r="E9" s="1041"/>
      <c r="F9" s="1041"/>
      <c r="G9" s="1041"/>
      <c r="H9" s="1041"/>
      <c r="I9" s="1041"/>
      <c r="J9" s="1041"/>
      <c r="K9" s="1041"/>
      <c r="L9" s="1041"/>
      <c r="M9" s="1041"/>
      <c r="N9" s="1034"/>
      <c r="O9" s="1002"/>
      <c r="P9" s="1002"/>
      <c r="Q9" s="419"/>
      <c r="R9" s="419"/>
      <c r="S9" s="419"/>
      <c r="T9" s="419"/>
      <c r="U9" s="419"/>
      <c r="V9" s="419"/>
      <c r="W9" s="419"/>
      <c r="X9" s="419"/>
      <c r="Y9" s="419"/>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419"/>
      <c r="DG9" s="419"/>
      <c r="DH9" s="419"/>
      <c r="DI9" s="419"/>
      <c r="DJ9" s="419"/>
      <c r="DK9" s="419"/>
      <c r="DL9" s="419"/>
      <c r="DM9" s="419"/>
      <c r="DN9" s="419"/>
      <c r="DO9" s="419"/>
      <c r="DP9" s="419"/>
      <c r="DQ9" s="419"/>
      <c r="DR9" s="419"/>
      <c r="DS9" s="419"/>
      <c r="DT9" s="419"/>
      <c r="DU9" s="419"/>
      <c r="DV9" s="419"/>
      <c r="DW9" s="419"/>
      <c r="DX9" s="419"/>
      <c r="DY9" s="419"/>
      <c r="DZ9" s="419"/>
      <c r="EA9" s="419"/>
      <c r="EB9" s="419"/>
      <c r="EC9" s="419"/>
      <c r="ED9" s="419"/>
      <c r="EE9" s="419"/>
      <c r="EF9" s="419"/>
      <c r="EG9" s="419"/>
      <c r="EH9" s="419"/>
      <c r="EI9" s="419"/>
      <c r="EJ9" s="419"/>
      <c r="EK9" s="419"/>
      <c r="EL9" s="419"/>
      <c r="EM9" s="419"/>
      <c r="EN9" s="419"/>
      <c r="EO9" s="419"/>
      <c r="EP9" s="419"/>
      <c r="EQ9" s="419"/>
      <c r="ER9" s="419"/>
      <c r="ES9" s="419"/>
      <c r="ET9" s="419"/>
      <c r="EU9" s="419"/>
      <c r="EV9" s="419"/>
      <c r="EW9" s="41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19"/>
      <c r="FZ9" s="419"/>
      <c r="GA9" s="419"/>
      <c r="GB9" s="419"/>
      <c r="GC9" s="419"/>
      <c r="GD9" s="419"/>
      <c r="GE9" s="419"/>
      <c r="GF9" s="419"/>
      <c r="GG9" s="419"/>
      <c r="GH9" s="419"/>
      <c r="GI9" s="419"/>
      <c r="GJ9" s="419"/>
      <c r="GK9" s="419"/>
      <c r="GL9" s="419"/>
      <c r="GM9" s="419"/>
      <c r="GN9" s="419"/>
      <c r="GO9" s="419"/>
      <c r="GP9" s="419"/>
      <c r="GQ9" s="419"/>
      <c r="GR9" s="419"/>
      <c r="GS9" s="419"/>
      <c r="GT9" s="419"/>
      <c r="GU9" s="419"/>
      <c r="GV9" s="419"/>
      <c r="GW9" s="419"/>
      <c r="GX9" s="419"/>
      <c r="GY9" s="419"/>
      <c r="GZ9" s="419"/>
      <c r="HA9" s="419"/>
      <c r="HB9" s="419"/>
      <c r="HC9" s="419"/>
      <c r="HD9" s="419"/>
      <c r="HE9" s="419"/>
      <c r="HF9" s="419"/>
      <c r="HG9" s="419"/>
      <c r="HH9" s="419"/>
      <c r="HI9" s="419"/>
      <c r="HJ9" s="419"/>
      <c r="HK9" s="419"/>
      <c r="HL9" s="419"/>
      <c r="HM9" s="419"/>
      <c r="HN9" s="419"/>
      <c r="HO9" s="419"/>
      <c r="HP9" s="419"/>
      <c r="HQ9" s="419"/>
      <c r="HR9" s="419"/>
      <c r="HS9" s="419"/>
      <c r="HT9" s="419"/>
      <c r="HU9" s="419"/>
      <c r="HV9" s="419"/>
      <c r="HW9" s="419"/>
      <c r="HX9" s="419"/>
      <c r="HY9" s="419"/>
      <c r="HZ9" s="419"/>
      <c r="IA9" s="419"/>
      <c r="IB9" s="419"/>
      <c r="IC9" s="419"/>
      <c r="ID9" s="419"/>
      <c r="IE9" s="419"/>
      <c r="IF9" s="419"/>
      <c r="IG9" s="419"/>
      <c r="IH9" s="419"/>
      <c r="II9" s="419"/>
      <c r="IJ9" s="419"/>
      <c r="IK9" s="419"/>
      <c r="IL9" s="419"/>
      <c r="IM9" s="419"/>
      <c r="IN9" s="419"/>
      <c r="IO9" s="419"/>
      <c r="IP9" s="419"/>
      <c r="IQ9" s="419"/>
      <c r="IR9" s="419"/>
      <c r="IS9" s="419"/>
      <c r="IT9" s="419"/>
      <c r="IU9" s="419"/>
      <c r="IV9" s="419"/>
    </row>
    <row r="10" spans="1:256" ht="16.5" thickBot="1">
      <c r="A10" s="346"/>
      <c r="B10" s="390"/>
      <c r="C10" s="391"/>
      <c r="D10" s="391"/>
      <c r="E10" s="391"/>
      <c r="F10" s="391"/>
      <c r="G10" s="391"/>
      <c r="H10" s="391"/>
      <c r="I10" s="391"/>
      <c r="J10" s="391"/>
      <c r="K10" s="391"/>
      <c r="L10" s="391"/>
      <c r="M10" s="391"/>
      <c r="N10" s="346"/>
      <c r="O10" s="346"/>
      <c r="P10" s="402"/>
      <c r="Q10" s="346"/>
      <c r="R10" s="1044" t="s">
        <v>1999</v>
      </c>
      <c r="S10" s="1045"/>
      <c r="T10" s="1045"/>
      <c r="U10" s="1046"/>
      <c r="V10" s="346"/>
      <c r="W10" s="440" t="s">
        <v>666</v>
      </c>
      <c r="X10" s="440"/>
      <c r="Y10" s="440"/>
      <c r="Z10" s="440"/>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75" s="7" customFormat="1" ht="72.75" thickBot="1">
      <c r="A11" s="348"/>
      <c r="B11" s="1017" t="s">
        <v>881</v>
      </c>
      <c r="C11" s="1043"/>
      <c r="D11" s="1042" t="s">
        <v>2897</v>
      </c>
      <c r="E11" s="1043"/>
      <c r="F11" s="880" t="s">
        <v>435</v>
      </c>
      <c r="G11" s="919" t="s">
        <v>860</v>
      </c>
      <c r="H11" s="920" t="s">
        <v>2898</v>
      </c>
      <c r="I11" s="920" t="s">
        <v>2899</v>
      </c>
      <c r="J11" s="920" t="s">
        <v>2900</v>
      </c>
      <c r="K11" s="920" t="s">
        <v>861</v>
      </c>
      <c r="L11" s="920" t="s">
        <v>862</v>
      </c>
      <c r="M11" s="920" t="s">
        <v>2901</v>
      </c>
      <c r="N11" s="879" t="s">
        <v>2274</v>
      </c>
      <c r="O11" s="878" t="s">
        <v>2156</v>
      </c>
      <c r="P11" s="921" t="s">
        <v>863</v>
      </c>
      <c r="Q11" s="355"/>
      <c r="R11" s="853" t="s">
        <v>772</v>
      </c>
      <c r="S11" s="854" t="s">
        <v>2584</v>
      </c>
      <c r="T11" s="854" t="s">
        <v>1576</v>
      </c>
      <c r="U11" s="855" t="s">
        <v>1577</v>
      </c>
      <c r="V11" s="348"/>
      <c r="W11" s="922" t="s">
        <v>667</v>
      </c>
      <c r="X11" s="922" t="s">
        <v>668</v>
      </c>
      <c r="Y11" s="922" t="s">
        <v>669</v>
      </c>
      <c r="Z11" s="922" t="s">
        <v>670</v>
      </c>
      <c r="AA11" s="922" t="s">
        <v>671</v>
      </c>
      <c r="AB11" s="922" t="s">
        <v>672</v>
      </c>
      <c r="AC11" s="922" t="s">
        <v>673</v>
      </c>
      <c r="AD11" s="922" t="s">
        <v>674</v>
      </c>
      <c r="AE11" s="922" t="s">
        <v>675</v>
      </c>
      <c r="AF11" s="922" t="s">
        <v>676</v>
      </c>
      <c r="AG11" s="922" t="s">
        <v>677</v>
      </c>
      <c r="AH11" s="922" t="s">
        <v>678</v>
      </c>
      <c r="AI11" s="922" t="s">
        <v>679</v>
      </c>
      <c r="AJ11" s="922" t="s">
        <v>680</v>
      </c>
      <c r="AK11" s="922" t="s">
        <v>681</v>
      </c>
      <c r="AL11" s="922" t="s">
        <v>682</v>
      </c>
      <c r="AM11" s="922" t="s">
        <v>683</v>
      </c>
      <c r="AN11" s="922" t="s">
        <v>684</v>
      </c>
      <c r="AO11" s="922" t="s">
        <v>685</v>
      </c>
      <c r="AP11" s="922" t="s">
        <v>686</v>
      </c>
      <c r="AQ11" s="922" t="s">
        <v>773</v>
      </c>
      <c r="AR11" s="922" t="s">
        <v>774</v>
      </c>
      <c r="AS11" s="922" t="s">
        <v>775</v>
      </c>
      <c r="AT11" s="922" t="s">
        <v>776</v>
      </c>
      <c r="AU11" s="922" t="s">
        <v>777</v>
      </c>
      <c r="AV11" s="922" t="s">
        <v>778</v>
      </c>
      <c r="AW11" s="922" t="s">
        <v>779</v>
      </c>
      <c r="AX11" s="922" t="s">
        <v>780</v>
      </c>
      <c r="AY11" s="922" t="s">
        <v>781</v>
      </c>
      <c r="AZ11" s="922" t="s">
        <v>782</v>
      </c>
      <c r="BA11" s="922" t="s">
        <v>783</v>
      </c>
      <c r="BB11" s="922" t="s">
        <v>784</v>
      </c>
      <c r="BC11" s="922" t="s">
        <v>785</v>
      </c>
      <c r="BD11" s="922" t="s">
        <v>786</v>
      </c>
      <c r="BE11" s="922" t="s">
        <v>787</v>
      </c>
      <c r="BF11" s="922" t="s">
        <v>788</v>
      </c>
      <c r="BG11" s="922" t="s">
        <v>789</v>
      </c>
      <c r="BH11" s="922" t="s">
        <v>790</v>
      </c>
      <c r="BI11" s="922" t="s">
        <v>791</v>
      </c>
      <c r="BJ11" s="922" t="s">
        <v>792</v>
      </c>
      <c r="BK11" s="922" t="s">
        <v>793</v>
      </c>
      <c r="BL11" s="922" t="s">
        <v>2962</v>
      </c>
      <c r="BM11" s="922" t="s">
        <v>2963</v>
      </c>
      <c r="BN11" s="922" t="s">
        <v>2964</v>
      </c>
      <c r="BO11" s="922" t="s">
        <v>2965</v>
      </c>
      <c r="BP11" s="922" t="s">
        <v>2966</v>
      </c>
      <c r="BQ11" s="922" t="s">
        <v>2967</v>
      </c>
      <c r="BR11" s="922" t="s">
        <v>2968</v>
      </c>
      <c r="BS11" s="922" t="s">
        <v>2969</v>
      </c>
      <c r="BT11" s="922" t="s">
        <v>2970</v>
      </c>
      <c r="BU11" s="922" t="s">
        <v>2971</v>
      </c>
      <c r="BV11" s="923" t="s">
        <v>794</v>
      </c>
      <c r="BW11" s="668"/>
    </row>
    <row r="12" spans="1:74" s="668" customFormat="1" ht="15">
      <c r="A12" s="656"/>
      <c r="B12" s="657">
        <f>'8-Cost by Measure'!B14</f>
        <v>1</v>
      </c>
      <c r="C12" s="658">
        <f>IF('8-Cost by Measure'!C14=0,"",'8-Cost by Measure'!C14)</f>
      </c>
      <c r="D12" s="752"/>
      <c r="E12" s="752"/>
      <c r="F12" s="753"/>
      <c r="G12" s="659">
        <f>IF(C12="","",E12/S12/T12*U12)</f>
      </c>
      <c r="H12" s="752"/>
      <c r="I12" s="765"/>
      <c r="J12" s="660">
        <f>IF(C12="","",(D12*10*'6-Energy Rates'!$C$13)+(E12*'6-Energy Rates'!$C$11))</f>
      </c>
      <c r="K12" s="769"/>
      <c r="L12" s="661">
        <f>IF(N(J12)=0,0,'8-Cost by Measure'!P14/J12)</f>
        <v>0</v>
      </c>
      <c r="M12" s="662">
        <f>IF(C12="","",IF(L12&lt;=0,$BV$35,IRR(W12:BU12,BV12)))</f>
      </c>
      <c r="N12" s="660">
        <f>IF(N(J12)=0,0,-PV($D$35,K12,J12)-'8-Cost by Measure'!P14)</f>
        <v>0</v>
      </c>
      <c r="O12" s="660">
        <f>K12*N(J12)</f>
        <v>0</v>
      </c>
      <c r="P12" s="775" t="s">
        <v>1088</v>
      </c>
      <c r="Q12" s="663"/>
      <c r="R12" s="850"/>
      <c r="S12" s="851" t="e">
        <f aca="true" t="shared" si="0" ref="S12:S31">VLOOKUP($R12,Dem_Calc_Lookup,2,FALSE)</f>
        <v>#N/A</v>
      </c>
      <c r="T12" s="851" t="e">
        <f aca="true" t="shared" si="1" ref="T12:T31">VLOOKUP($R12,Dem_Calc_Lookup,3,FALSE)</f>
        <v>#N/A</v>
      </c>
      <c r="U12" s="852" t="e">
        <f aca="true" t="shared" si="2" ref="U12:U31">VLOOKUP($R12,Dem_Calc_Lookup,4,FALSE)</f>
        <v>#N/A</v>
      </c>
      <c r="V12" s="656"/>
      <c r="W12" s="666">
        <f>-'8-Cost by Measure'!P14</f>
        <v>0</v>
      </c>
      <c r="X12" s="666">
        <f>I12+N(J12)</f>
        <v>0</v>
      </c>
      <c r="Y12" s="666">
        <f>IF(COUNTIF(X12,I12+N(J12))&lt;K12,I12+N(J12),0)</f>
        <v>0</v>
      </c>
      <c r="Z12" s="666">
        <f>IF(COUNTIF($X12:Y12,$I12+N($J12))&lt;$K12,$I12+N($J12),0)</f>
        <v>0</v>
      </c>
      <c r="AA12" s="666">
        <f>IF(COUNTIF($X12:Z12,$I12+N($J12))&lt;$K12,$I12+N($J12),0)</f>
        <v>0</v>
      </c>
      <c r="AB12" s="666">
        <f>IF(COUNTIF($X12:AA12,$I12+N($J12))&lt;$K12,$I12+N($J12),0)</f>
        <v>0</v>
      </c>
      <c r="AC12" s="666">
        <f>IF(COUNTIF($X12:AB12,$I12+N($J12))&lt;$K12,$I12+N($J12),0)</f>
        <v>0</v>
      </c>
      <c r="AD12" s="666">
        <f>IF(COUNTIF($X12:AC12,$I12+N($J12))&lt;$K12,$I12+N($J12),0)</f>
        <v>0</v>
      </c>
      <c r="AE12" s="666">
        <f>IF(COUNTIF($X12:AD12,$I12+N($J12))&lt;$K12,$I12+N($J12),0)</f>
        <v>0</v>
      </c>
      <c r="AF12" s="666">
        <f>IF(COUNTIF($X12:AE12,$I12+N($J12))&lt;$K12,$I12+N($J12),0)</f>
        <v>0</v>
      </c>
      <c r="AG12" s="666">
        <f>IF(COUNTIF($X12:AF12,$I12+N($J12))&lt;$K12,$I12+N($J12),0)</f>
        <v>0</v>
      </c>
      <c r="AH12" s="666">
        <f>IF(COUNTIF($X12:AG12,$I12+N($J12))&lt;$K12,$I12+N($J12),0)</f>
        <v>0</v>
      </c>
      <c r="AI12" s="666">
        <f>IF(COUNTIF($X12:AH12,$I12+N($J12))&lt;$K12,$I12+N($J12),0)</f>
        <v>0</v>
      </c>
      <c r="AJ12" s="666">
        <f>IF(COUNTIF($X12:AI12,$I12+N($J12))&lt;$K12,$I12+N($J12),0)</f>
        <v>0</v>
      </c>
      <c r="AK12" s="666">
        <f>IF(COUNTIF($X12:AJ12,$I12+N($J12))&lt;$K12,$I12+N($J12),0)</f>
        <v>0</v>
      </c>
      <c r="AL12" s="666">
        <f>IF(COUNTIF($X12:AK12,$I12+N($J12))&lt;$K12,$I12+N($J12),0)</f>
        <v>0</v>
      </c>
      <c r="AM12" s="666">
        <f>IF(COUNTIF($X12:AL12,$I12+N($J12))&lt;$K12,$I12+N($J12),0)</f>
        <v>0</v>
      </c>
      <c r="AN12" s="666">
        <f>IF(COUNTIF($X12:AM12,$I12+N($J12))&lt;$K12,$I12+N($J12),0)</f>
        <v>0</v>
      </c>
      <c r="AO12" s="666">
        <f>IF(COUNTIF($X12:AN12,$I12+N($J12))&lt;$K12,$I12+N($J12),0)</f>
        <v>0</v>
      </c>
      <c r="AP12" s="666">
        <f>IF(COUNTIF($X12:AO12,$I12+N($J12))&lt;$K12,$I12+N($J12),0)</f>
        <v>0</v>
      </c>
      <c r="AQ12" s="666">
        <f>IF(COUNTIF($X12:AP12,$I12+N($J12))&lt;$K12,$I12+N($J12),0)</f>
        <v>0</v>
      </c>
      <c r="AR12" s="666">
        <f>IF(COUNTIF($X12:AQ12,$I12+N($J12))&lt;$K12,$I12+N($J12),0)</f>
        <v>0</v>
      </c>
      <c r="AS12" s="666">
        <f>IF(COUNTIF($X12:AR12,$I12+N($J12))&lt;$K12,$I12+N($J12),0)</f>
        <v>0</v>
      </c>
      <c r="AT12" s="666">
        <f>IF(COUNTIF($X12:AS12,$I12+N($J12))&lt;$K12,$I12+N($J12),0)</f>
        <v>0</v>
      </c>
      <c r="AU12" s="666">
        <f>IF(COUNTIF($X12:AT12,$I12+N($J12))&lt;$K12,$I12+N($J12),0)</f>
        <v>0</v>
      </c>
      <c r="AV12" s="666">
        <f>IF(COUNTIF($X12:AU12,$I12+N($J12))&lt;$K12,$I12+N($J12),0)</f>
        <v>0</v>
      </c>
      <c r="AW12" s="666">
        <f>IF(COUNTIF($X12:AV12,$I12+N($J12))&lt;$K12,$I12+N($J12),0)</f>
        <v>0</v>
      </c>
      <c r="AX12" s="666">
        <f>IF(COUNTIF($X12:AW12,$I12+N($J12))&lt;$K12,$I12+N($J12),0)</f>
        <v>0</v>
      </c>
      <c r="AY12" s="666">
        <f>IF(COUNTIF($X12:AX12,$I12+N($J12))&lt;$K12,$I12+N($J12),0)</f>
        <v>0</v>
      </c>
      <c r="AZ12" s="666">
        <f>IF(COUNTIF($X12:AY12,$I12+N($J12))&lt;$K12,$I12+N($J12),0)</f>
        <v>0</v>
      </c>
      <c r="BA12" s="666">
        <f>IF(COUNTIF($X12:AZ12,$I12+N($J12))&lt;$K12,$I12+N($J12),0)</f>
        <v>0</v>
      </c>
      <c r="BB12" s="666">
        <f>IF(COUNTIF($X12:BA12,$I12+N($J12))&lt;$K12,$I12+N($J12),0)</f>
        <v>0</v>
      </c>
      <c r="BC12" s="666">
        <f>IF(COUNTIF($X12:BB12,$I12+N($J12))&lt;$K12,$I12+N($J12),0)</f>
        <v>0</v>
      </c>
      <c r="BD12" s="666">
        <f>IF(COUNTIF($X12:BC12,$I12+N($J12))&lt;$K12,$I12+N($J12),0)</f>
        <v>0</v>
      </c>
      <c r="BE12" s="666">
        <f>IF(COUNTIF($X12:BD12,$I12+N($J12))&lt;$K12,$I12+N($J12),0)</f>
        <v>0</v>
      </c>
      <c r="BF12" s="666">
        <f>IF(COUNTIF($X12:BE12,$I12+N($J12))&lt;$K12,$I12+N($J12),0)</f>
        <v>0</v>
      </c>
      <c r="BG12" s="666">
        <f>IF(COUNTIF($X12:BF12,$I12+N($J12))&lt;$K12,$I12+N($J12),0)</f>
        <v>0</v>
      </c>
      <c r="BH12" s="666">
        <f>IF(COUNTIF($X12:BG12,$I12+N($J12))&lt;$K12,$I12+N($J12),0)</f>
        <v>0</v>
      </c>
      <c r="BI12" s="666">
        <f>IF(COUNTIF($X12:BH12,$I12+N($J12))&lt;$K12,$I12+N($J12),0)</f>
        <v>0</v>
      </c>
      <c r="BJ12" s="666">
        <f>IF(COUNTIF($X12:BI12,$I12+N($J12))&lt;$K12,$I12+N($J12),0)</f>
        <v>0</v>
      </c>
      <c r="BK12" s="666">
        <f>IF(COUNTIF($X12:BJ12,$I12+N($J12))&lt;$K12,$I12+N($J12),0)</f>
        <v>0</v>
      </c>
      <c r="BL12" s="666">
        <f>IF(COUNTIF($X12:BK12,$I12+N($J12))&lt;$K12,$I12+N($J12),0)</f>
        <v>0</v>
      </c>
      <c r="BM12" s="666">
        <f>IF(COUNTIF($X12:BL12,$I12+N($J12))&lt;$K12,$I12+N($J12),0)</f>
        <v>0</v>
      </c>
      <c r="BN12" s="666">
        <f>IF(COUNTIF($X12:BM12,$I12+N($J12))&lt;$K12,$I12+N($J12),0)</f>
        <v>0</v>
      </c>
      <c r="BO12" s="666">
        <f>IF(COUNTIF($X12:BN12,$I12+N($J12))&lt;$K12,$I12+N($J12),0)</f>
        <v>0</v>
      </c>
      <c r="BP12" s="666">
        <f>IF(COUNTIF($X12:BO12,$I12+N($J12))&lt;$K12,$I12+N($J12),0)</f>
        <v>0</v>
      </c>
      <c r="BQ12" s="666">
        <f>IF(COUNTIF($X12:BP12,$I12+N($J12))&lt;$K12,$I12+N($J12),0)</f>
        <v>0</v>
      </c>
      <c r="BR12" s="666">
        <f>IF(COUNTIF($X12:BQ12,$I12+N($J12))&lt;$K12,$I12+N($J12),0)</f>
        <v>0</v>
      </c>
      <c r="BS12" s="666">
        <f>IF(COUNTIF($X12:BR12,$I12+N($J12))&lt;$K12,$I12+N($J12),0)</f>
        <v>0</v>
      </c>
      <c r="BT12" s="666">
        <f>IF(COUNTIF($X12:BS12,$I12+N($J12))&lt;$K12,$I12+N($J12),0)</f>
        <v>0</v>
      </c>
      <c r="BU12" s="666">
        <f>IF(COUNTIF($X12:BT12,$I12+N($J12))&lt;$K12,$I12+N($J12),0)</f>
        <v>0</v>
      </c>
      <c r="BV12" s="667">
        <f>IF(N12&gt;0,0.3,-0.3)</f>
        <v>-0.3</v>
      </c>
    </row>
    <row r="13" spans="1:75" s="8" customFormat="1" ht="15">
      <c r="A13" s="349"/>
      <c r="B13" s="915">
        <f>'8-Cost by Measure'!B15</f>
        <v>2</v>
      </c>
      <c r="C13" s="895">
        <f>IF('8-Cost by Measure'!C15=0,"",'8-Cost by Measure'!C15)</f>
      </c>
      <c r="D13" s="754"/>
      <c r="E13" s="755"/>
      <c r="F13" s="756"/>
      <c r="G13" s="898">
        <f>IF(C13="","",E13/S13/T13*U13)</f>
      </c>
      <c r="H13" s="755"/>
      <c r="I13" s="766"/>
      <c r="J13" s="900">
        <f>IF(C13="","",(D13*10*'6-Energy Rates'!$C$13)+(E13*'6-Energy Rates'!$C$11))</f>
      </c>
      <c r="K13" s="770"/>
      <c r="L13" s="902">
        <f>IF(N(J13)=0,0,'8-Cost by Measure'!P15/J13)</f>
        <v>0</v>
      </c>
      <c r="M13" s="903">
        <f aca="true" t="shared" si="3" ref="M13:M31">IF(C13="","",IF(L13&lt;=0,$BV$35,IRR(W13:BU13,BV13)))</f>
      </c>
      <c r="N13" s="900">
        <f>IF(N(J13)=0,0,-PV($D$35,K13,J13)-'8-Cost by Measure'!P15)</f>
        <v>0</v>
      </c>
      <c r="O13" s="900">
        <f aca="true" t="shared" si="4" ref="O13:O31">K13*N(J13)</f>
        <v>0</v>
      </c>
      <c r="P13" s="776" t="s">
        <v>1088</v>
      </c>
      <c r="Q13" s="350"/>
      <c r="R13" s="780"/>
      <c r="S13" s="664" t="e">
        <f t="shared" si="0"/>
        <v>#N/A</v>
      </c>
      <c r="T13" s="664" t="e">
        <f t="shared" si="1"/>
        <v>#N/A</v>
      </c>
      <c r="U13" s="665" t="e">
        <f t="shared" si="2"/>
        <v>#N/A</v>
      </c>
      <c r="V13" s="349"/>
      <c r="W13" s="666">
        <f>-'8-Cost by Measure'!P15</f>
        <v>0</v>
      </c>
      <c r="X13" s="666">
        <f aca="true" t="shared" si="5" ref="X13:X31">I13+N(J13)</f>
        <v>0</v>
      </c>
      <c r="Y13" s="666">
        <f aca="true" t="shared" si="6" ref="Y13:Y31">IF(COUNTIF(X13,I13+N(J13))&lt;K13,I13+N(J13),0)</f>
        <v>0</v>
      </c>
      <c r="Z13" s="666">
        <f>IF(COUNTIF($X13:Y13,$I13+N($J13))&lt;$K13,$I13+N($J13),0)</f>
        <v>0</v>
      </c>
      <c r="AA13" s="666">
        <f>IF(COUNTIF($X13:Z13,$I13+N($J13))&lt;$K13,$I13+N($J13),0)</f>
        <v>0</v>
      </c>
      <c r="AB13" s="666">
        <f>IF(COUNTIF($X13:AA13,$I13+N($J13))&lt;$K13,$I13+N($J13),0)</f>
        <v>0</v>
      </c>
      <c r="AC13" s="666">
        <f>IF(COUNTIF($X13:AB13,$I13+N($J13))&lt;$K13,$I13+N($J13),0)</f>
        <v>0</v>
      </c>
      <c r="AD13" s="666">
        <f>IF(COUNTIF($X13:AC13,$I13+N($J13))&lt;$K13,$I13+N($J13),0)</f>
        <v>0</v>
      </c>
      <c r="AE13" s="666">
        <f>IF(COUNTIF($X13:AD13,$I13+N($J13))&lt;$K13,$I13+N($J13),0)</f>
        <v>0</v>
      </c>
      <c r="AF13" s="666">
        <f>IF(COUNTIF($X13:AE13,$I13+N($J13))&lt;$K13,$I13+N($J13),0)</f>
        <v>0</v>
      </c>
      <c r="AG13" s="666">
        <f>IF(COUNTIF($X13:AF13,$I13+N($J13))&lt;$K13,$I13+N($J13),0)</f>
        <v>0</v>
      </c>
      <c r="AH13" s="666">
        <f>IF(COUNTIF($X13:AG13,$I13+N($J13))&lt;$K13,$I13+N($J13),0)</f>
        <v>0</v>
      </c>
      <c r="AI13" s="666">
        <f>IF(COUNTIF($X13:AH13,$I13+N($J13))&lt;$K13,$I13+N($J13),0)</f>
        <v>0</v>
      </c>
      <c r="AJ13" s="666">
        <f>IF(COUNTIF($X13:AI13,$I13+N($J13))&lt;$K13,$I13+N($J13),0)</f>
        <v>0</v>
      </c>
      <c r="AK13" s="666">
        <f>IF(COUNTIF($X13:AJ13,$I13+N($J13))&lt;$K13,$I13+N($J13),0)</f>
        <v>0</v>
      </c>
      <c r="AL13" s="666">
        <f>IF(COUNTIF($X13:AK13,$I13+N($J13))&lt;$K13,$I13+N($J13),0)</f>
        <v>0</v>
      </c>
      <c r="AM13" s="666">
        <f>IF(COUNTIF($X13:AL13,$I13+N($J13))&lt;$K13,$I13+N($J13),0)</f>
        <v>0</v>
      </c>
      <c r="AN13" s="666">
        <f>IF(COUNTIF($X13:AM13,$I13+N($J13))&lt;$K13,$I13+N($J13),0)</f>
        <v>0</v>
      </c>
      <c r="AO13" s="666">
        <f>IF(COUNTIF($X13:AN13,$I13+N($J13))&lt;$K13,$I13+N($J13),0)</f>
        <v>0</v>
      </c>
      <c r="AP13" s="666">
        <f>IF(COUNTIF($X13:AO13,$I13+N($J13))&lt;$K13,$I13+N($J13),0)</f>
        <v>0</v>
      </c>
      <c r="AQ13" s="666">
        <f>IF(COUNTIF($X13:AP13,$I13+N($J13))&lt;$K13,$I13+N($J13),0)</f>
        <v>0</v>
      </c>
      <c r="AR13" s="666">
        <f>IF(COUNTIF($X13:AQ13,$I13+N($J13))&lt;$K13,$I13+N($J13),0)</f>
        <v>0</v>
      </c>
      <c r="AS13" s="666">
        <f>IF(COUNTIF($X13:AR13,$I13+N($J13))&lt;$K13,$I13+N($J13),0)</f>
        <v>0</v>
      </c>
      <c r="AT13" s="666">
        <f>IF(COUNTIF($X13:AS13,$I13+N($J13))&lt;$K13,$I13+N($J13),0)</f>
        <v>0</v>
      </c>
      <c r="AU13" s="666">
        <f>IF(COUNTIF($X13:AT13,$I13+N($J13))&lt;$K13,$I13+N($J13),0)</f>
        <v>0</v>
      </c>
      <c r="AV13" s="666">
        <f>IF(COUNTIF($X13:AU13,$I13+N($J13))&lt;$K13,$I13+N($J13),0)</f>
        <v>0</v>
      </c>
      <c r="AW13" s="666">
        <f>IF(COUNTIF($X13:AV13,$I13+N($J13))&lt;$K13,$I13+N($J13),0)</f>
        <v>0</v>
      </c>
      <c r="AX13" s="666">
        <f>IF(COUNTIF($X13:AW13,$I13+N($J13))&lt;$K13,$I13+N($J13),0)</f>
        <v>0</v>
      </c>
      <c r="AY13" s="666">
        <f>IF(COUNTIF($X13:AX13,$I13+N($J13))&lt;$K13,$I13+N($J13),0)</f>
        <v>0</v>
      </c>
      <c r="AZ13" s="666">
        <f>IF(COUNTIF($X13:AY13,$I13+N($J13))&lt;$K13,$I13+N($J13),0)</f>
        <v>0</v>
      </c>
      <c r="BA13" s="666">
        <f>IF(COUNTIF($X13:AZ13,$I13+N($J13))&lt;$K13,$I13+N($J13),0)</f>
        <v>0</v>
      </c>
      <c r="BB13" s="666">
        <f>IF(COUNTIF($X13:BA13,$I13+N($J13))&lt;$K13,$I13+N($J13),0)</f>
        <v>0</v>
      </c>
      <c r="BC13" s="666">
        <f>IF(COUNTIF($X13:BB13,$I13+N($J13))&lt;$K13,$I13+N($J13),0)</f>
        <v>0</v>
      </c>
      <c r="BD13" s="666">
        <f>IF(COUNTIF($X13:BC13,$I13+N($J13))&lt;$K13,$I13+N($J13),0)</f>
        <v>0</v>
      </c>
      <c r="BE13" s="666">
        <f>IF(COUNTIF($X13:BD13,$I13+N($J13))&lt;$K13,$I13+N($J13),0)</f>
        <v>0</v>
      </c>
      <c r="BF13" s="666">
        <f>IF(COUNTIF($X13:BE13,$I13+N($J13))&lt;$K13,$I13+N($J13),0)</f>
        <v>0</v>
      </c>
      <c r="BG13" s="666">
        <f>IF(COUNTIF($X13:BF13,$I13+N($J13))&lt;$K13,$I13+N($J13),0)</f>
        <v>0</v>
      </c>
      <c r="BH13" s="666">
        <f>IF(COUNTIF($X13:BG13,$I13+N($J13))&lt;$K13,$I13+N($J13),0)</f>
        <v>0</v>
      </c>
      <c r="BI13" s="666">
        <f>IF(COUNTIF($X13:BH13,$I13+N($J13))&lt;$K13,$I13+N($J13),0)</f>
        <v>0</v>
      </c>
      <c r="BJ13" s="666">
        <f>IF(COUNTIF($X13:BI13,$I13+N($J13))&lt;$K13,$I13+N($J13),0)</f>
        <v>0</v>
      </c>
      <c r="BK13" s="666">
        <f>IF(COUNTIF($X13:BJ13,$I13+N($J13))&lt;$K13,$I13+N($J13),0)</f>
        <v>0</v>
      </c>
      <c r="BL13" s="666">
        <f>IF(COUNTIF($X13:BK13,$I13+N($J13))&lt;$K13,$I13+N($J13),0)</f>
        <v>0</v>
      </c>
      <c r="BM13" s="666">
        <f>IF(COUNTIF($X13:BL13,$I13+N($J13))&lt;$K13,$I13+N($J13),0)</f>
        <v>0</v>
      </c>
      <c r="BN13" s="666">
        <f>IF(COUNTIF($X13:BM13,$I13+N($J13))&lt;$K13,$I13+N($J13),0)</f>
        <v>0</v>
      </c>
      <c r="BO13" s="666">
        <f>IF(COUNTIF($X13:BN13,$I13+N($J13))&lt;$K13,$I13+N($J13),0)</f>
        <v>0</v>
      </c>
      <c r="BP13" s="666">
        <f>IF(COUNTIF($X13:BO13,$I13+N($J13))&lt;$K13,$I13+N($J13),0)</f>
        <v>0</v>
      </c>
      <c r="BQ13" s="666">
        <f>IF(COUNTIF($X13:BP13,$I13+N($J13))&lt;$K13,$I13+N($J13),0)</f>
        <v>0</v>
      </c>
      <c r="BR13" s="666">
        <f>IF(COUNTIF($X13:BQ13,$I13+N($J13))&lt;$K13,$I13+N($J13),0)</f>
        <v>0</v>
      </c>
      <c r="BS13" s="666">
        <f>IF(COUNTIF($X13:BR13,$I13+N($J13))&lt;$K13,$I13+N($J13),0)</f>
        <v>0</v>
      </c>
      <c r="BT13" s="666">
        <f>IF(COUNTIF($X13:BS13,$I13+N($J13))&lt;$K13,$I13+N($J13),0)</f>
        <v>0</v>
      </c>
      <c r="BU13" s="666">
        <f>IF(COUNTIF($X13:BT13,$I13+N($J13))&lt;$K13,$I13+N($J13),0)</f>
        <v>0</v>
      </c>
      <c r="BV13" s="667">
        <f aca="true" t="shared" si="7" ref="BV13:BV33">IF(N13&gt;0,0.3,-0.3)</f>
        <v>-0.3</v>
      </c>
      <c r="BW13" s="694"/>
    </row>
    <row r="14" spans="1:75" s="8" customFormat="1" ht="15">
      <c r="A14" s="349"/>
      <c r="B14" s="915">
        <f>'8-Cost by Measure'!B16</f>
        <v>3</v>
      </c>
      <c r="C14" s="896">
        <f>IF('8-Cost by Measure'!C16=0,"",'8-Cost by Measure'!C16)</f>
      </c>
      <c r="D14" s="754"/>
      <c r="E14" s="755"/>
      <c r="F14" s="756"/>
      <c r="G14" s="898">
        <f aca="true" t="shared" si="8" ref="G14:G31">IF(C14="","",E14/S14/T14*U14)</f>
      </c>
      <c r="H14" s="755"/>
      <c r="I14" s="766"/>
      <c r="J14" s="900">
        <f>IF(C14="","",(D14*10*'6-Energy Rates'!$C$13)+(E14*'6-Energy Rates'!$C$11))</f>
      </c>
      <c r="K14" s="770"/>
      <c r="L14" s="902">
        <f>IF(N(J14)=0,0,'8-Cost by Measure'!P16/J14)</f>
        <v>0</v>
      </c>
      <c r="M14" s="903">
        <f t="shared" si="3"/>
      </c>
      <c r="N14" s="900">
        <f>IF(N(J14)=0,0,-PV($D$35,K14,J14)-'8-Cost by Measure'!P16)</f>
        <v>0</v>
      </c>
      <c r="O14" s="900">
        <f t="shared" si="4"/>
        <v>0</v>
      </c>
      <c r="P14" s="777" t="s">
        <v>1088</v>
      </c>
      <c r="Q14" s="350"/>
      <c r="R14" s="780"/>
      <c r="S14" s="664" t="e">
        <f t="shared" si="0"/>
        <v>#N/A</v>
      </c>
      <c r="T14" s="664" t="e">
        <f t="shared" si="1"/>
        <v>#N/A</v>
      </c>
      <c r="U14" s="665" t="e">
        <f t="shared" si="2"/>
        <v>#N/A</v>
      </c>
      <c r="V14" s="349"/>
      <c r="W14" s="666">
        <f>-'8-Cost by Measure'!P16</f>
        <v>0</v>
      </c>
      <c r="X14" s="666">
        <f t="shared" si="5"/>
        <v>0</v>
      </c>
      <c r="Y14" s="666">
        <f t="shared" si="6"/>
        <v>0</v>
      </c>
      <c r="Z14" s="666">
        <f>IF(COUNTIF($X14:Y14,$I14+N($J14))&lt;$K14,$I14+N($J14),0)</f>
        <v>0</v>
      </c>
      <c r="AA14" s="666">
        <f>IF(COUNTIF($X14:Z14,$I14+N($J14))&lt;$K14,$I14+N($J14),0)</f>
        <v>0</v>
      </c>
      <c r="AB14" s="666">
        <f>IF(COUNTIF($X14:AA14,$I14+N($J14))&lt;$K14,$I14+N($J14),0)</f>
        <v>0</v>
      </c>
      <c r="AC14" s="666">
        <f>IF(COUNTIF($X14:AB14,$I14+N($J14))&lt;$K14,$I14+N($J14),0)</f>
        <v>0</v>
      </c>
      <c r="AD14" s="666">
        <f>IF(COUNTIF($X14:AC14,$I14+N($J14))&lt;$K14,$I14+N($J14),0)</f>
        <v>0</v>
      </c>
      <c r="AE14" s="666">
        <f>IF(COUNTIF($X14:AD14,$I14+N($J14))&lt;$K14,$I14+N($J14),0)</f>
        <v>0</v>
      </c>
      <c r="AF14" s="666">
        <f>IF(COUNTIF($X14:AE14,$I14+N($J14))&lt;$K14,$I14+N($J14),0)</f>
        <v>0</v>
      </c>
      <c r="AG14" s="666">
        <f>IF(COUNTIF($X14:AF14,$I14+N($J14))&lt;$K14,$I14+N($J14),0)</f>
        <v>0</v>
      </c>
      <c r="AH14" s="666">
        <f>IF(COUNTIF($X14:AG14,$I14+N($J14))&lt;$K14,$I14+N($J14),0)</f>
        <v>0</v>
      </c>
      <c r="AI14" s="666">
        <f>IF(COUNTIF($X14:AH14,$I14+N($J14))&lt;$K14,$I14+N($J14),0)</f>
        <v>0</v>
      </c>
      <c r="AJ14" s="666">
        <f>IF(COUNTIF($X14:AI14,$I14+N($J14))&lt;$K14,$I14+N($J14),0)</f>
        <v>0</v>
      </c>
      <c r="AK14" s="666">
        <f>IF(COUNTIF($X14:AJ14,$I14+N($J14))&lt;$K14,$I14+N($J14),0)</f>
        <v>0</v>
      </c>
      <c r="AL14" s="666">
        <f>IF(COUNTIF($X14:AK14,$I14+N($J14))&lt;$K14,$I14+N($J14),0)</f>
        <v>0</v>
      </c>
      <c r="AM14" s="666">
        <f>IF(COUNTIF($X14:AL14,$I14+N($J14))&lt;$K14,$I14+N($J14),0)</f>
        <v>0</v>
      </c>
      <c r="AN14" s="666">
        <f>IF(COUNTIF($X14:AM14,$I14+N($J14))&lt;$K14,$I14+N($J14),0)</f>
        <v>0</v>
      </c>
      <c r="AO14" s="666">
        <f>IF(COUNTIF($X14:AN14,$I14+N($J14))&lt;$K14,$I14+N($J14),0)</f>
        <v>0</v>
      </c>
      <c r="AP14" s="666">
        <f>IF(COUNTIF($X14:AO14,$I14+N($J14))&lt;$K14,$I14+N($J14),0)</f>
        <v>0</v>
      </c>
      <c r="AQ14" s="666">
        <f>IF(COUNTIF($X14:AP14,$I14+N($J14))&lt;$K14,$I14+N($J14),0)</f>
        <v>0</v>
      </c>
      <c r="AR14" s="666">
        <f>IF(COUNTIF($X14:AQ14,$I14+N($J14))&lt;$K14,$I14+N($J14),0)</f>
        <v>0</v>
      </c>
      <c r="AS14" s="666">
        <f>IF(COUNTIF($X14:AR14,$I14+N($J14))&lt;$K14,$I14+N($J14),0)</f>
        <v>0</v>
      </c>
      <c r="AT14" s="666">
        <f>IF(COUNTIF($X14:AS14,$I14+N($J14))&lt;$K14,$I14+N($J14),0)</f>
        <v>0</v>
      </c>
      <c r="AU14" s="666">
        <f>IF(COUNTIF($X14:AT14,$I14+N($J14))&lt;$K14,$I14+N($J14),0)</f>
        <v>0</v>
      </c>
      <c r="AV14" s="666">
        <f>IF(COUNTIF($X14:AU14,$I14+N($J14))&lt;$K14,$I14+N($J14),0)</f>
        <v>0</v>
      </c>
      <c r="AW14" s="666">
        <f>IF(COUNTIF($X14:AV14,$I14+N($J14))&lt;$K14,$I14+N($J14),0)</f>
        <v>0</v>
      </c>
      <c r="AX14" s="666">
        <f>IF(COUNTIF($X14:AW14,$I14+N($J14))&lt;$K14,$I14+N($J14),0)</f>
        <v>0</v>
      </c>
      <c r="AY14" s="666">
        <f>IF(COUNTIF($X14:AX14,$I14+N($J14))&lt;$K14,$I14+N($J14),0)</f>
        <v>0</v>
      </c>
      <c r="AZ14" s="666">
        <f>IF(COUNTIF($X14:AY14,$I14+N($J14))&lt;$K14,$I14+N($J14),0)</f>
        <v>0</v>
      </c>
      <c r="BA14" s="666">
        <f>IF(COUNTIF($X14:AZ14,$I14+N($J14))&lt;$K14,$I14+N($J14),0)</f>
        <v>0</v>
      </c>
      <c r="BB14" s="666">
        <f>IF(COUNTIF($X14:BA14,$I14+N($J14))&lt;$K14,$I14+N($J14),0)</f>
        <v>0</v>
      </c>
      <c r="BC14" s="666">
        <f>IF(COUNTIF($X14:BB14,$I14+N($J14))&lt;$K14,$I14+N($J14),0)</f>
        <v>0</v>
      </c>
      <c r="BD14" s="666">
        <f>IF(COUNTIF($X14:BC14,$I14+N($J14))&lt;$K14,$I14+N($J14),0)</f>
        <v>0</v>
      </c>
      <c r="BE14" s="666">
        <f>IF(COUNTIF($X14:BD14,$I14+N($J14))&lt;$K14,$I14+N($J14),0)</f>
        <v>0</v>
      </c>
      <c r="BF14" s="666">
        <f>IF(COUNTIF($X14:BE14,$I14+N($J14))&lt;$K14,$I14+N($J14),0)</f>
        <v>0</v>
      </c>
      <c r="BG14" s="666">
        <f>IF(COUNTIF($X14:BF14,$I14+N($J14))&lt;$K14,$I14+N($J14),0)</f>
        <v>0</v>
      </c>
      <c r="BH14" s="666">
        <f>IF(COUNTIF($X14:BG14,$I14+N($J14))&lt;$K14,$I14+N($J14),0)</f>
        <v>0</v>
      </c>
      <c r="BI14" s="666">
        <f>IF(COUNTIF($X14:BH14,$I14+N($J14))&lt;$K14,$I14+N($J14),0)</f>
        <v>0</v>
      </c>
      <c r="BJ14" s="666">
        <f>IF(COUNTIF($X14:BI14,$I14+N($J14))&lt;$K14,$I14+N($J14),0)</f>
        <v>0</v>
      </c>
      <c r="BK14" s="666">
        <f>IF(COUNTIF($X14:BJ14,$I14+N($J14))&lt;$K14,$I14+N($J14),0)</f>
        <v>0</v>
      </c>
      <c r="BL14" s="666">
        <f>IF(COUNTIF($X14:BK14,$I14+N($J14))&lt;$K14,$I14+N($J14),0)</f>
        <v>0</v>
      </c>
      <c r="BM14" s="666">
        <f>IF(COUNTIF($X14:BL14,$I14+N($J14))&lt;$K14,$I14+N($J14),0)</f>
        <v>0</v>
      </c>
      <c r="BN14" s="666">
        <f>IF(COUNTIF($X14:BM14,$I14+N($J14))&lt;$K14,$I14+N($J14),0)</f>
        <v>0</v>
      </c>
      <c r="BO14" s="666">
        <f>IF(COUNTIF($X14:BN14,$I14+N($J14))&lt;$K14,$I14+N($J14),0)</f>
        <v>0</v>
      </c>
      <c r="BP14" s="666">
        <f>IF(COUNTIF($X14:BO14,$I14+N($J14))&lt;$K14,$I14+N($J14),0)</f>
        <v>0</v>
      </c>
      <c r="BQ14" s="666">
        <f>IF(COUNTIF($X14:BP14,$I14+N($J14))&lt;$K14,$I14+N($J14),0)</f>
        <v>0</v>
      </c>
      <c r="BR14" s="666">
        <f>IF(COUNTIF($X14:BQ14,$I14+N($J14))&lt;$K14,$I14+N($J14),0)</f>
        <v>0</v>
      </c>
      <c r="BS14" s="666">
        <f>IF(COUNTIF($X14:BR14,$I14+N($J14))&lt;$K14,$I14+N($J14),0)</f>
        <v>0</v>
      </c>
      <c r="BT14" s="666">
        <f>IF(COUNTIF($X14:BS14,$I14+N($J14))&lt;$K14,$I14+N($J14),0)</f>
        <v>0</v>
      </c>
      <c r="BU14" s="666">
        <f>IF(COUNTIF($X14:BT14,$I14+N($J14))&lt;$K14,$I14+N($J14),0)</f>
        <v>0</v>
      </c>
      <c r="BV14" s="667">
        <f t="shared" si="7"/>
        <v>-0.3</v>
      </c>
      <c r="BW14" s="694"/>
    </row>
    <row r="15" spans="1:75" s="8" customFormat="1" ht="15">
      <c r="A15" s="349"/>
      <c r="B15" s="915">
        <f>'8-Cost by Measure'!B17</f>
        <v>4</v>
      </c>
      <c r="C15" s="895">
        <f>IF('8-Cost by Measure'!C17=0,"",'8-Cost by Measure'!C17)</f>
      </c>
      <c r="D15" s="754"/>
      <c r="E15" s="755"/>
      <c r="F15" s="756"/>
      <c r="G15" s="898">
        <f t="shared" si="8"/>
      </c>
      <c r="H15" s="755"/>
      <c r="I15" s="766"/>
      <c r="J15" s="900">
        <f>IF(C15="","",(D15*10*'6-Energy Rates'!$C$13)+(E15*'6-Energy Rates'!$C$11))</f>
      </c>
      <c r="K15" s="770"/>
      <c r="L15" s="902">
        <f>IF(N(J15)=0,0,'8-Cost by Measure'!P17/J15)</f>
        <v>0</v>
      </c>
      <c r="M15" s="903">
        <f t="shared" si="3"/>
      </c>
      <c r="N15" s="900">
        <f>IF(N(J15)=0,0,-PV($D$35,K15,J15)-'8-Cost by Measure'!P17)</f>
        <v>0</v>
      </c>
      <c r="O15" s="900">
        <f t="shared" si="4"/>
        <v>0</v>
      </c>
      <c r="P15" s="777" t="s">
        <v>1088</v>
      </c>
      <c r="Q15" s="350"/>
      <c r="R15" s="780"/>
      <c r="S15" s="664" t="e">
        <f t="shared" si="0"/>
        <v>#N/A</v>
      </c>
      <c r="T15" s="664" t="e">
        <f t="shared" si="1"/>
        <v>#N/A</v>
      </c>
      <c r="U15" s="665" t="e">
        <f t="shared" si="2"/>
        <v>#N/A</v>
      </c>
      <c r="V15" s="349"/>
      <c r="W15" s="666">
        <f>-'8-Cost by Measure'!P17</f>
        <v>0</v>
      </c>
      <c r="X15" s="666">
        <f t="shared" si="5"/>
        <v>0</v>
      </c>
      <c r="Y15" s="666">
        <f t="shared" si="6"/>
        <v>0</v>
      </c>
      <c r="Z15" s="666">
        <f>IF(COUNTIF($X15:Y15,$I15+N($J15))&lt;$K15,$I15+N($J15),0)</f>
        <v>0</v>
      </c>
      <c r="AA15" s="666">
        <f>IF(COUNTIF($X15:Z15,$I15+N($J15))&lt;$K15,$I15+N($J15),0)</f>
        <v>0</v>
      </c>
      <c r="AB15" s="666">
        <f>IF(COUNTIF($X15:AA15,$I15+N($J15))&lt;$K15,$I15+N($J15),0)</f>
        <v>0</v>
      </c>
      <c r="AC15" s="666">
        <f>IF(COUNTIF($X15:AB15,$I15+N($J15))&lt;$K15,$I15+N($J15),0)</f>
        <v>0</v>
      </c>
      <c r="AD15" s="666">
        <f>IF(COUNTIF($X15:AC15,$I15+N($J15))&lt;$K15,$I15+N($J15),0)</f>
        <v>0</v>
      </c>
      <c r="AE15" s="666">
        <f>IF(COUNTIF($X15:AD15,$I15+N($J15))&lt;$K15,$I15+N($J15),0)</f>
        <v>0</v>
      </c>
      <c r="AF15" s="666">
        <f>IF(COUNTIF($X15:AE15,$I15+N($J15))&lt;$K15,$I15+N($J15),0)</f>
        <v>0</v>
      </c>
      <c r="AG15" s="666">
        <f>IF(COUNTIF($X15:AF15,$I15+N($J15))&lt;$K15,$I15+N($J15),0)</f>
        <v>0</v>
      </c>
      <c r="AH15" s="666">
        <f>IF(COUNTIF($X15:AG15,$I15+N($J15))&lt;$K15,$I15+N($J15),0)</f>
        <v>0</v>
      </c>
      <c r="AI15" s="666">
        <f>IF(COUNTIF($X15:AH15,$I15+N($J15))&lt;$K15,$I15+N($J15),0)</f>
        <v>0</v>
      </c>
      <c r="AJ15" s="666">
        <f>IF(COUNTIF($X15:AI15,$I15+N($J15))&lt;$K15,$I15+N($J15),0)</f>
        <v>0</v>
      </c>
      <c r="AK15" s="666">
        <f>IF(COUNTIF($X15:AJ15,$I15+N($J15))&lt;$K15,$I15+N($J15),0)</f>
        <v>0</v>
      </c>
      <c r="AL15" s="666">
        <f>IF(COUNTIF($X15:AK15,$I15+N($J15))&lt;$K15,$I15+N($J15),0)</f>
        <v>0</v>
      </c>
      <c r="AM15" s="666">
        <f>IF(COUNTIF($X15:AL15,$I15+N($J15))&lt;$K15,$I15+N($J15),0)</f>
        <v>0</v>
      </c>
      <c r="AN15" s="666">
        <f>IF(COUNTIF($X15:AM15,$I15+N($J15))&lt;$K15,$I15+N($J15),0)</f>
        <v>0</v>
      </c>
      <c r="AO15" s="666">
        <f>IF(COUNTIF($X15:AN15,$I15+N($J15))&lt;$K15,$I15+N($J15),0)</f>
        <v>0</v>
      </c>
      <c r="AP15" s="666">
        <f>IF(COUNTIF($X15:AO15,$I15+N($J15))&lt;$K15,$I15+N($J15),0)</f>
        <v>0</v>
      </c>
      <c r="AQ15" s="666">
        <f>IF(COUNTIF($X15:AP15,$I15+N($J15))&lt;$K15,$I15+N($J15),0)</f>
        <v>0</v>
      </c>
      <c r="AR15" s="666">
        <f>IF(COUNTIF($X15:AQ15,$I15+N($J15))&lt;$K15,$I15+N($J15),0)</f>
        <v>0</v>
      </c>
      <c r="AS15" s="666">
        <f>IF(COUNTIF($X15:AR15,$I15+N($J15))&lt;$K15,$I15+N($J15),0)</f>
        <v>0</v>
      </c>
      <c r="AT15" s="666">
        <f>IF(COUNTIF($X15:AS15,$I15+N($J15))&lt;$K15,$I15+N($J15),0)</f>
        <v>0</v>
      </c>
      <c r="AU15" s="666">
        <f>IF(COUNTIF($X15:AT15,$I15+N($J15))&lt;$K15,$I15+N($J15),0)</f>
        <v>0</v>
      </c>
      <c r="AV15" s="666">
        <f>IF(COUNTIF($X15:AU15,$I15+N($J15))&lt;$K15,$I15+N($J15),0)</f>
        <v>0</v>
      </c>
      <c r="AW15" s="666">
        <f>IF(COUNTIF($X15:AV15,$I15+N($J15))&lt;$K15,$I15+N($J15),0)</f>
        <v>0</v>
      </c>
      <c r="AX15" s="666">
        <f>IF(COUNTIF($X15:AW15,$I15+N($J15))&lt;$K15,$I15+N($J15),0)</f>
        <v>0</v>
      </c>
      <c r="AY15" s="666">
        <f>IF(COUNTIF($X15:AX15,$I15+N($J15))&lt;$K15,$I15+N($J15),0)</f>
        <v>0</v>
      </c>
      <c r="AZ15" s="666">
        <f>IF(COUNTIF($X15:AY15,$I15+N($J15))&lt;$K15,$I15+N($J15),0)</f>
        <v>0</v>
      </c>
      <c r="BA15" s="666">
        <f>IF(COUNTIF($X15:AZ15,$I15+N($J15))&lt;$K15,$I15+N($J15),0)</f>
        <v>0</v>
      </c>
      <c r="BB15" s="666">
        <f>IF(COUNTIF($X15:BA15,$I15+N($J15))&lt;$K15,$I15+N($J15),0)</f>
        <v>0</v>
      </c>
      <c r="BC15" s="666">
        <f>IF(COUNTIF($X15:BB15,$I15+N($J15))&lt;$K15,$I15+N($J15),0)</f>
        <v>0</v>
      </c>
      <c r="BD15" s="666">
        <f>IF(COUNTIF($X15:BC15,$I15+N($J15))&lt;$K15,$I15+N($J15),0)</f>
        <v>0</v>
      </c>
      <c r="BE15" s="666">
        <f>IF(COUNTIF($X15:BD15,$I15+N($J15))&lt;$K15,$I15+N($J15),0)</f>
        <v>0</v>
      </c>
      <c r="BF15" s="666">
        <f>IF(COUNTIF($X15:BE15,$I15+N($J15))&lt;$K15,$I15+N($J15),0)</f>
        <v>0</v>
      </c>
      <c r="BG15" s="666">
        <f>IF(COUNTIF($X15:BF15,$I15+N($J15))&lt;$K15,$I15+N($J15),0)</f>
        <v>0</v>
      </c>
      <c r="BH15" s="666">
        <f>IF(COUNTIF($X15:BG15,$I15+N($J15))&lt;$K15,$I15+N($J15),0)</f>
        <v>0</v>
      </c>
      <c r="BI15" s="666">
        <f>IF(COUNTIF($X15:BH15,$I15+N($J15))&lt;$K15,$I15+N($J15),0)</f>
        <v>0</v>
      </c>
      <c r="BJ15" s="666">
        <f>IF(COUNTIF($X15:BI15,$I15+N($J15))&lt;$K15,$I15+N($J15),0)</f>
        <v>0</v>
      </c>
      <c r="BK15" s="666">
        <f>IF(COUNTIF($X15:BJ15,$I15+N($J15))&lt;$K15,$I15+N($J15),0)</f>
        <v>0</v>
      </c>
      <c r="BL15" s="666">
        <f>IF(COUNTIF($X15:BK15,$I15+N($J15))&lt;$K15,$I15+N($J15),0)</f>
        <v>0</v>
      </c>
      <c r="BM15" s="666">
        <f>IF(COUNTIF($X15:BL15,$I15+N($J15))&lt;$K15,$I15+N($J15),0)</f>
        <v>0</v>
      </c>
      <c r="BN15" s="666">
        <f>IF(COUNTIF($X15:BM15,$I15+N($J15))&lt;$K15,$I15+N($J15),0)</f>
        <v>0</v>
      </c>
      <c r="BO15" s="666">
        <f>IF(COUNTIF($X15:BN15,$I15+N($J15))&lt;$K15,$I15+N($J15),0)</f>
        <v>0</v>
      </c>
      <c r="BP15" s="666">
        <f>IF(COUNTIF($X15:BO15,$I15+N($J15))&lt;$K15,$I15+N($J15),0)</f>
        <v>0</v>
      </c>
      <c r="BQ15" s="666">
        <f>IF(COUNTIF($X15:BP15,$I15+N($J15))&lt;$K15,$I15+N($J15),0)</f>
        <v>0</v>
      </c>
      <c r="BR15" s="666">
        <f>IF(COUNTIF($X15:BQ15,$I15+N($J15))&lt;$K15,$I15+N($J15),0)</f>
        <v>0</v>
      </c>
      <c r="BS15" s="666">
        <f>IF(COUNTIF($X15:BR15,$I15+N($J15))&lt;$K15,$I15+N($J15),0)</f>
        <v>0</v>
      </c>
      <c r="BT15" s="666">
        <f>IF(COUNTIF($X15:BS15,$I15+N($J15))&lt;$K15,$I15+N($J15),0)</f>
        <v>0</v>
      </c>
      <c r="BU15" s="666">
        <f>IF(COUNTIF($X15:BT15,$I15+N($J15))&lt;$K15,$I15+N($J15),0)</f>
        <v>0</v>
      </c>
      <c r="BV15" s="667">
        <f t="shared" si="7"/>
        <v>-0.3</v>
      </c>
      <c r="BW15" s="694"/>
    </row>
    <row r="16" spans="1:75" s="8" customFormat="1" ht="15">
      <c r="A16" s="349"/>
      <c r="B16" s="915">
        <f>'8-Cost by Measure'!B18</f>
        <v>5</v>
      </c>
      <c r="C16" s="896">
        <f>IF('8-Cost by Measure'!C18=0,"",'8-Cost by Measure'!C18)</f>
      </c>
      <c r="D16" s="754"/>
      <c r="E16" s="755"/>
      <c r="F16" s="756"/>
      <c r="G16" s="898">
        <f t="shared" si="8"/>
      </c>
      <c r="H16" s="755"/>
      <c r="I16" s="766"/>
      <c r="J16" s="900">
        <f>IF(C16="","",(D16*10*'6-Energy Rates'!$C$13)+(E16*'6-Energy Rates'!$C$11))</f>
      </c>
      <c r="K16" s="770"/>
      <c r="L16" s="902">
        <f>IF(N(J16)=0,0,'8-Cost by Measure'!P18/J16)</f>
        <v>0</v>
      </c>
      <c r="M16" s="903">
        <f t="shared" si="3"/>
      </c>
      <c r="N16" s="900">
        <f>IF(N(J16)=0,0,-PV($D$35,K16,J16)-'8-Cost by Measure'!P18)</f>
        <v>0</v>
      </c>
      <c r="O16" s="900">
        <f t="shared" si="4"/>
        <v>0</v>
      </c>
      <c r="P16" s="777" t="s">
        <v>1088</v>
      </c>
      <c r="Q16" s="350"/>
      <c r="R16" s="780"/>
      <c r="S16" s="664" t="e">
        <f t="shared" si="0"/>
        <v>#N/A</v>
      </c>
      <c r="T16" s="664" t="e">
        <f t="shared" si="1"/>
        <v>#N/A</v>
      </c>
      <c r="U16" s="665" t="e">
        <f t="shared" si="2"/>
        <v>#N/A</v>
      </c>
      <c r="V16" s="349"/>
      <c r="W16" s="666">
        <f>-'8-Cost by Measure'!P18</f>
        <v>0</v>
      </c>
      <c r="X16" s="666">
        <f t="shared" si="5"/>
        <v>0</v>
      </c>
      <c r="Y16" s="666">
        <f t="shared" si="6"/>
        <v>0</v>
      </c>
      <c r="Z16" s="666">
        <f>IF(COUNTIF($X16:Y16,$I16+N($J16))&lt;$K16,$I16+N($J16),0)</f>
        <v>0</v>
      </c>
      <c r="AA16" s="666">
        <f>IF(COUNTIF($X16:Z16,$I16+N($J16))&lt;$K16,$I16+N($J16),0)</f>
        <v>0</v>
      </c>
      <c r="AB16" s="666">
        <f>IF(COUNTIF($X16:AA16,$I16+N($J16))&lt;$K16,$I16+N($J16),0)</f>
        <v>0</v>
      </c>
      <c r="AC16" s="666">
        <f>IF(COUNTIF($X16:AB16,$I16+N($J16))&lt;$K16,$I16+N($J16),0)</f>
        <v>0</v>
      </c>
      <c r="AD16" s="666">
        <f>IF(COUNTIF($X16:AC16,$I16+N($J16))&lt;$K16,$I16+N($J16),0)</f>
        <v>0</v>
      </c>
      <c r="AE16" s="666">
        <f>IF(COUNTIF($X16:AD16,$I16+N($J16))&lt;$K16,$I16+N($J16),0)</f>
        <v>0</v>
      </c>
      <c r="AF16" s="666">
        <f>IF(COUNTIF($X16:AE16,$I16+N($J16))&lt;$K16,$I16+N($J16),0)</f>
        <v>0</v>
      </c>
      <c r="AG16" s="666">
        <f>IF(COUNTIF($X16:AF16,$I16+N($J16))&lt;$K16,$I16+N($J16),0)</f>
        <v>0</v>
      </c>
      <c r="AH16" s="666">
        <f>IF(COUNTIF($X16:AG16,$I16+N($J16))&lt;$K16,$I16+N($J16),0)</f>
        <v>0</v>
      </c>
      <c r="AI16" s="666">
        <f>IF(COUNTIF($X16:AH16,$I16+N($J16))&lt;$K16,$I16+N($J16),0)</f>
        <v>0</v>
      </c>
      <c r="AJ16" s="666">
        <f>IF(COUNTIF($X16:AI16,$I16+N($J16))&lt;$K16,$I16+N($J16),0)</f>
        <v>0</v>
      </c>
      <c r="AK16" s="666">
        <f>IF(COUNTIF($X16:AJ16,$I16+N($J16))&lt;$K16,$I16+N($J16),0)</f>
        <v>0</v>
      </c>
      <c r="AL16" s="666">
        <f>IF(COUNTIF($X16:AK16,$I16+N($J16))&lt;$K16,$I16+N($J16),0)</f>
        <v>0</v>
      </c>
      <c r="AM16" s="666">
        <f>IF(COUNTIF($X16:AL16,$I16+N($J16))&lt;$K16,$I16+N($J16),0)</f>
        <v>0</v>
      </c>
      <c r="AN16" s="666">
        <f>IF(COUNTIF($X16:AM16,$I16+N($J16))&lt;$K16,$I16+N($J16),0)</f>
        <v>0</v>
      </c>
      <c r="AO16" s="666">
        <f>IF(COUNTIF($X16:AN16,$I16+N($J16))&lt;$K16,$I16+N($J16),0)</f>
        <v>0</v>
      </c>
      <c r="AP16" s="666">
        <f>IF(COUNTIF($X16:AO16,$I16+N($J16))&lt;$K16,$I16+N($J16),0)</f>
        <v>0</v>
      </c>
      <c r="AQ16" s="666">
        <f>IF(COUNTIF($X16:AP16,$I16+N($J16))&lt;$K16,$I16+N($J16),0)</f>
        <v>0</v>
      </c>
      <c r="AR16" s="666">
        <f>IF(COUNTIF($X16:AQ16,$I16+N($J16))&lt;$K16,$I16+N($J16),0)</f>
        <v>0</v>
      </c>
      <c r="AS16" s="666">
        <f>IF(COUNTIF($X16:AR16,$I16+N($J16))&lt;$K16,$I16+N($J16),0)</f>
        <v>0</v>
      </c>
      <c r="AT16" s="666">
        <f>IF(COUNTIF($X16:AS16,$I16+N($J16))&lt;$K16,$I16+N($J16),0)</f>
        <v>0</v>
      </c>
      <c r="AU16" s="666">
        <f>IF(COUNTIF($X16:AT16,$I16+N($J16))&lt;$K16,$I16+N($J16),0)</f>
        <v>0</v>
      </c>
      <c r="AV16" s="666">
        <f>IF(COUNTIF($X16:AU16,$I16+N($J16))&lt;$K16,$I16+N($J16),0)</f>
        <v>0</v>
      </c>
      <c r="AW16" s="666">
        <f>IF(COUNTIF($X16:AV16,$I16+N($J16))&lt;$K16,$I16+N($J16),0)</f>
        <v>0</v>
      </c>
      <c r="AX16" s="666">
        <f>IF(COUNTIF($X16:AW16,$I16+N($J16))&lt;$K16,$I16+N($J16),0)</f>
        <v>0</v>
      </c>
      <c r="AY16" s="666">
        <f>IF(COUNTIF($X16:AX16,$I16+N($J16))&lt;$K16,$I16+N($J16),0)</f>
        <v>0</v>
      </c>
      <c r="AZ16" s="666">
        <f>IF(COUNTIF($X16:AY16,$I16+N($J16))&lt;$K16,$I16+N($J16),0)</f>
        <v>0</v>
      </c>
      <c r="BA16" s="666">
        <f>IF(COUNTIF($X16:AZ16,$I16+N($J16))&lt;$K16,$I16+N($J16),0)</f>
        <v>0</v>
      </c>
      <c r="BB16" s="666">
        <f>IF(COUNTIF($X16:BA16,$I16+N($J16))&lt;$K16,$I16+N($J16),0)</f>
        <v>0</v>
      </c>
      <c r="BC16" s="666">
        <f>IF(COUNTIF($X16:BB16,$I16+N($J16))&lt;$K16,$I16+N($J16),0)</f>
        <v>0</v>
      </c>
      <c r="BD16" s="666">
        <f>IF(COUNTIF($X16:BC16,$I16+N($J16))&lt;$K16,$I16+N($J16),0)</f>
        <v>0</v>
      </c>
      <c r="BE16" s="666">
        <f>IF(COUNTIF($X16:BD16,$I16+N($J16))&lt;$K16,$I16+N($J16),0)</f>
        <v>0</v>
      </c>
      <c r="BF16" s="666">
        <f>IF(COUNTIF($X16:BE16,$I16+N($J16))&lt;$K16,$I16+N($J16),0)</f>
        <v>0</v>
      </c>
      <c r="BG16" s="666">
        <f>IF(COUNTIF($X16:BF16,$I16+N($J16))&lt;$K16,$I16+N($J16),0)</f>
        <v>0</v>
      </c>
      <c r="BH16" s="666">
        <f>IF(COUNTIF($X16:BG16,$I16+N($J16))&lt;$K16,$I16+N($J16),0)</f>
        <v>0</v>
      </c>
      <c r="BI16" s="666">
        <f>IF(COUNTIF($X16:BH16,$I16+N($J16))&lt;$K16,$I16+N($J16),0)</f>
        <v>0</v>
      </c>
      <c r="BJ16" s="666">
        <f>IF(COUNTIF($X16:BI16,$I16+N($J16))&lt;$K16,$I16+N($J16),0)</f>
        <v>0</v>
      </c>
      <c r="BK16" s="666">
        <f>IF(COUNTIF($X16:BJ16,$I16+N($J16))&lt;$K16,$I16+N($J16),0)</f>
        <v>0</v>
      </c>
      <c r="BL16" s="666">
        <f>IF(COUNTIF($X16:BK16,$I16+N($J16))&lt;$K16,$I16+N($J16),0)</f>
        <v>0</v>
      </c>
      <c r="BM16" s="666">
        <f>IF(COUNTIF($X16:BL16,$I16+N($J16))&lt;$K16,$I16+N($J16),0)</f>
        <v>0</v>
      </c>
      <c r="BN16" s="666">
        <f>IF(COUNTIF($X16:BM16,$I16+N($J16))&lt;$K16,$I16+N($J16),0)</f>
        <v>0</v>
      </c>
      <c r="BO16" s="666">
        <f>IF(COUNTIF($X16:BN16,$I16+N($J16))&lt;$K16,$I16+N($J16),0)</f>
        <v>0</v>
      </c>
      <c r="BP16" s="666">
        <f>IF(COUNTIF($X16:BO16,$I16+N($J16))&lt;$K16,$I16+N($J16),0)</f>
        <v>0</v>
      </c>
      <c r="BQ16" s="666">
        <f>IF(COUNTIF($X16:BP16,$I16+N($J16))&lt;$K16,$I16+N($J16),0)</f>
        <v>0</v>
      </c>
      <c r="BR16" s="666">
        <f>IF(COUNTIF($X16:BQ16,$I16+N($J16))&lt;$K16,$I16+N($J16),0)</f>
        <v>0</v>
      </c>
      <c r="BS16" s="666">
        <f>IF(COUNTIF($X16:BR16,$I16+N($J16))&lt;$K16,$I16+N($J16),0)</f>
        <v>0</v>
      </c>
      <c r="BT16" s="666">
        <f>IF(COUNTIF($X16:BS16,$I16+N($J16))&lt;$K16,$I16+N($J16),0)</f>
        <v>0</v>
      </c>
      <c r="BU16" s="666">
        <f>IF(COUNTIF($X16:BT16,$I16+N($J16))&lt;$K16,$I16+N($J16),0)</f>
        <v>0</v>
      </c>
      <c r="BV16" s="667">
        <f t="shared" si="7"/>
        <v>-0.3</v>
      </c>
      <c r="BW16" s="694"/>
    </row>
    <row r="17" spans="1:75" s="8" customFormat="1" ht="15">
      <c r="A17" s="349"/>
      <c r="B17" s="915">
        <f>'8-Cost by Measure'!B19</f>
        <v>6</v>
      </c>
      <c r="C17" s="895">
        <f>IF('8-Cost by Measure'!C19=0,"",'8-Cost by Measure'!C19)</f>
      </c>
      <c r="D17" s="754"/>
      <c r="E17" s="755"/>
      <c r="F17" s="756"/>
      <c r="G17" s="898">
        <f t="shared" si="8"/>
      </c>
      <c r="H17" s="755"/>
      <c r="I17" s="766"/>
      <c r="J17" s="900">
        <f>IF(C17="","",(D17*10*'6-Energy Rates'!$C$13)+(E17*'6-Energy Rates'!$C$11))</f>
      </c>
      <c r="K17" s="770"/>
      <c r="L17" s="902">
        <f>IF(N(J17)=0,0,'8-Cost by Measure'!P19/J17)</f>
        <v>0</v>
      </c>
      <c r="M17" s="903">
        <f t="shared" si="3"/>
      </c>
      <c r="N17" s="900">
        <f>IF(N(J17)=0,0,-PV($D$35,K17,J17)-'8-Cost by Measure'!P19)</f>
        <v>0</v>
      </c>
      <c r="O17" s="900">
        <f t="shared" si="4"/>
        <v>0</v>
      </c>
      <c r="P17" s="777" t="s">
        <v>1088</v>
      </c>
      <c r="Q17" s="350"/>
      <c r="R17" s="780"/>
      <c r="S17" s="664" t="e">
        <f t="shared" si="0"/>
        <v>#N/A</v>
      </c>
      <c r="T17" s="664" t="e">
        <f t="shared" si="1"/>
        <v>#N/A</v>
      </c>
      <c r="U17" s="665" t="e">
        <f t="shared" si="2"/>
        <v>#N/A</v>
      </c>
      <c r="V17" s="349"/>
      <c r="W17" s="666">
        <f>-'8-Cost by Measure'!P19</f>
        <v>0</v>
      </c>
      <c r="X17" s="666">
        <f t="shared" si="5"/>
        <v>0</v>
      </c>
      <c r="Y17" s="666">
        <f t="shared" si="6"/>
        <v>0</v>
      </c>
      <c r="Z17" s="666">
        <f>IF(COUNTIF($X17:Y17,$I17+N($J17))&lt;$K17,$I17+N($J17),0)</f>
        <v>0</v>
      </c>
      <c r="AA17" s="666">
        <f>IF(COUNTIF($X17:Z17,$I17+N($J17))&lt;$K17,$I17+N($J17),0)</f>
        <v>0</v>
      </c>
      <c r="AB17" s="666">
        <f>IF(COUNTIF($X17:AA17,$I17+N($J17))&lt;$K17,$I17+N($J17),0)</f>
        <v>0</v>
      </c>
      <c r="AC17" s="666">
        <f>IF(COUNTIF($X17:AB17,$I17+N($J17))&lt;$K17,$I17+N($J17),0)</f>
        <v>0</v>
      </c>
      <c r="AD17" s="666">
        <f>IF(COUNTIF($X17:AC17,$I17+N($J17))&lt;$K17,$I17+N($J17),0)</f>
        <v>0</v>
      </c>
      <c r="AE17" s="666">
        <f>IF(COUNTIF($X17:AD17,$I17+N($J17))&lt;$K17,$I17+N($J17),0)</f>
        <v>0</v>
      </c>
      <c r="AF17" s="666">
        <f>IF(COUNTIF($X17:AE17,$I17+N($J17))&lt;$K17,$I17+N($J17),0)</f>
        <v>0</v>
      </c>
      <c r="AG17" s="666">
        <f>IF(COUNTIF($X17:AF17,$I17+N($J17))&lt;$K17,$I17+N($J17),0)</f>
        <v>0</v>
      </c>
      <c r="AH17" s="666">
        <f>IF(COUNTIF($X17:AG17,$I17+N($J17))&lt;$K17,$I17+N($J17),0)</f>
        <v>0</v>
      </c>
      <c r="AI17" s="666">
        <f>IF(COUNTIF($X17:AH17,$I17+N($J17))&lt;$K17,$I17+N($J17),0)</f>
        <v>0</v>
      </c>
      <c r="AJ17" s="666">
        <f>IF(COUNTIF($X17:AI17,$I17+N($J17))&lt;$K17,$I17+N($J17),0)</f>
        <v>0</v>
      </c>
      <c r="AK17" s="666">
        <f>IF(COUNTIF($X17:AJ17,$I17+N($J17))&lt;$K17,$I17+N($J17),0)</f>
        <v>0</v>
      </c>
      <c r="AL17" s="666">
        <f>IF(COUNTIF($X17:AK17,$I17+N($J17))&lt;$K17,$I17+N($J17),0)</f>
        <v>0</v>
      </c>
      <c r="AM17" s="666">
        <f>IF(COUNTIF($X17:AL17,$I17+N($J17))&lt;$K17,$I17+N($J17),0)</f>
        <v>0</v>
      </c>
      <c r="AN17" s="666">
        <f>IF(COUNTIF($X17:AM17,$I17+N($J17))&lt;$K17,$I17+N($J17),0)</f>
        <v>0</v>
      </c>
      <c r="AO17" s="666">
        <f>IF(COUNTIF($X17:AN17,$I17+N($J17))&lt;$K17,$I17+N($J17),0)</f>
        <v>0</v>
      </c>
      <c r="AP17" s="666">
        <f>IF(COUNTIF($X17:AO17,$I17+N($J17))&lt;$K17,$I17+N($J17),0)</f>
        <v>0</v>
      </c>
      <c r="AQ17" s="666">
        <f>IF(COUNTIF($X17:AP17,$I17+N($J17))&lt;$K17,$I17+N($J17),0)</f>
        <v>0</v>
      </c>
      <c r="AR17" s="666">
        <f>IF(COUNTIF($X17:AQ17,$I17+N($J17))&lt;$K17,$I17+N($J17),0)</f>
        <v>0</v>
      </c>
      <c r="AS17" s="666">
        <f>IF(COUNTIF($X17:AR17,$I17+N($J17))&lt;$K17,$I17+N($J17),0)</f>
        <v>0</v>
      </c>
      <c r="AT17" s="666">
        <f>IF(COUNTIF($X17:AS17,$I17+N($J17))&lt;$K17,$I17+N($J17),0)</f>
        <v>0</v>
      </c>
      <c r="AU17" s="666">
        <f>IF(COUNTIF($X17:AT17,$I17+N($J17))&lt;$K17,$I17+N($J17),0)</f>
        <v>0</v>
      </c>
      <c r="AV17" s="666">
        <f>IF(COUNTIF($X17:AU17,$I17+N($J17))&lt;$K17,$I17+N($J17),0)</f>
        <v>0</v>
      </c>
      <c r="AW17" s="666">
        <f>IF(COUNTIF($X17:AV17,$I17+N($J17))&lt;$K17,$I17+N($J17),0)</f>
        <v>0</v>
      </c>
      <c r="AX17" s="666">
        <f>IF(COUNTIF($X17:AW17,$I17+N($J17))&lt;$K17,$I17+N($J17),0)</f>
        <v>0</v>
      </c>
      <c r="AY17" s="666">
        <f>IF(COUNTIF($X17:AX17,$I17+N($J17))&lt;$K17,$I17+N($J17),0)</f>
        <v>0</v>
      </c>
      <c r="AZ17" s="666">
        <f>IF(COUNTIF($X17:AY17,$I17+N($J17))&lt;$K17,$I17+N($J17),0)</f>
        <v>0</v>
      </c>
      <c r="BA17" s="666">
        <f>IF(COUNTIF($X17:AZ17,$I17+N($J17))&lt;$K17,$I17+N($J17),0)</f>
        <v>0</v>
      </c>
      <c r="BB17" s="666">
        <f>IF(COUNTIF($X17:BA17,$I17+N($J17))&lt;$K17,$I17+N($J17),0)</f>
        <v>0</v>
      </c>
      <c r="BC17" s="666">
        <f>IF(COUNTIF($X17:BB17,$I17+N($J17))&lt;$K17,$I17+N($J17),0)</f>
        <v>0</v>
      </c>
      <c r="BD17" s="666">
        <f>IF(COUNTIF($X17:BC17,$I17+N($J17))&lt;$K17,$I17+N($J17),0)</f>
        <v>0</v>
      </c>
      <c r="BE17" s="666">
        <f>IF(COUNTIF($X17:BD17,$I17+N($J17))&lt;$K17,$I17+N($J17),0)</f>
        <v>0</v>
      </c>
      <c r="BF17" s="666">
        <f>IF(COUNTIF($X17:BE17,$I17+N($J17))&lt;$K17,$I17+N($J17),0)</f>
        <v>0</v>
      </c>
      <c r="BG17" s="666">
        <f>IF(COUNTIF($X17:BF17,$I17+N($J17))&lt;$K17,$I17+N($J17),0)</f>
        <v>0</v>
      </c>
      <c r="BH17" s="666">
        <f>IF(COUNTIF($X17:BG17,$I17+N($J17))&lt;$K17,$I17+N($J17),0)</f>
        <v>0</v>
      </c>
      <c r="BI17" s="666">
        <f>IF(COUNTIF($X17:BH17,$I17+N($J17))&lt;$K17,$I17+N($J17),0)</f>
        <v>0</v>
      </c>
      <c r="BJ17" s="666">
        <f>IF(COUNTIF($X17:BI17,$I17+N($J17))&lt;$K17,$I17+N($J17),0)</f>
        <v>0</v>
      </c>
      <c r="BK17" s="666">
        <f>IF(COUNTIF($X17:BJ17,$I17+N($J17))&lt;$K17,$I17+N($J17),0)</f>
        <v>0</v>
      </c>
      <c r="BL17" s="666">
        <f>IF(COUNTIF($X17:BK17,$I17+N($J17))&lt;$K17,$I17+N($J17),0)</f>
        <v>0</v>
      </c>
      <c r="BM17" s="666">
        <f>IF(COUNTIF($X17:BL17,$I17+N($J17))&lt;$K17,$I17+N($J17),0)</f>
        <v>0</v>
      </c>
      <c r="BN17" s="666">
        <f>IF(COUNTIF($X17:BM17,$I17+N($J17))&lt;$K17,$I17+N($J17),0)</f>
        <v>0</v>
      </c>
      <c r="BO17" s="666">
        <f>IF(COUNTIF($X17:BN17,$I17+N($J17))&lt;$K17,$I17+N($J17),0)</f>
        <v>0</v>
      </c>
      <c r="BP17" s="666">
        <f>IF(COUNTIF($X17:BO17,$I17+N($J17))&lt;$K17,$I17+N($J17),0)</f>
        <v>0</v>
      </c>
      <c r="BQ17" s="666">
        <f>IF(COUNTIF($X17:BP17,$I17+N($J17))&lt;$K17,$I17+N($J17),0)</f>
        <v>0</v>
      </c>
      <c r="BR17" s="666">
        <f>IF(COUNTIF($X17:BQ17,$I17+N($J17))&lt;$K17,$I17+N($J17),0)</f>
        <v>0</v>
      </c>
      <c r="BS17" s="666">
        <f>IF(COUNTIF($X17:BR17,$I17+N($J17))&lt;$K17,$I17+N($J17),0)</f>
        <v>0</v>
      </c>
      <c r="BT17" s="666">
        <f>IF(COUNTIF($X17:BS17,$I17+N($J17))&lt;$K17,$I17+N($J17),0)</f>
        <v>0</v>
      </c>
      <c r="BU17" s="666">
        <f>IF(COUNTIF($X17:BT17,$I17+N($J17))&lt;$K17,$I17+N($J17),0)</f>
        <v>0</v>
      </c>
      <c r="BV17" s="667">
        <f t="shared" si="7"/>
        <v>-0.3</v>
      </c>
      <c r="BW17" s="694"/>
    </row>
    <row r="18" spans="1:75" s="8" customFormat="1" ht="15">
      <c r="A18" s="349"/>
      <c r="B18" s="915">
        <f>'8-Cost by Measure'!B20</f>
        <v>7</v>
      </c>
      <c r="C18" s="896">
        <f>IF('8-Cost by Measure'!C20=0,"",'8-Cost by Measure'!C20)</f>
      </c>
      <c r="D18" s="754"/>
      <c r="E18" s="755"/>
      <c r="F18" s="756"/>
      <c r="G18" s="898">
        <f t="shared" si="8"/>
      </c>
      <c r="H18" s="755"/>
      <c r="I18" s="766"/>
      <c r="J18" s="900">
        <f>IF(C18="","",(D18*10*'6-Energy Rates'!$C$13)+(E18*'6-Energy Rates'!$C$11))</f>
      </c>
      <c r="K18" s="770"/>
      <c r="L18" s="902">
        <f>IF(N(J18)=0,0,'8-Cost by Measure'!P20/J18)</f>
        <v>0</v>
      </c>
      <c r="M18" s="903">
        <f t="shared" si="3"/>
      </c>
      <c r="N18" s="900">
        <f>IF(N(J18)=0,0,-PV($D$35,K18,J18)-'8-Cost by Measure'!P20)</f>
        <v>0</v>
      </c>
      <c r="O18" s="900">
        <f t="shared" si="4"/>
        <v>0</v>
      </c>
      <c r="P18" s="777" t="s">
        <v>1088</v>
      </c>
      <c r="Q18" s="350"/>
      <c r="R18" s="780"/>
      <c r="S18" s="664" t="e">
        <f t="shared" si="0"/>
        <v>#N/A</v>
      </c>
      <c r="T18" s="664" t="e">
        <f t="shared" si="1"/>
        <v>#N/A</v>
      </c>
      <c r="U18" s="665" t="e">
        <f t="shared" si="2"/>
        <v>#N/A</v>
      </c>
      <c r="V18" s="349"/>
      <c r="W18" s="666">
        <f>-'8-Cost by Measure'!P20</f>
        <v>0</v>
      </c>
      <c r="X18" s="666">
        <f t="shared" si="5"/>
        <v>0</v>
      </c>
      <c r="Y18" s="666">
        <f t="shared" si="6"/>
        <v>0</v>
      </c>
      <c r="Z18" s="666">
        <f>IF(COUNTIF($X18:Y18,$I18+N($J18))&lt;$K18,$I18+N($J18),0)</f>
        <v>0</v>
      </c>
      <c r="AA18" s="666">
        <f>IF(COUNTIF($X18:Z18,$I18+N($J18))&lt;$K18,$I18+N($J18),0)</f>
        <v>0</v>
      </c>
      <c r="AB18" s="666">
        <f>IF(COUNTIF($X18:AA18,$I18+N($J18))&lt;$K18,$I18+N($J18),0)</f>
        <v>0</v>
      </c>
      <c r="AC18" s="666">
        <f>IF(COUNTIF($X18:AB18,$I18+N($J18))&lt;$K18,$I18+N($J18),0)</f>
        <v>0</v>
      </c>
      <c r="AD18" s="666">
        <f>IF(COUNTIF($X18:AC18,$I18+N($J18))&lt;$K18,$I18+N($J18),0)</f>
        <v>0</v>
      </c>
      <c r="AE18" s="666">
        <f>IF(COUNTIF($X18:AD18,$I18+N($J18))&lt;$K18,$I18+N($J18),0)</f>
        <v>0</v>
      </c>
      <c r="AF18" s="666">
        <f>IF(COUNTIF($X18:AE18,$I18+N($J18))&lt;$K18,$I18+N($J18),0)</f>
        <v>0</v>
      </c>
      <c r="AG18" s="666">
        <f>IF(COUNTIF($X18:AF18,$I18+N($J18))&lt;$K18,$I18+N($J18),0)</f>
        <v>0</v>
      </c>
      <c r="AH18" s="666">
        <f>IF(COUNTIF($X18:AG18,$I18+N($J18))&lt;$K18,$I18+N($J18),0)</f>
        <v>0</v>
      </c>
      <c r="AI18" s="666">
        <f>IF(COUNTIF($X18:AH18,$I18+N($J18))&lt;$K18,$I18+N($J18),0)</f>
        <v>0</v>
      </c>
      <c r="AJ18" s="666">
        <f>IF(COUNTIF($X18:AI18,$I18+N($J18))&lt;$K18,$I18+N($J18),0)</f>
        <v>0</v>
      </c>
      <c r="AK18" s="666">
        <f>IF(COUNTIF($X18:AJ18,$I18+N($J18))&lt;$K18,$I18+N($J18),0)</f>
        <v>0</v>
      </c>
      <c r="AL18" s="666">
        <f>IF(COUNTIF($X18:AK18,$I18+N($J18))&lt;$K18,$I18+N($J18),0)</f>
        <v>0</v>
      </c>
      <c r="AM18" s="666">
        <f>IF(COUNTIF($X18:AL18,$I18+N($J18))&lt;$K18,$I18+N($J18),0)</f>
        <v>0</v>
      </c>
      <c r="AN18" s="666">
        <f>IF(COUNTIF($X18:AM18,$I18+N($J18))&lt;$K18,$I18+N($J18),0)</f>
        <v>0</v>
      </c>
      <c r="AO18" s="666">
        <f>IF(COUNTIF($X18:AN18,$I18+N($J18))&lt;$K18,$I18+N($J18),0)</f>
        <v>0</v>
      </c>
      <c r="AP18" s="666">
        <f>IF(COUNTIF($X18:AO18,$I18+N($J18))&lt;$K18,$I18+N($J18),0)</f>
        <v>0</v>
      </c>
      <c r="AQ18" s="666">
        <f>IF(COUNTIF($X18:AP18,$I18+N($J18))&lt;$K18,$I18+N($J18),0)</f>
        <v>0</v>
      </c>
      <c r="AR18" s="666">
        <f>IF(COUNTIF($X18:AQ18,$I18+N($J18))&lt;$K18,$I18+N($J18),0)</f>
        <v>0</v>
      </c>
      <c r="AS18" s="666">
        <f>IF(COUNTIF($X18:AR18,$I18+N($J18))&lt;$K18,$I18+N($J18),0)</f>
        <v>0</v>
      </c>
      <c r="AT18" s="666">
        <f>IF(COUNTIF($X18:AS18,$I18+N($J18))&lt;$K18,$I18+N($J18),0)</f>
        <v>0</v>
      </c>
      <c r="AU18" s="666">
        <f>IF(COUNTIF($X18:AT18,$I18+N($J18))&lt;$K18,$I18+N($J18),0)</f>
        <v>0</v>
      </c>
      <c r="AV18" s="666">
        <f>IF(COUNTIF($X18:AU18,$I18+N($J18))&lt;$K18,$I18+N($J18),0)</f>
        <v>0</v>
      </c>
      <c r="AW18" s="666">
        <f>IF(COUNTIF($X18:AV18,$I18+N($J18))&lt;$K18,$I18+N($J18),0)</f>
        <v>0</v>
      </c>
      <c r="AX18" s="666">
        <f>IF(COUNTIF($X18:AW18,$I18+N($J18))&lt;$K18,$I18+N($J18),0)</f>
        <v>0</v>
      </c>
      <c r="AY18" s="666">
        <f>IF(COUNTIF($X18:AX18,$I18+N($J18))&lt;$K18,$I18+N($J18),0)</f>
        <v>0</v>
      </c>
      <c r="AZ18" s="666">
        <f>IF(COUNTIF($X18:AY18,$I18+N($J18))&lt;$K18,$I18+N($J18),0)</f>
        <v>0</v>
      </c>
      <c r="BA18" s="666">
        <f>IF(COUNTIF($X18:AZ18,$I18+N($J18))&lt;$K18,$I18+N($J18),0)</f>
        <v>0</v>
      </c>
      <c r="BB18" s="666">
        <f>IF(COUNTIF($X18:BA18,$I18+N($J18))&lt;$K18,$I18+N($J18),0)</f>
        <v>0</v>
      </c>
      <c r="BC18" s="666">
        <f>IF(COUNTIF($X18:BB18,$I18+N($J18))&lt;$K18,$I18+N($J18),0)</f>
        <v>0</v>
      </c>
      <c r="BD18" s="666">
        <f>IF(COUNTIF($X18:BC18,$I18+N($J18))&lt;$K18,$I18+N($J18),0)</f>
        <v>0</v>
      </c>
      <c r="BE18" s="666">
        <f>IF(COUNTIF($X18:BD18,$I18+N($J18))&lt;$K18,$I18+N($J18),0)</f>
        <v>0</v>
      </c>
      <c r="BF18" s="666">
        <f>IF(COUNTIF($X18:BE18,$I18+N($J18))&lt;$K18,$I18+N($J18),0)</f>
        <v>0</v>
      </c>
      <c r="BG18" s="666">
        <f>IF(COUNTIF($X18:BF18,$I18+N($J18))&lt;$K18,$I18+N($J18),0)</f>
        <v>0</v>
      </c>
      <c r="BH18" s="666">
        <f>IF(COUNTIF($X18:BG18,$I18+N($J18))&lt;$K18,$I18+N($J18),0)</f>
        <v>0</v>
      </c>
      <c r="BI18" s="666">
        <f>IF(COUNTIF($X18:BH18,$I18+N($J18))&lt;$K18,$I18+N($J18),0)</f>
        <v>0</v>
      </c>
      <c r="BJ18" s="666">
        <f>IF(COUNTIF($X18:BI18,$I18+N($J18))&lt;$K18,$I18+N($J18),0)</f>
        <v>0</v>
      </c>
      <c r="BK18" s="666">
        <f>IF(COUNTIF($X18:BJ18,$I18+N($J18))&lt;$K18,$I18+N($J18),0)</f>
        <v>0</v>
      </c>
      <c r="BL18" s="666">
        <f>IF(COUNTIF($X18:BK18,$I18+N($J18))&lt;$K18,$I18+N($J18),0)</f>
        <v>0</v>
      </c>
      <c r="BM18" s="666">
        <f>IF(COUNTIF($X18:BL18,$I18+N($J18))&lt;$K18,$I18+N($J18),0)</f>
        <v>0</v>
      </c>
      <c r="BN18" s="666">
        <f>IF(COUNTIF($X18:BM18,$I18+N($J18))&lt;$K18,$I18+N($J18),0)</f>
        <v>0</v>
      </c>
      <c r="BO18" s="666">
        <f>IF(COUNTIF($X18:BN18,$I18+N($J18))&lt;$K18,$I18+N($J18),0)</f>
        <v>0</v>
      </c>
      <c r="BP18" s="666">
        <f>IF(COUNTIF($X18:BO18,$I18+N($J18))&lt;$K18,$I18+N($J18),0)</f>
        <v>0</v>
      </c>
      <c r="BQ18" s="666">
        <f>IF(COUNTIF($X18:BP18,$I18+N($J18))&lt;$K18,$I18+N($J18),0)</f>
        <v>0</v>
      </c>
      <c r="BR18" s="666">
        <f>IF(COUNTIF($X18:BQ18,$I18+N($J18))&lt;$K18,$I18+N($J18),0)</f>
        <v>0</v>
      </c>
      <c r="BS18" s="666">
        <f>IF(COUNTIF($X18:BR18,$I18+N($J18))&lt;$K18,$I18+N($J18),0)</f>
        <v>0</v>
      </c>
      <c r="BT18" s="666">
        <f>IF(COUNTIF($X18:BS18,$I18+N($J18))&lt;$K18,$I18+N($J18),0)</f>
        <v>0</v>
      </c>
      <c r="BU18" s="666">
        <f>IF(COUNTIF($X18:BT18,$I18+N($J18))&lt;$K18,$I18+N($J18),0)</f>
        <v>0</v>
      </c>
      <c r="BV18" s="667">
        <f t="shared" si="7"/>
        <v>-0.3</v>
      </c>
      <c r="BW18" s="694"/>
    </row>
    <row r="19" spans="1:75" s="8" customFormat="1" ht="15">
      <c r="A19" s="349"/>
      <c r="B19" s="915">
        <f>'8-Cost by Measure'!B21</f>
        <v>8</v>
      </c>
      <c r="C19" s="895">
        <f>IF('8-Cost by Measure'!C21=0,"",'8-Cost by Measure'!C21)</f>
      </c>
      <c r="D19" s="754"/>
      <c r="E19" s="755"/>
      <c r="F19" s="756"/>
      <c r="G19" s="898">
        <f t="shared" si="8"/>
      </c>
      <c r="H19" s="755"/>
      <c r="I19" s="766"/>
      <c r="J19" s="900">
        <f>IF(C19="","",(D19*10*'6-Energy Rates'!$C$13)+(E19*'6-Energy Rates'!$C$11))</f>
      </c>
      <c r="K19" s="770"/>
      <c r="L19" s="902">
        <f>IF(N(J19)=0,0,'8-Cost by Measure'!P21/J19)</f>
        <v>0</v>
      </c>
      <c r="M19" s="903">
        <f t="shared" si="3"/>
      </c>
      <c r="N19" s="900">
        <f>IF(N(J19)=0,0,-PV($D$35,K19,J19)-'8-Cost by Measure'!P21)</f>
        <v>0</v>
      </c>
      <c r="O19" s="900">
        <f t="shared" si="4"/>
        <v>0</v>
      </c>
      <c r="P19" s="777" t="s">
        <v>1088</v>
      </c>
      <c r="Q19" s="350"/>
      <c r="R19" s="780"/>
      <c r="S19" s="664" t="e">
        <f t="shared" si="0"/>
        <v>#N/A</v>
      </c>
      <c r="T19" s="664" t="e">
        <f t="shared" si="1"/>
        <v>#N/A</v>
      </c>
      <c r="U19" s="665" t="e">
        <f t="shared" si="2"/>
        <v>#N/A</v>
      </c>
      <c r="V19" s="349"/>
      <c r="W19" s="666">
        <f>-'8-Cost by Measure'!P21</f>
        <v>0</v>
      </c>
      <c r="X19" s="666">
        <f t="shared" si="5"/>
        <v>0</v>
      </c>
      <c r="Y19" s="666">
        <f t="shared" si="6"/>
        <v>0</v>
      </c>
      <c r="Z19" s="666">
        <f>IF(COUNTIF($X19:Y19,$I19+N($J19))&lt;$K19,$I19+N($J19),0)</f>
        <v>0</v>
      </c>
      <c r="AA19" s="666">
        <f>IF(COUNTIF($X19:Z19,$I19+N($J19))&lt;$K19,$I19+N($J19),0)</f>
        <v>0</v>
      </c>
      <c r="AB19" s="666">
        <f>IF(COUNTIF($X19:AA19,$I19+N($J19))&lt;$K19,$I19+N($J19),0)</f>
        <v>0</v>
      </c>
      <c r="AC19" s="666">
        <f>IF(COUNTIF($X19:AB19,$I19+N($J19))&lt;$K19,$I19+N($J19),0)</f>
        <v>0</v>
      </c>
      <c r="AD19" s="666">
        <f>IF(COUNTIF($X19:AC19,$I19+N($J19))&lt;$K19,$I19+N($J19),0)</f>
        <v>0</v>
      </c>
      <c r="AE19" s="666">
        <f>IF(COUNTIF($X19:AD19,$I19+N($J19))&lt;$K19,$I19+N($J19),0)</f>
        <v>0</v>
      </c>
      <c r="AF19" s="666">
        <f>IF(COUNTIF($X19:AE19,$I19+N($J19))&lt;$K19,$I19+N($J19),0)</f>
        <v>0</v>
      </c>
      <c r="AG19" s="666">
        <f>IF(COUNTIF($X19:AF19,$I19+N($J19))&lt;$K19,$I19+N($J19),0)</f>
        <v>0</v>
      </c>
      <c r="AH19" s="666">
        <f>IF(COUNTIF($X19:AG19,$I19+N($J19))&lt;$K19,$I19+N($J19),0)</f>
        <v>0</v>
      </c>
      <c r="AI19" s="666">
        <f>IF(COUNTIF($X19:AH19,$I19+N($J19))&lt;$K19,$I19+N($J19),0)</f>
        <v>0</v>
      </c>
      <c r="AJ19" s="666">
        <f>IF(COUNTIF($X19:AI19,$I19+N($J19))&lt;$K19,$I19+N($J19),0)</f>
        <v>0</v>
      </c>
      <c r="AK19" s="666">
        <f>IF(COUNTIF($X19:AJ19,$I19+N($J19))&lt;$K19,$I19+N($J19),0)</f>
        <v>0</v>
      </c>
      <c r="AL19" s="666">
        <f>IF(COUNTIF($X19:AK19,$I19+N($J19))&lt;$K19,$I19+N($J19),0)</f>
        <v>0</v>
      </c>
      <c r="AM19" s="666">
        <f>IF(COUNTIF($X19:AL19,$I19+N($J19))&lt;$K19,$I19+N($J19),0)</f>
        <v>0</v>
      </c>
      <c r="AN19" s="666">
        <f>IF(COUNTIF($X19:AM19,$I19+N($J19))&lt;$K19,$I19+N($J19),0)</f>
        <v>0</v>
      </c>
      <c r="AO19" s="666">
        <f>IF(COUNTIF($X19:AN19,$I19+N($J19))&lt;$K19,$I19+N($J19),0)</f>
        <v>0</v>
      </c>
      <c r="AP19" s="666">
        <f>IF(COUNTIF($X19:AO19,$I19+N($J19))&lt;$K19,$I19+N($J19),0)</f>
        <v>0</v>
      </c>
      <c r="AQ19" s="666">
        <f>IF(COUNTIF($X19:AP19,$I19+N($J19))&lt;$K19,$I19+N($J19),0)</f>
        <v>0</v>
      </c>
      <c r="AR19" s="666">
        <f>IF(COUNTIF($X19:AQ19,$I19+N($J19))&lt;$K19,$I19+N($J19),0)</f>
        <v>0</v>
      </c>
      <c r="AS19" s="666">
        <f>IF(COUNTIF($X19:AR19,$I19+N($J19))&lt;$K19,$I19+N($J19),0)</f>
        <v>0</v>
      </c>
      <c r="AT19" s="666">
        <f>IF(COUNTIF($X19:AS19,$I19+N($J19))&lt;$K19,$I19+N($J19),0)</f>
        <v>0</v>
      </c>
      <c r="AU19" s="666">
        <f>IF(COUNTIF($X19:AT19,$I19+N($J19))&lt;$K19,$I19+N($J19),0)</f>
        <v>0</v>
      </c>
      <c r="AV19" s="666">
        <f>IF(COUNTIF($X19:AU19,$I19+N($J19))&lt;$K19,$I19+N($J19),0)</f>
        <v>0</v>
      </c>
      <c r="AW19" s="666">
        <f>IF(COUNTIF($X19:AV19,$I19+N($J19))&lt;$K19,$I19+N($J19),0)</f>
        <v>0</v>
      </c>
      <c r="AX19" s="666">
        <f>IF(COUNTIF($X19:AW19,$I19+N($J19))&lt;$K19,$I19+N($J19),0)</f>
        <v>0</v>
      </c>
      <c r="AY19" s="666">
        <f>IF(COUNTIF($X19:AX19,$I19+N($J19))&lt;$K19,$I19+N($J19),0)</f>
        <v>0</v>
      </c>
      <c r="AZ19" s="666">
        <f>IF(COUNTIF($X19:AY19,$I19+N($J19))&lt;$K19,$I19+N($J19),0)</f>
        <v>0</v>
      </c>
      <c r="BA19" s="666">
        <f>IF(COUNTIF($X19:AZ19,$I19+N($J19))&lt;$K19,$I19+N($J19),0)</f>
        <v>0</v>
      </c>
      <c r="BB19" s="666">
        <f>IF(COUNTIF($X19:BA19,$I19+N($J19))&lt;$K19,$I19+N($J19),0)</f>
        <v>0</v>
      </c>
      <c r="BC19" s="666">
        <f>IF(COUNTIF($X19:BB19,$I19+N($J19))&lt;$K19,$I19+N($J19),0)</f>
        <v>0</v>
      </c>
      <c r="BD19" s="666">
        <f>IF(COUNTIF($X19:BC19,$I19+N($J19))&lt;$K19,$I19+N($J19),0)</f>
        <v>0</v>
      </c>
      <c r="BE19" s="666">
        <f>IF(COUNTIF($X19:BD19,$I19+N($J19))&lt;$K19,$I19+N($J19),0)</f>
        <v>0</v>
      </c>
      <c r="BF19" s="666">
        <f>IF(COUNTIF($X19:BE19,$I19+N($J19))&lt;$K19,$I19+N($J19),0)</f>
        <v>0</v>
      </c>
      <c r="BG19" s="666">
        <f>IF(COUNTIF($X19:BF19,$I19+N($J19))&lt;$K19,$I19+N($J19),0)</f>
        <v>0</v>
      </c>
      <c r="BH19" s="666">
        <f>IF(COUNTIF($X19:BG19,$I19+N($J19))&lt;$K19,$I19+N($J19),0)</f>
        <v>0</v>
      </c>
      <c r="BI19" s="666">
        <f>IF(COUNTIF($X19:BH19,$I19+N($J19))&lt;$K19,$I19+N($J19),0)</f>
        <v>0</v>
      </c>
      <c r="BJ19" s="666">
        <f>IF(COUNTIF($X19:BI19,$I19+N($J19))&lt;$K19,$I19+N($J19),0)</f>
        <v>0</v>
      </c>
      <c r="BK19" s="666">
        <f>IF(COUNTIF($X19:BJ19,$I19+N($J19))&lt;$K19,$I19+N($J19),0)</f>
        <v>0</v>
      </c>
      <c r="BL19" s="666">
        <f>IF(COUNTIF($X19:BK19,$I19+N($J19))&lt;$K19,$I19+N($J19),0)</f>
        <v>0</v>
      </c>
      <c r="BM19" s="666">
        <f>IF(COUNTIF($X19:BL19,$I19+N($J19))&lt;$K19,$I19+N($J19),0)</f>
        <v>0</v>
      </c>
      <c r="BN19" s="666">
        <f>IF(COUNTIF($X19:BM19,$I19+N($J19))&lt;$K19,$I19+N($J19),0)</f>
        <v>0</v>
      </c>
      <c r="BO19" s="666">
        <f>IF(COUNTIF($X19:BN19,$I19+N($J19))&lt;$K19,$I19+N($J19),0)</f>
        <v>0</v>
      </c>
      <c r="BP19" s="666">
        <f>IF(COUNTIF($X19:BO19,$I19+N($J19))&lt;$K19,$I19+N($J19),0)</f>
        <v>0</v>
      </c>
      <c r="BQ19" s="666">
        <f>IF(COUNTIF($X19:BP19,$I19+N($J19))&lt;$K19,$I19+N($J19),0)</f>
        <v>0</v>
      </c>
      <c r="BR19" s="666">
        <f>IF(COUNTIF($X19:BQ19,$I19+N($J19))&lt;$K19,$I19+N($J19),0)</f>
        <v>0</v>
      </c>
      <c r="BS19" s="666">
        <f>IF(COUNTIF($X19:BR19,$I19+N($J19))&lt;$K19,$I19+N($J19),0)</f>
        <v>0</v>
      </c>
      <c r="BT19" s="666">
        <f>IF(COUNTIF($X19:BS19,$I19+N($J19))&lt;$K19,$I19+N($J19),0)</f>
        <v>0</v>
      </c>
      <c r="BU19" s="666">
        <f>IF(COUNTIF($X19:BT19,$I19+N($J19))&lt;$K19,$I19+N($J19),0)</f>
        <v>0</v>
      </c>
      <c r="BV19" s="667">
        <f t="shared" si="7"/>
        <v>-0.3</v>
      </c>
      <c r="BW19" s="694"/>
    </row>
    <row r="20" spans="1:75" s="8" customFormat="1" ht="15">
      <c r="A20" s="349"/>
      <c r="B20" s="915">
        <f>'8-Cost by Measure'!B22</f>
        <v>9</v>
      </c>
      <c r="C20" s="896">
        <f>IF('8-Cost by Measure'!C22=0,"",'8-Cost by Measure'!C22)</f>
      </c>
      <c r="D20" s="754"/>
      <c r="E20" s="755"/>
      <c r="F20" s="756"/>
      <c r="G20" s="898">
        <f t="shared" si="8"/>
      </c>
      <c r="H20" s="755"/>
      <c r="I20" s="766"/>
      <c r="J20" s="900">
        <f>IF(C20="","",(D20*10*'6-Energy Rates'!$C$13)+(E20*'6-Energy Rates'!$C$11))</f>
      </c>
      <c r="K20" s="770"/>
      <c r="L20" s="902">
        <f>IF(N(J20)=0,0,'8-Cost by Measure'!P22/J20)</f>
        <v>0</v>
      </c>
      <c r="M20" s="903">
        <f t="shared" si="3"/>
      </c>
      <c r="N20" s="900">
        <f>IF(N(J20)=0,0,-PV($D$35,K20,J20)-'8-Cost by Measure'!P22)</f>
        <v>0</v>
      </c>
      <c r="O20" s="900">
        <f t="shared" si="4"/>
        <v>0</v>
      </c>
      <c r="P20" s="777" t="s">
        <v>1088</v>
      </c>
      <c r="Q20" s="350"/>
      <c r="R20" s="780"/>
      <c r="S20" s="664" t="e">
        <f t="shared" si="0"/>
        <v>#N/A</v>
      </c>
      <c r="T20" s="664" t="e">
        <f t="shared" si="1"/>
        <v>#N/A</v>
      </c>
      <c r="U20" s="665" t="e">
        <f t="shared" si="2"/>
        <v>#N/A</v>
      </c>
      <c r="V20" s="349"/>
      <c r="W20" s="666">
        <f>-'8-Cost by Measure'!P22</f>
        <v>0</v>
      </c>
      <c r="X20" s="666">
        <f t="shared" si="5"/>
        <v>0</v>
      </c>
      <c r="Y20" s="666">
        <f t="shared" si="6"/>
        <v>0</v>
      </c>
      <c r="Z20" s="666">
        <f>IF(COUNTIF($X20:Y20,$I20+N($J20))&lt;$K20,$I20+N($J20),0)</f>
        <v>0</v>
      </c>
      <c r="AA20" s="666">
        <f>IF(COUNTIF($X20:Z20,$I20+N($J20))&lt;$K20,$I20+N($J20),0)</f>
        <v>0</v>
      </c>
      <c r="AB20" s="666">
        <f>IF(COUNTIF($X20:AA20,$I20+N($J20))&lt;$K20,$I20+N($J20),0)</f>
        <v>0</v>
      </c>
      <c r="AC20" s="666">
        <f>IF(COUNTIF($X20:AB20,$I20+N($J20))&lt;$K20,$I20+N($J20),0)</f>
        <v>0</v>
      </c>
      <c r="AD20" s="666">
        <f>IF(COUNTIF($X20:AC20,$I20+N($J20))&lt;$K20,$I20+N($J20),0)</f>
        <v>0</v>
      </c>
      <c r="AE20" s="666">
        <f>IF(COUNTIF($X20:AD20,$I20+N($J20))&lt;$K20,$I20+N($J20),0)</f>
        <v>0</v>
      </c>
      <c r="AF20" s="666">
        <f>IF(COUNTIF($X20:AE20,$I20+N($J20))&lt;$K20,$I20+N($J20),0)</f>
        <v>0</v>
      </c>
      <c r="AG20" s="666">
        <f>IF(COUNTIF($X20:AF20,$I20+N($J20))&lt;$K20,$I20+N($J20),0)</f>
        <v>0</v>
      </c>
      <c r="AH20" s="666">
        <f>IF(COUNTIF($X20:AG20,$I20+N($J20))&lt;$K20,$I20+N($J20),0)</f>
        <v>0</v>
      </c>
      <c r="AI20" s="666">
        <f>IF(COUNTIF($X20:AH20,$I20+N($J20))&lt;$K20,$I20+N($J20),0)</f>
        <v>0</v>
      </c>
      <c r="AJ20" s="666">
        <f>IF(COUNTIF($X20:AI20,$I20+N($J20))&lt;$K20,$I20+N($J20),0)</f>
        <v>0</v>
      </c>
      <c r="AK20" s="666">
        <f>IF(COUNTIF($X20:AJ20,$I20+N($J20))&lt;$K20,$I20+N($J20),0)</f>
        <v>0</v>
      </c>
      <c r="AL20" s="666">
        <f>IF(COUNTIF($X20:AK20,$I20+N($J20))&lt;$K20,$I20+N($J20),0)</f>
        <v>0</v>
      </c>
      <c r="AM20" s="666">
        <f>IF(COUNTIF($X20:AL20,$I20+N($J20))&lt;$K20,$I20+N($J20),0)</f>
        <v>0</v>
      </c>
      <c r="AN20" s="666">
        <f>IF(COUNTIF($X20:AM20,$I20+N($J20))&lt;$K20,$I20+N($J20),0)</f>
        <v>0</v>
      </c>
      <c r="AO20" s="666">
        <f>IF(COUNTIF($X20:AN20,$I20+N($J20))&lt;$K20,$I20+N($J20),0)</f>
        <v>0</v>
      </c>
      <c r="AP20" s="666">
        <f>IF(COUNTIF($X20:AO20,$I20+N($J20))&lt;$K20,$I20+N($J20),0)</f>
        <v>0</v>
      </c>
      <c r="AQ20" s="666">
        <f>IF(COUNTIF($X20:AP20,$I20+N($J20))&lt;$K20,$I20+N($J20),0)</f>
        <v>0</v>
      </c>
      <c r="AR20" s="666">
        <f>IF(COUNTIF($X20:AQ20,$I20+N($J20))&lt;$K20,$I20+N($J20),0)</f>
        <v>0</v>
      </c>
      <c r="AS20" s="666">
        <f>IF(COUNTIF($X20:AR20,$I20+N($J20))&lt;$K20,$I20+N($J20),0)</f>
        <v>0</v>
      </c>
      <c r="AT20" s="666">
        <f>IF(COUNTIF($X20:AS20,$I20+N($J20))&lt;$K20,$I20+N($J20),0)</f>
        <v>0</v>
      </c>
      <c r="AU20" s="666">
        <f>IF(COUNTIF($X20:AT20,$I20+N($J20))&lt;$K20,$I20+N($J20),0)</f>
        <v>0</v>
      </c>
      <c r="AV20" s="666">
        <f>IF(COUNTIF($X20:AU20,$I20+N($J20))&lt;$K20,$I20+N($J20),0)</f>
        <v>0</v>
      </c>
      <c r="AW20" s="666">
        <f>IF(COUNTIF($X20:AV20,$I20+N($J20))&lt;$K20,$I20+N($J20),0)</f>
        <v>0</v>
      </c>
      <c r="AX20" s="666">
        <f>IF(COUNTIF($X20:AW20,$I20+N($J20))&lt;$K20,$I20+N($J20),0)</f>
        <v>0</v>
      </c>
      <c r="AY20" s="666">
        <f>IF(COUNTIF($X20:AX20,$I20+N($J20))&lt;$K20,$I20+N($J20),0)</f>
        <v>0</v>
      </c>
      <c r="AZ20" s="666">
        <f>IF(COUNTIF($X20:AY20,$I20+N($J20))&lt;$K20,$I20+N($J20),0)</f>
        <v>0</v>
      </c>
      <c r="BA20" s="666">
        <f>IF(COUNTIF($X20:AZ20,$I20+N($J20))&lt;$K20,$I20+N($J20),0)</f>
        <v>0</v>
      </c>
      <c r="BB20" s="666">
        <f>IF(COUNTIF($X20:BA20,$I20+N($J20))&lt;$K20,$I20+N($J20),0)</f>
        <v>0</v>
      </c>
      <c r="BC20" s="666">
        <f>IF(COUNTIF($X20:BB20,$I20+N($J20))&lt;$K20,$I20+N($J20),0)</f>
        <v>0</v>
      </c>
      <c r="BD20" s="666">
        <f>IF(COUNTIF($X20:BC20,$I20+N($J20))&lt;$K20,$I20+N($J20),0)</f>
        <v>0</v>
      </c>
      <c r="BE20" s="666">
        <f>IF(COUNTIF($X20:BD20,$I20+N($J20))&lt;$K20,$I20+N($J20),0)</f>
        <v>0</v>
      </c>
      <c r="BF20" s="666">
        <f>IF(COUNTIF($X20:BE20,$I20+N($J20))&lt;$K20,$I20+N($J20),0)</f>
        <v>0</v>
      </c>
      <c r="BG20" s="666">
        <f>IF(COUNTIF($X20:BF20,$I20+N($J20))&lt;$K20,$I20+N($J20),0)</f>
        <v>0</v>
      </c>
      <c r="BH20" s="666">
        <f>IF(COUNTIF($X20:BG20,$I20+N($J20))&lt;$K20,$I20+N($J20),0)</f>
        <v>0</v>
      </c>
      <c r="BI20" s="666">
        <f>IF(COUNTIF($X20:BH20,$I20+N($J20))&lt;$K20,$I20+N($J20),0)</f>
        <v>0</v>
      </c>
      <c r="BJ20" s="666">
        <f>IF(COUNTIF($X20:BI20,$I20+N($J20))&lt;$K20,$I20+N($J20),0)</f>
        <v>0</v>
      </c>
      <c r="BK20" s="666">
        <f>IF(COUNTIF($X20:BJ20,$I20+N($J20))&lt;$K20,$I20+N($J20),0)</f>
        <v>0</v>
      </c>
      <c r="BL20" s="666">
        <f>IF(COUNTIF($X20:BK20,$I20+N($J20))&lt;$K20,$I20+N($J20),0)</f>
        <v>0</v>
      </c>
      <c r="BM20" s="666">
        <f>IF(COUNTIF($X20:BL20,$I20+N($J20))&lt;$K20,$I20+N($J20),0)</f>
        <v>0</v>
      </c>
      <c r="BN20" s="666">
        <f>IF(COUNTIF($X20:BM20,$I20+N($J20))&lt;$K20,$I20+N($J20),0)</f>
        <v>0</v>
      </c>
      <c r="BO20" s="666">
        <f>IF(COUNTIF($X20:BN20,$I20+N($J20))&lt;$K20,$I20+N($J20),0)</f>
        <v>0</v>
      </c>
      <c r="BP20" s="666">
        <f>IF(COUNTIF($X20:BO20,$I20+N($J20))&lt;$K20,$I20+N($J20),0)</f>
        <v>0</v>
      </c>
      <c r="BQ20" s="666">
        <f>IF(COUNTIF($X20:BP20,$I20+N($J20))&lt;$K20,$I20+N($J20),0)</f>
        <v>0</v>
      </c>
      <c r="BR20" s="666">
        <f>IF(COUNTIF($X20:BQ20,$I20+N($J20))&lt;$K20,$I20+N($J20),0)</f>
        <v>0</v>
      </c>
      <c r="BS20" s="666">
        <f>IF(COUNTIF($X20:BR20,$I20+N($J20))&lt;$K20,$I20+N($J20),0)</f>
        <v>0</v>
      </c>
      <c r="BT20" s="666">
        <f>IF(COUNTIF($X20:BS20,$I20+N($J20))&lt;$K20,$I20+N($J20),0)</f>
        <v>0</v>
      </c>
      <c r="BU20" s="666">
        <f>IF(COUNTIF($X20:BT20,$I20+N($J20))&lt;$K20,$I20+N($J20),0)</f>
        <v>0</v>
      </c>
      <c r="BV20" s="667">
        <f t="shared" si="7"/>
        <v>-0.3</v>
      </c>
      <c r="BW20" s="694"/>
    </row>
    <row r="21" spans="1:75" s="8" customFormat="1" ht="15">
      <c r="A21" s="349"/>
      <c r="B21" s="915">
        <f>'8-Cost by Measure'!B23</f>
        <v>10</v>
      </c>
      <c r="C21" s="895">
        <f>IF('8-Cost by Measure'!C23=0,"",'8-Cost by Measure'!C23)</f>
      </c>
      <c r="D21" s="754"/>
      <c r="E21" s="755"/>
      <c r="F21" s="756"/>
      <c r="G21" s="898">
        <f t="shared" si="8"/>
      </c>
      <c r="H21" s="755"/>
      <c r="I21" s="766"/>
      <c r="J21" s="900">
        <f>IF(C21="","",(D21*10*'6-Energy Rates'!$C$13)+(E21*'6-Energy Rates'!$C$11))</f>
      </c>
      <c r="K21" s="770"/>
      <c r="L21" s="902">
        <f>IF(N(J21)=0,0,'8-Cost by Measure'!P23/J21)</f>
        <v>0</v>
      </c>
      <c r="M21" s="903">
        <f t="shared" si="3"/>
      </c>
      <c r="N21" s="900">
        <f>IF(N(J21)=0,0,-PV($D$35,K21,J21)-'8-Cost by Measure'!P23)</f>
        <v>0</v>
      </c>
      <c r="O21" s="900">
        <f t="shared" si="4"/>
        <v>0</v>
      </c>
      <c r="P21" s="777" t="s">
        <v>1088</v>
      </c>
      <c r="Q21" s="350"/>
      <c r="R21" s="780"/>
      <c r="S21" s="664" t="e">
        <f t="shared" si="0"/>
        <v>#N/A</v>
      </c>
      <c r="T21" s="664" t="e">
        <f t="shared" si="1"/>
        <v>#N/A</v>
      </c>
      <c r="U21" s="665" t="e">
        <f t="shared" si="2"/>
        <v>#N/A</v>
      </c>
      <c r="V21" s="349"/>
      <c r="W21" s="666">
        <f>-'8-Cost by Measure'!P23</f>
        <v>0</v>
      </c>
      <c r="X21" s="666">
        <f t="shared" si="5"/>
        <v>0</v>
      </c>
      <c r="Y21" s="666">
        <f t="shared" si="6"/>
        <v>0</v>
      </c>
      <c r="Z21" s="666">
        <f>IF(COUNTIF($X21:Y21,$I21+N($J21))&lt;$K21,$I21+N($J21),0)</f>
        <v>0</v>
      </c>
      <c r="AA21" s="666">
        <f>IF(COUNTIF($X21:Z21,$I21+N($J21))&lt;$K21,$I21+N($J21),0)</f>
        <v>0</v>
      </c>
      <c r="AB21" s="666">
        <f>IF(COUNTIF($X21:AA21,$I21+N($J21))&lt;$K21,$I21+N($J21),0)</f>
        <v>0</v>
      </c>
      <c r="AC21" s="666">
        <f>IF(COUNTIF($X21:AB21,$I21+N($J21))&lt;$K21,$I21+N($J21),0)</f>
        <v>0</v>
      </c>
      <c r="AD21" s="666">
        <f>IF(COUNTIF($X21:AC21,$I21+N($J21))&lt;$K21,$I21+N($J21),0)</f>
        <v>0</v>
      </c>
      <c r="AE21" s="666">
        <f>IF(COUNTIF($X21:AD21,$I21+N($J21))&lt;$K21,$I21+N($J21),0)</f>
        <v>0</v>
      </c>
      <c r="AF21" s="666">
        <f>IF(COUNTIF($X21:AE21,$I21+N($J21))&lt;$K21,$I21+N($J21),0)</f>
        <v>0</v>
      </c>
      <c r="AG21" s="666">
        <f>IF(COUNTIF($X21:AF21,$I21+N($J21))&lt;$K21,$I21+N($J21),0)</f>
        <v>0</v>
      </c>
      <c r="AH21" s="666">
        <f>IF(COUNTIF($X21:AG21,$I21+N($J21))&lt;$K21,$I21+N($J21),0)</f>
        <v>0</v>
      </c>
      <c r="AI21" s="666">
        <f>IF(COUNTIF($X21:AH21,$I21+N($J21))&lt;$K21,$I21+N($J21),0)</f>
        <v>0</v>
      </c>
      <c r="AJ21" s="666">
        <f>IF(COUNTIF($X21:AI21,$I21+N($J21))&lt;$K21,$I21+N($J21),0)</f>
        <v>0</v>
      </c>
      <c r="AK21" s="666">
        <f>IF(COUNTIF($X21:AJ21,$I21+N($J21))&lt;$K21,$I21+N($J21),0)</f>
        <v>0</v>
      </c>
      <c r="AL21" s="666">
        <f>IF(COUNTIF($X21:AK21,$I21+N($J21))&lt;$K21,$I21+N($J21),0)</f>
        <v>0</v>
      </c>
      <c r="AM21" s="666">
        <f>IF(COUNTIF($X21:AL21,$I21+N($J21))&lt;$K21,$I21+N($J21),0)</f>
        <v>0</v>
      </c>
      <c r="AN21" s="666">
        <f>IF(COUNTIF($X21:AM21,$I21+N($J21))&lt;$K21,$I21+N($J21),0)</f>
        <v>0</v>
      </c>
      <c r="AO21" s="666">
        <f>IF(COUNTIF($X21:AN21,$I21+N($J21))&lt;$K21,$I21+N($J21),0)</f>
        <v>0</v>
      </c>
      <c r="AP21" s="666">
        <f>IF(COUNTIF($X21:AO21,$I21+N($J21))&lt;$K21,$I21+N($J21),0)</f>
        <v>0</v>
      </c>
      <c r="AQ21" s="666">
        <f>IF(COUNTIF($X21:AP21,$I21+N($J21))&lt;$K21,$I21+N($J21),0)</f>
        <v>0</v>
      </c>
      <c r="AR21" s="666">
        <f>IF(COUNTIF($X21:AQ21,$I21+N($J21))&lt;$K21,$I21+N($J21),0)</f>
        <v>0</v>
      </c>
      <c r="AS21" s="666">
        <f>IF(COUNTIF($X21:AR21,$I21+N($J21))&lt;$K21,$I21+N($J21),0)</f>
        <v>0</v>
      </c>
      <c r="AT21" s="666">
        <f>IF(COUNTIF($X21:AS21,$I21+N($J21))&lt;$K21,$I21+N($J21),0)</f>
        <v>0</v>
      </c>
      <c r="AU21" s="666">
        <f>IF(COUNTIF($X21:AT21,$I21+N($J21))&lt;$K21,$I21+N($J21),0)</f>
        <v>0</v>
      </c>
      <c r="AV21" s="666">
        <f>IF(COUNTIF($X21:AU21,$I21+N($J21))&lt;$K21,$I21+N($J21),0)</f>
        <v>0</v>
      </c>
      <c r="AW21" s="666">
        <f>IF(COUNTIF($X21:AV21,$I21+N($J21))&lt;$K21,$I21+N($J21),0)</f>
        <v>0</v>
      </c>
      <c r="AX21" s="666">
        <f>IF(COUNTIF($X21:AW21,$I21+N($J21))&lt;$K21,$I21+N($J21),0)</f>
        <v>0</v>
      </c>
      <c r="AY21" s="666">
        <f>IF(COUNTIF($X21:AX21,$I21+N($J21))&lt;$K21,$I21+N($J21),0)</f>
        <v>0</v>
      </c>
      <c r="AZ21" s="666">
        <f>IF(COUNTIF($X21:AY21,$I21+N($J21))&lt;$K21,$I21+N($J21),0)</f>
        <v>0</v>
      </c>
      <c r="BA21" s="666">
        <f>IF(COUNTIF($X21:AZ21,$I21+N($J21))&lt;$K21,$I21+N($J21),0)</f>
        <v>0</v>
      </c>
      <c r="BB21" s="666">
        <f>IF(COUNTIF($X21:BA21,$I21+N($J21))&lt;$K21,$I21+N($J21),0)</f>
        <v>0</v>
      </c>
      <c r="BC21" s="666">
        <f>IF(COUNTIF($X21:BB21,$I21+N($J21))&lt;$K21,$I21+N($J21),0)</f>
        <v>0</v>
      </c>
      <c r="BD21" s="666">
        <f>IF(COUNTIF($X21:BC21,$I21+N($J21))&lt;$K21,$I21+N($J21),0)</f>
        <v>0</v>
      </c>
      <c r="BE21" s="666">
        <f>IF(COUNTIF($X21:BD21,$I21+N($J21))&lt;$K21,$I21+N($J21),0)</f>
        <v>0</v>
      </c>
      <c r="BF21" s="666">
        <f>IF(COUNTIF($X21:BE21,$I21+N($J21))&lt;$K21,$I21+N($J21),0)</f>
        <v>0</v>
      </c>
      <c r="BG21" s="666">
        <f>IF(COUNTIF($X21:BF21,$I21+N($J21))&lt;$K21,$I21+N($J21),0)</f>
        <v>0</v>
      </c>
      <c r="BH21" s="666">
        <f>IF(COUNTIF($X21:BG21,$I21+N($J21))&lt;$K21,$I21+N($J21),0)</f>
        <v>0</v>
      </c>
      <c r="BI21" s="666">
        <f>IF(COUNTIF($X21:BH21,$I21+N($J21))&lt;$K21,$I21+N($J21),0)</f>
        <v>0</v>
      </c>
      <c r="BJ21" s="666">
        <f>IF(COUNTIF($X21:BI21,$I21+N($J21))&lt;$K21,$I21+N($J21),0)</f>
        <v>0</v>
      </c>
      <c r="BK21" s="666">
        <f>IF(COUNTIF($X21:BJ21,$I21+N($J21))&lt;$K21,$I21+N($J21),0)</f>
        <v>0</v>
      </c>
      <c r="BL21" s="666">
        <f>IF(COUNTIF($X21:BK21,$I21+N($J21))&lt;$K21,$I21+N($J21),0)</f>
        <v>0</v>
      </c>
      <c r="BM21" s="666">
        <f>IF(COUNTIF($X21:BL21,$I21+N($J21))&lt;$K21,$I21+N($J21),0)</f>
        <v>0</v>
      </c>
      <c r="BN21" s="666">
        <f>IF(COUNTIF($X21:BM21,$I21+N($J21))&lt;$K21,$I21+N($J21),0)</f>
        <v>0</v>
      </c>
      <c r="BO21" s="666">
        <f>IF(COUNTIF($X21:BN21,$I21+N($J21))&lt;$K21,$I21+N($J21),0)</f>
        <v>0</v>
      </c>
      <c r="BP21" s="666">
        <f>IF(COUNTIF($X21:BO21,$I21+N($J21))&lt;$K21,$I21+N($J21),0)</f>
        <v>0</v>
      </c>
      <c r="BQ21" s="666">
        <f>IF(COUNTIF($X21:BP21,$I21+N($J21))&lt;$K21,$I21+N($J21),0)</f>
        <v>0</v>
      </c>
      <c r="BR21" s="666">
        <f>IF(COUNTIF($X21:BQ21,$I21+N($J21))&lt;$K21,$I21+N($J21),0)</f>
        <v>0</v>
      </c>
      <c r="BS21" s="666">
        <f>IF(COUNTIF($X21:BR21,$I21+N($J21))&lt;$K21,$I21+N($J21),0)</f>
        <v>0</v>
      </c>
      <c r="BT21" s="666">
        <f>IF(COUNTIF($X21:BS21,$I21+N($J21))&lt;$K21,$I21+N($J21),0)</f>
        <v>0</v>
      </c>
      <c r="BU21" s="666">
        <f>IF(COUNTIF($X21:BT21,$I21+N($J21))&lt;$K21,$I21+N($J21),0)</f>
        <v>0</v>
      </c>
      <c r="BV21" s="667">
        <f t="shared" si="7"/>
        <v>-0.3</v>
      </c>
      <c r="BW21" s="694"/>
    </row>
    <row r="22" spans="1:75" s="8" customFormat="1" ht="15">
      <c r="A22" s="349"/>
      <c r="B22" s="915">
        <f>'8-Cost by Measure'!B24</f>
        <v>11</v>
      </c>
      <c r="C22" s="896">
        <f>IF('8-Cost by Measure'!C24=0,"",'8-Cost by Measure'!C24)</f>
      </c>
      <c r="D22" s="754"/>
      <c r="E22" s="755"/>
      <c r="F22" s="756"/>
      <c r="G22" s="898">
        <f t="shared" si="8"/>
      </c>
      <c r="H22" s="755"/>
      <c r="I22" s="766"/>
      <c r="J22" s="900">
        <f>IF(C22="","",(D22*10*'6-Energy Rates'!$C$13)+(E22*'6-Energy Rates'!$C$11))</f>
      </c>
      <c r="K22" s="770"/>
      <c r="L22" s="902">
        <f>IF(N(J22)=0,0,'8-Cost by Measure'!P24/J22)</f>
        <v>0</v>
      </c>
      <c r="M22" s="903">
        <f t="shared" si="3"/>
      </c>
      <c r="N22" s="900">
        <f>IF(N(J22)=0,0,-PV($D$35,K22,J22)-'8-Cost by Measure'!P24)</f>
        <v>0</v>
      </c>
      <c r="O22" s="900">
        <f t="shared" si="4"/>
        <v>0</v>
      </c>
      <c r="P22" s="777" t="s">
        <v>1088</v>
      </c>
      <c r="Q22" s="350"/>
      <c r="R22" s="780"/>
      <c r="S22" s="664" t="e">
        <f t="shared" si="0"/>
        <v>#N/A</v>
      </c>
      <c r="T22" s="664" t="e">
        <f t="shared" si="1"/>
        <v>#N/A</v>
      </c>
      <c r="U22" s="665" t="e">
        <f t="shared" si="2"/>
        <v>#N/A</v>
      </c>
      <c r="V22" s="349"/>
      <c r="W22" s="666">
        <f>-'8-Cost by Measure'!P24</f>
        <v>0</v>
      </c>
      <c r="X22" s="666">
        <f t="shared" si="5"/>
        <v>0</v>
      </c>
      <c r="Y22" s="666">
        <f t="shared" si="6"/>
        <v>0</v>
      </c>
      <c r="Z22" s="666">
        <f>IF(COUNTIF($X22:Y22,$I22+N($J22))&lt;$K22,$I22+N($J22),0)</f>
        <v>0</v>
      </c>
      <c r="AA22" s="666">
        <f>IF(COUNTIF($X22:Z22,$I22+N($J22))&lt;$K22,$I22+N($J22),0)</f>
        <v>0</v>
      </c>
      <c r="AB22" s="666">
        <f>IF(COUNTIF($X22:AA22,$I22+N($J22))&lt;$K22,$I22+N($J22),0)</f>
        <v>0</v>
      </c>
      <c r="AC22" s="666">
        <f>IF(COUNTIF($X22:AB22,$I22+N($J22))&lt;$K22,$I22+N($J22),0)</f>
        <v>0</v>
      </c>
      <c r="AD22" s="666">
        <f>IF(COUNTIF($X22:AC22,$I22+N($J22))&lt;$K22,$I22+N($J22),0)</f>
        <v>0</v>
      </c>
      <c r="AE22" s="666">
        <f>IF(COUNTIF($X22:AD22,$I22+N($J22))&lt;$K22,$I22+N($J22),0)</f>
        <v>0</v>
      </c>
      <c r="AF22" s="666">
        <f>IF(COUNTIF($X22:AE22,$I22+N($J22))&lt;$K22,$I22+N($J22),0)</f>
        <v>0</v>
      </c>
      <c r="AG22" s="666">
        <f>IF(COUNTIF($X22:AF22,$I22+N($J22))&lt;$K22,$I22+N($J22),0)</f>
        <v>0</v>
      </c>
      <c r="AH22" s="666">
        <f>IF(COUNTIF($X22:AG22,$I22+N($J22))&lt;$K22,$I22+N($J22),0)</f>
        <v>0</v>
      </c>
      <c r="AI22" s="666">
        <f>IF(COUNTIF($X22:AH22,$I22+N($J22))&lt;$K22,$I22+N($J22),0)</f>
        <v>0</v>
      </c>
      <c r="AJ22" s="666">
        <f>IF(COUNTIF($X22:AI22,$I22+N($J22))&lt;$K22,$I22+N($J22),0)</f>
        <v>0</v>
      </c>
      <c r="AK22" s="666">
        <f>IF(COUNTIF($X22:AJ22,$I22+N($J22))&lt;$K22,$I22+N($J22),0)</f>
        <v>0</v>
      </c>
      <c r="AL22" s="666">
        <f>IF(COUNTIF($X22:AK22,$I22+N($J22))&lt;$K22,$I22+N($J22),0)</f>
        <v>0</v>
      </c>
      <c r="AM22" s="666">
        <f>IF(COUNTIF($X22:AL22,$I22+N($J22))&lt;$K22,$I22+N($J22),0)</f>
        <v>0</v>
      </c>
      <c r="AN22" s="666">
        <f>IF(COUNTIF($X22:AM22,$I22+N($J22))&lt;$K22,$I22+N($J22),0)</f>
        <v>0</v>
      </c>
      <c r="AO22" s="666">
        <f>IF(COUNTIF($X22:AN22,$I22+N($J22))&lt;$K22,$I22+N($J22),0)</f>
        <v>0</v>
      </c>
      <c r="AP22" s="666">
        <f>IF(COUNTIF($X22:AO22,$I22+N($J22))&lt;$K22,$I22+N($J22),0)</f>
        <v>0</v>
      </c>
      <c r="AQ22" s="666">
        <f>IF(COUNTIF($X22:AP22,$I22+N($J22))&lt;$K22,$I22+N($J22),0)</f>
        <v>0</v>
      </c>
      <c r="AR22" s="666">
        <f>IF(COUNTIF($X22:AQ22,$I22+N($J22))&lt;$K22,$I22+N($J22),0)</f>
        <v>0</v>
      </c>
      <c r="AS22" s="666">
        <f>IF(COUNTIF($X22:AR22,$I22+N($J22))&lt;$K22,$I22+N($J22),0)</f>
        <v>0</v>
      </c>
      <c r="AT22" s="666">
        <f>IF(COUNTIF($X22:AS22,$I22+N($J22))&lt;$K22,$I22+N($J22),0)</f>
        <v>0</v>
      </c>
      <c r="AU22" s="666">
        <f>IF(COUNTIF($X22:AT22,$I22+N($J22))&lt;$K22,$I22+N($J22),0)</f>
        <v>0</v>
      </c>
      <c r="AV22" s="666">
        <f>IF(COUNTIF($X22:AU22,$I22+N($J22))&lt;$K22,$I22+N($J22),0)</f>
        <v>0</v>
      </c>
      <c r="AW22" s="666">
        <f>IF(COUNTIF($X22:AV22,$I22+N($J22))&lt;$K22,$I22+N($J22),0)</f>
        <v>0</v>
      </c>
      <c r="AX22" s="666">
        <f>IF(COUNTIF($X22:AW22,$I22+N($J22))&lt;$K22,$I22+N($J22),0)</f>
        <v>0</v>
      </c>
      <c r="AY22" s="666">
        <f>IF(COUNTIF($X22:AX22,$I22+N($J22))&lt;$K22,$I22+N($J22),0)</f>
        <v>0</v>
      </c>
      <c r="AZ22" s="666">
        <f>IF(COUNTIF($X22:AY22,$I22+N($J22))&lt;$K22,$I22+N($J22),0)</f>
        <v>0</v>
      </c>
      <c r="BA22" s="666">
        <f>IF(COUNTIF($X22:AZ22,$I22+N($J22))&lt;$K22,$I22+N($J22),0)</f>
        <v>0</v>
      </c>
      <c r="BB22" s="666">
        <f>IF(COUNTIF($X22:BA22,$I22+N($J22))&lt;$K22,$I22+N($J22),0)</f>
        <v>0</v>
      </c>
      <c r="BC22" s="666">
        <f>IF(COUNTIF($X22:BB22,$I22+N($J22))&lt;$K22,$I22+N($J22),0)</f>
        <v>0</v>
      </c>
      <c r="BD22" s="666">
        <f>IF(COUNTIF($X22:BC22,$I22+N($J22))&lt;$K22,$I22+N($J22),0)</f>
        <v>0</v>
      </c>
      <c r="BE22" s="666">
        <f>IF(COUNTIF($X22:BD22,$I22+N($J22))&lt;$K22,$I22+N($J22),0)</f>
        <v>0</v>
      </c>
      <c r="BF22" s="666">
        <f>IF(COUNTIF($X22:BE22,$I22+N($J22))&lt;$K22,$I22+N($J22),0)</f>
        <v>0</v>
      </c>
      <c r="BG22" s="666">
        <f>IF(COUNTIF($X22:BF22,$I22+N($J22))&lt;$K22,$I22+N($J22),0)</f>
        <v>0</v>
      </c>
      <c r="BH22" s="666">
        <f>IF(COUNTIF($X22:BG22,$I22+N($J22))&lt;$K22,$I22+N($J22),0)</f>
        <v>0</v>
      </c>
      <c r="BI22" s="666">
        <f>IF(COUNTIF($X22:BH22,$I22+N($J22))&lt;$K22,$I22+N($J22),0)</f>
        <v>0</v>
      </c>
      <c r="BJ22" s="666">
        <f>IF(COUNTIF($X22:BI22,$I22+N($J22))&lt;$K22,$I22+N($J22),0)</f>
        <v>0</v>
      </c>
      <c r="BK22" s="666">
        <f>IF(COUNTIF($X22:BJ22,$I22+N($J22))&lt;$K22,$I22+N($J22),0)</f>
        <v>0</v>
      </c>
      <c r="BL22" s="666">
        <f>IF(COUNTIF($X22:BK22,$I22+N($J22))&lt;$K22,$I22+N($J22),0)</f>
        <v>0</v>
      </c>
      <c r="BM22" s="666">
        <f>IF(COUNTIF($X22:BL22,$I22+N($J22))&lt;$K22,$I22+N($J22),0)</f>
        <v>0</v>
      </c>
      <c r="BN22" s="666">
        <f>IF(COUNTIF($X22:BM22,$I22+N($J22))&lt;$K22,$I22+N($J22),0)</f>
        <v>0</v>
      </c>
      <c r="BO22" s="666">
        <f>IF(COUNTIF($X22:BN22,$I22+N($J22))&lt;$K22,$I22+N($J22),0)</f>
        <v>0</v>
      </c>
      <c r="BP22" s="666">
        <f>IF(COUNTIF($X22:BO22,$I22+N($J22))&lt;$K22,$I22+N($J22),0)</f>
        <v>0</v>
      </c>
      <c r="BQ22" s="666">
        <f>IF(COUNTIF($X22:BP22,$I22+N($J22))&lt;$K22,$I22+N($J22),0)</f>
        <v>0</v>
      </c>
      <c r="BR22" s="666">
        <f>IF(COUNTIF($X22:BQ22,$I22+N($J22))&lt;$K22,$I22+N($J22),0)</f>
        <v>0</v>
      </c>
      <c r="BS22" s="666">
        <f>IF(COUNTIF($X22:BR22,$I22+N($J22))&lt;$K22,$I22+N($J22),0)</f>
        <v>0</v>
      </c>
      <c r="BT22" s="666">
        <f>IF(COUNTIF($X22:BS22,$I22+N($J22))&lt;$K22,$I22+N($J22),0)</f>
        <v>0</v>
      </c>
      <c r="BU22" s="666">
        <f>IF(COUNTIF($X22:BT22,$I22+N($J22))&lt;$K22,$I22+N($J22),0)</f>
        <v>0</v>
      </c>
      <c r="BV22" s="667">
        <f t="shared" si="7"/>
        <v>-0.3</v>
      </c>
      <c r="BW22" s="694"/>
    </row>
    <row r="23" spans="1:75" s="8" customFormat="1" ht="15">
      <c r="A23" s="349"/>
      <c r="B23" s="915">
        <f>'8-Cost by Measure'!B25</f>
        <v>12</v>
      </c>
      <c r="C23" s="895">
        <f>IF('8-Cost by Measure'!C25=0,"",'8-Cost by Measure'!C25)</f>
      </c>
      <c r="D23" s="754"/>
      <c r="E23" s="755"/>
      <c r="F23" s="756"/>
      <c r="G23" s="898">
        <f t="shared" si="8"/>
      </c>
      <c r="H23" s="755"/>
      <c r="I23" s="766"/>
      <c r="J23" s="900">
        <f>IF(C23="","",(D23*10*'6-Energy Rates'!$C$13)+(E23*'6-Energy Rates'!$C$11))</f>
      </c>
      <c r="K23" s="770"/>
      <c r="L23" s="902">
        <f>IF(N(J23)=0,0,'8-Cost by Measure'!P25/J23)</f>
        <v>0</v>
      </c>
      <c r="M23" s="903">
        <f t="shared" si="3"/>
      </c>
      <c r="N23" s="900">
        <f>IF(N(J23)=0,0,-PV($D$35,K23,J23)-'8-Cost by Measure'!P25)</f>
        <v>0</v>
      </c>
      <c r="O23" s="900">
        <f t="shared" si="4"/>
        <v>0</v>
      </c>
      <c r="P23" s="777" t="s">
        <v>1088</v>
      </c>
      <c r="Q23" s="350"/>
      <c r="R23" s="780"/>
      <c r="S23" s="664" t="e">
        <f t="shared" si="0"/>
        <v>#N/A</v>
      </c>
      <c r="T23" s="664" t="e">
        <f t="shared" si="1"/>
        <v>#N/A</v>
      </c>
      <c r="U23" s="665" t="e">
        <f t="shared" si="2"/>
        <v>#N/A</v>
      </c>
      <c r="V23" s="349"/>
      <c r="W23" s="666">
        <f>-'8-Cost by Measure'!P25</f>
        <v>0</v>
      </c>
      <c r="X23" s="666">
        <f t="shared" si="5"/>
        <v>0</v>
      </c>
      <c r="Y23" s="666">
        <f t="shared" si="6"/>
        <v>0</v>
      </c>
      <c r="Z23" s="666">
        <f>IF(COUNTIF($X23:Y23,$I23+N($J23))&lt;$K23,$I23+N($J23),0)</f>
        <v>0</v>
      </c>
      <c r="AA23" s="666">
        <f>IF(COUNTIF($X23:Z23,$I23+N($J23))&lt;$K23,$I23+N($J23),0)</f>
        <v>0</v>
      </c>
      <c r="AB23" s="666">
        <f>IF(COUNTIF($X23:AA23,$I23+N($J23))&lt;$K23,$I23+N($J23),0)</f>
        <v>0</v>
      </c>
      <c r="AC23" s="666">
        <f>IF(COUNTIF($X23:AB23,$I23+N($J23))&lt;$K23,$I23+N($J23),0)</f>
        <v>0</v>
      </c>
      <c r="AD23" s="666">
        <f>IF(COUNTIF($X23:AC23,$I23+N($J23))&lt;$K23,$I23+N($J23),0)</f>
        <v>0</v>
      </c>
      <c r="AE23" s="666">
        <f>IF(COUNTIF($X23:AD23,$I23+N($J23))&lt;$K23,$I23+N($J23),0)</f>
        <v>0</v>
      </c>
      <c r="AF23" s="666">
        <f>IF(COUNTIF($X23:AE23,$I23+N($J23))&lt;$K23,$I23+N($J23),0)</f>
        <v>0</v>
      </c>
      <c r="AG23" s="666">
        <f>IF(COUNTIF($X23:AF23,$I23+N($J23))&lt;$K23,$I23+N($J23),0)</f>
        <v>0</v>
      </c>
      <c r="AH23" s="666">
        <f>IF(COUNTIF($X23:AG23,$I23+N($J23))&lt;$K23,$I23+N($J23),0)</f>
        <v>0</v>
      </c>
      <c r="AI23" s="666">
        <f>IF(COUNTIF($X23:AH23,$I23+N($J23))&lt;$K23,$I23+N($J23),0)</f>
        <v>0</v>
      </c>
      <c r="AJ23" s="666">
        <f>IF(COUNTIF($X23:AI23,$I23+N($J23))&lt;$K23,$I23+N($J23),0)</f>
        <v>0</v>
      </c>
      <c r="AK23" s="666">
        <f>IF(COUNTIF($X23:AJ23,$I23+N($J23))&lt;$K23,$I23+N($J23),0)</f>
        <v>0</v>
      </c>
      <c r="AL23" s="666">
        <f>IF(COUNTIF($X23:AK23,$I23+N($J23))&lt;$K23,$I23+N($J23),0)</f>
        <v>0</v>
      </c>
      <c r="AM23" s="666">
        <f>IF(COUNTIF($X23:AL23,$I23+N($J23))&lt;$K23,$I23+N($J23),0)</f>
        <v>0</v>
      </c>
      <c r="AN23" s="666">
        <f>IF(COUNTIF($X23:AM23,$I23+N($J23))&lt;$K23,$I23+N($J23),0)</f>
        <v>0</v>
      </c>
      <c r="AO23" s="666">
        <f>IF(COUNTIF($X23:AN23,$I23+N($J23))&lt;$K23,$I23+N($J23),0)</f>
        <v>0</v>
      </c>
      <c r="AP23" s="666">
        <f>IF(COUNTIF($X23:AO23,$I23+N($J23))&lt;$K23,$I23+N($J23),0)</f>
        <v>0</v>
      </c>
      <c r="AQ23" s="666">
        <f>IF(COUNTIF($X23:AP23,$I23+N($J23))&lt;$K23,$I23+N($J23),0)</f>
        <v>0</v>
      </c>
      <c r="AR23" s="666">
        <f>IF(COUNTIF($X23:AQ23,$I23+N($J23))&lt;$K23,$I23+N($J23),0)</f>
        <v>0</v>
      </c>
      <c r="AS23" s="666">
        <f>IF(COUNTIF($X23:AR23,$I23+N($J23))&lt;$K23,$I23+N($J23),0)</f>
        <v>0</v>
      </c>
      <c r="AT23" s="666">
        <f>IF(COUNTIF($X23:AS23,$I23+N($J23))&lt;$K23,$I23+N($J23),0)</f>
        <v>0</v>
      </c>
      <c r="AU23" s="666">
        <f>IF(COUNTIF($X23:AT23,$I23+N($J23))&lt;$K23,$I23+N($J23),0)</f>
        <v>0</v>
      </c>
      <c r="AV23" s="666">
        <f>IF(COUNTIF($X23:AU23,$I23+N($J23))&lt;$K23,$I23+N($J23),0)</f>
        <v>0</v>
      </c>
      <c r="AW23" s="666">
        <f>IF(COUNTIF($X23:AV23,$I23+N($J23))&lt;$K23,$I23+N($J23),0)</f>
        <v>0</v>
      </c>
      <c r="AX23" s="666">
        <f>IF(COUNTIF($X23:AW23,$I23+N($J23))&lt;$K23,$I23+N($J23),0)</f>
        <v>0</v>
      </c>
      <c r="AY23" s="666">
        <f>IF(COUNTIF($X23:AX23,$I23+N($J23))&lt;$K23,$I23+N($J23),0)</f>
        <v>0</v>
      </c>
      <c r="AZ23" s="666">
        <f>IF(COUNTIF($X23:AY23,$I23+N($J23))&lt;$K23,$I23+N($J23),0)</f>
        <v>0</v>
      </c>
      <c r="BA23" s="666">
        <f>IF(COUNTIF($X23:AZ23,$I23+N($J23))&lt;$K23,$I23+N($J23),0)</f>
        <v>0</v>
      </c>
      <c r="BB23" s="666">
        <f>IF(COUNTIF($X23:BA23,$I23+N($J23))&lt;$K23,$I23+N($J23),0)</f>
        <v>0</v>
      </c>
      <c r="BC23" s="666">
        <f>IF(COUNTIF($X23:BB23,$I23+N($J23))&lt;$K23,$I23+N($J23),0)</f>
        <v>0</v>
      </c>
      <c r="BD23" s="666">
        <f>IF(COUNTIF($X23:BC23,$I23+N($J23))&lt;$K23,$I23+N($J23),0)</f>
        <v>0</v>
      </c>
      <c r="BE23" s="666">
        <f>IF(COUNTIF($X23:BD23,$I23+N($J23))&lt;$K23,$I23+N($J23),0)</f>
        <v>0</v>
      </c>
      <c r="BF23" s="666">
        <f>IF(COUNTIF($X23:BE23,$I23+N($J23))&lt;$K23,$I23+N($J23),0)</f>
        <v>0</v>
      </c>
      <c r="BG23" s="666">
        <f>IF(COUNTIF($X23:BF23,$I23+N($J23))&lt;$K23,$I23+N($J23),0)</f>
        <v>0</v>
      </c>
      <c r="BH23" s="666">
        <f>IF(COUNTIF($X23:BG23,$I23+N($J23))&lt;$K23,$I23+N($J23),0)</f>
        <v>0</v>
      </c>
      <c r="BI23" s="666">
        <f>IF(COUNTIF($X23:BH23,$I23+N($J23))&lt;$K23,$I23+N($J23),0)</f>
        <v>0</v>
      </c>
      <c r="BJ23" s="666">
        <f>IF(COUNTIF($X23:BI23,$I23+N($J23))&lt;$K23,$I23+N($J23),0)</f>
        <v>0</v>
      </c>
      <c r="BK23" s="666">
        <f>IF(COUNTIF($X23:BJ23,$I23+N($J23))&lt;$K23,$I23+N($J23),0)</f>
        <v>0</v>
      </c>
      <c r="BL23" s="666">
        <f>IF(COUNTIF($X23:BK23,$I23+N($J23))&lt;$K23,$I23+N($J23),0)</f>
        <v>0</v>
      </c>
      <c r="BM23" s="666">
        <f>IF(COUNTIF($X23:BL23,$I23+N($J23))&lt;$K23,$I23+N($J23),0)</f>
        <v>0</v>
      </c>
      <c r="BN23" s="666">
        <f>IF(COUNTIF($X23:BM23,$I23+N($J23))&lt;$K23,$I23+N($J23),0)</f>
        <v>0</v>
      </c>
      <c r="BO23" s="666">
        <f>IF(COUNTIF($X23:BN23,$I23+N($J23))&lt;$K23,$I23+N($J23),0)</f>
        <v>0</v>
      </c>
      <c r="BP23" s="666">
        <f>IF(COUNTIF($X23:BO23,$I23+N($J23))&lt;$K23,$I23+N($J23),0)</f>
        <v>0</v>
      </c>
      <c r="BQ23" s="666">
        <f>IF(COUNTIF($X23:BP23,$I23+N($J23))&lt;$K23,$I23+N($J23),0)</f>
        <v>0</v>
      </c>
      <c r="BR23" s="666">
        <f>IF(COUNTIF($X23:BQ23,$I23+N($J23))&lt;$K23,$I23+N($J23),0)</f>
        <v>0</v>
      </c>
      <c r="BS23" s="666">
        <f>IF(COUNTIF($X23:BR23,$I23+N($J23))&lt;$K23,$I23+N($J23),0)</f>
        <v>0</v>
      </c>
      <c r="BT23" s="666">
        <f>IF(COUNTIF($X23:BS23,$I23+N($J23))&lt;$K23,$I23+N($J23),0)</f>
        <v>0</v>
      </c>
      <c r="BU23" s="666">
        <f>IF(COUNTIF($X23:BT23,$I23+N($J23))&lt;$K23,$I23+N($J23),0)</f>
        <v>0</v>
      </c>
      <c r="BV23" s="667">
        <f t="shared" si="7"/>
        <v>-0.3</v>
      </c>
      <c r="BW23" s="694"/>
    </row>
    <row r="24" spans="1:75" s="8" customFormat="1" ht="15">
      <c r="A24" s="349"/>
      <c r="B24" s="915">
        <f>'8-Cost by Measure'!B26</f>
        <v>13</v>
      </c>
      <c r="C24" s="896">
        <f>IF('8-Cost by Measure'!C26=0,"",'8-Cost by Measure'!C26)</f>
      </c>
      <c r="D24" s="757"/>
      <c r="E24" s="758"/>
      <c r="F24" s="756"/>
      <c r="G24" s="898">
        <f t="shared" si="8"/>
      </c>
      <c r="H24" s="758"/>
      <c r="I24" s="742"/>
      <c r="J24" s="900">
        <f>IF(C24="","",(D24*10*'6-Energy Rates'!$C$13)+(E24*'6-Energy Rates'!$C$11))</f>
      </c>
      <c r="K24" s="771"/>
      <c r="L24" s="902">
        <f>IF(N(J24)=0,0,'8-Cost by Measure'!P26/J24)</f>
        <v>0</v>
      </c>
      <c r="M24" s="903">
        <f t="shared" si="3"/>
      </c>
      <c r="N24" s="900">
        <f>IF(N(J24)=0,0,-PV($D$35,K24,J24)-'8-Cost by Measure'!P26)</f>
        <v>0</v>
      </c>
      <c r="O24" s="900">
        <f t="shared" si="4"/>
        <v>0</v>
      </c>
      <c r="P24" s="777" t="s">
        <v>1088</v>
      </c>
      <c r="Q24" s="350"/>
      <c r="R24" s="780"/>
      <c r="S24" s="664" t="e">
        <f t="shared" si="0"/>
        <v>#N/A</v>
      </c>
      <c r="T24" s="664" t="e">
        <f t="shared" si="1"/>
        <v>#N/A</v>
      </c>
      <c r="U24" s="665" t="e">
        <f t="shared" si="2"/>
        <v>#N/A</v>
      </c>
      <c r="V24" s="349"/>
      <c r="W24" s="666">
        <f>-'8-Cost by Measure'!P26</f>
        <v>0</v>
      </c>
      <c r="X24" s="666">
        <f t="shared" si="5"/>
        <v>0</v>
      </c>
      <c r="Y24" s="666">
        <f t="shared" si="6"/>
        <v>0</v>
      </c>
      <c r="Z24" s="666">
        <f>IF(COUNTIF($X24:Y24,$I24+N($J24))&lt;$K24,$I24+N($J24),0)</f>
        <v>0</v>
      </c>
      <c r="AA24" s="666">
        <f>IF(COUNTIF($X24:Z24,$I24+N($J24))&lt;$K24,$I24+N($J24),0)</f>
        <v>0</v>
      </c>
      <c r="AB24" s="666">
        <f>IF(COUNTIF($X24:AA24,$I24+N($J24))&lt;$K24,$I24+N($J24),0)</f>
        <v>0</v>
      </c>
      <c r="AC24" s="666">
        <f>IF(COUNTIF($X24:AB24,$I24+N($J24))&lt;$K24,$I24+N($J24),0)</f>
        <v>0</v>
      </c>
      <c r="AD24" s="666">
        <f>IF(COUNTIF($X24:AC24,$I24+N($J24))&lt;$K24,$I24+N($J24),0)</f>
        <v>0</v>
      </c>
      <c r="AE24" s="666">
        <f>IF(COUNTIF($X24:AD24,$I24+N($J24))&lt;$K24,$I24+N($J24),0)</f>
        <v>0</v>
      </c>
      <c r="AF24" s="666">
        <f>IF(COUNTIF($X24:AE24,$I24+N($J24))&lt;$K24,$I24+N($J24),0)</f>
        <v>0</v>
      </c>
      <c r="AG24" s="666">
        <f>IF(COUNTIF($X24:AF24,$I24+N($J24))&lt;$K24,$I24+N($J24),0)</f>
        <v>0</v>
      </c>
      <c r="AH24" s="666">
        <f>IF(COUNTIF($X24:AG24,$I24+N($J24))&lt;$K24,$I24+N($J24),0)</f>
        <v>0</v>
      </c>
      <c r="AI24" s="666">
        <f>IF(COUNTIF($X24:AH24,$I24+N($J24))&lt;$K24,$I24+N($J24),0)</f>
        <v>0</v>
      </c>
      <c r="AJ24" s="666">
        <f>IF(COUNTIF($X24:AI24,$I24+N($J24))&lt;$K24,$I24+N($J24),0)</f>
        <v>0</v>
      </c>
      <c r="AK24" s="666">
        <f>IF(COUNTIF($X24:AJ24,$I24+N($J24))&lt;$K24,$I24+N($J24),0)</f>
        <v>0</v>
      </c>
      <c r="AL24" s="666">
        <f>IF(COUNTIF($X24:AK24,$I24+N($J24))&lt;$K24,$I24+N($J24),0)</f>
        <v>0</v>
      </c>
      <c r="AM24" s="666">
        <f>IF(COUNTIF($X24:AL24,$I24+N($J24))&lt;$K24,$I24+N($J24),0)</f>
        <v>0</v>
      </c>
      <c r="AN24" s="666">
        <f>IF(COUNTIF($X24:AM24,$I24+N($J24))&lt;$K24,$I24+N($J24),0)</f>
        <v>0</v>
      </c>
      <c r="AO24" s="666">
        <f>IF(COUNTIF($X24:AN24,$I24+N($J24))&lt;$K24,$I24+N($J24),0)</f>
        <v>0</v>
      </c>
      <c r="AP24" s="666">
        <f>IF(COUNTIF($X24:AO24,$I24+N($J24))&lt;$K24,$I24+N($J24),0)</f>
        <v>0</v>
      </c>
      <c r="AQ24" s="666">
        <f>IF(COUNTIF($X24:AP24,$I24+N($J24))&lt;$K24,$I24+N($J24),0)</f>
        <v>0</v>
      </c>
      <c r="AR24" s="666">
        <f>IF(COUNTIF($X24:AQ24,$I24+N($J24))&lt;$K24,$I24+N($J24),0)</f>
        <v>0</v>
      </c>
      <c r="AS24" s="666">
        <f>IF(COUNTIF($X24:AR24,$I24+N($J24))&lt;$K24,$I24+N($J24),0)</f>
        <v>0</v>
      </c>
      <c r="AT24" s="666">
        <f>IF(COUNTIF($X24:AS24,$I24+N($J24))&lt;$K24,$I24+N($J24),0)</f>
        <v>0</v>
      </c>
      <c r="AU24" s="666">
        <f>IF(COUNTIF($X24:AT24,$I24+N($J24))&lt;$K24,$I24+N($J24),0)</f>
        <v>0</v>
      </c>
      <c r="AV24" s="666">
        <f>IF(COUNTIF($X24:AU24,$I24+N($J24))&lt;$K24,$I24+N($J24),0)</f>
        <v>0</v>
      </c>
      <c r="AW24" s="666">
        <f>IF(COUNTIF($X24:AV24,$I24+N($J24))&lt;$K24,$I24+N($J24),0)</f>
        <v>0</v>
      </c>
      <c r="AX24" s="666">
        <f>IF(COUNTIF($X24:AW24,$I24+N($J24))&lt;$K24,$I24+N($J24),0)</f>
        <v>0</v>
      </c>
      <c r="AY24" s="666">
        <f>IF(COUNTIF($X24:AX24,$I24+N($J24))&lt;$K24,$I24+N($J24),0)</f>
        <v>0</v>
      </c>
      <c r="AZ24" s="666">
        <f>IF(COUNTIF($X24:AY24,$I24+N($J24))&lt;$K24,$I24+N($J24),0)</f>
        <v>0</v>
      </c>
      <c r="BA24" s="666">
        <f>IF(COUNTIF($X24:AZ24,$I24+N($J24))&lt;$K24,$I24+N($J24),0)</f>
        <v>0</v>
      </c>
      <c r="BB24" s="666">
        <f>IF(COUNTIF($X24:BA24,$I24+N($J24))&lt;$K24,$I24+N($J24),0)</f>
        <v>0</v>
      </c>
      <c r="BC24" s="666">
        <f>IF(COUNTIF($X24:BB24,$I24+N($J24))&lt;$K24,$I24+N($J24),0)</f>
        <v>0</v>
      </c>
      <c r="BD24" s="666">
        <f>IF(COUNTIF($X24:BC24,$I24+N($J24))&lt;$K24,$I24+N($J24),0)</f>
        <v>0</v>
      </c>
      <c r="BE24" s="666">
        <f>IF(COUNTIF($X24:BD24,$I24+N($J24))&lt;$K24,$I24+N($J24),0)</f>
        <v>0</v>
      </c>
      <c r="BF24" s="666">
        <f>IF(COUNTIF($X24:BE24,$I24+N($J24))&lt;$K24,$I24+N($J24),0)</f>
        <v>0</v>
      </c>
      <c r="BG24" s="666">
        <f>IF(COUNTIF($X24:BF24,$I24+N($J24))&lt;$K24,$I24+N($J24),0)</f>
        <v>0</v>
      </c>
      <c r="BH24" s="666">
        <f>IF(COUNTIF($X24:BG24,$I24+N($J24))&lt;$K24,$I24+N($J24),0)</f>
        <v>0</v>
      </c>
      <c r="BI24" s="666">
        <f>IF(COUNTIF($X24:BH24,$I24+N($J24))&lt;$K24,$I24+N($J24),0)</f>
        <v>0</v>
      </c>
      <c r="BJ24" s="666">
        <f>IF(COUNTIF($X24:BI24,$I24+N($J24))&lt;$K24,$I24+N($J24),0)</f>
        <v>0</v>
      </c>
      <c r="BK24" s="666">
        <f>IF(COUNTIF($X24:BJ24,$I24+N($J24))&lt;$K24,$I24+N($J24),0)</f>
        <v>0</v>
      </c>
      <c r="BL24" s="666">
        <f>IF(COUNTIF($X24:BK24,$I24+N($J24))&lt;$K24,$I24+N($J24),0)</f>
        <v>0</v>
      </c>
      <c r="BM24" s="666">
        <f>IF(COUNTIF($X24:BL24,$I24+N($J24))&lt;$K24,$I24+N($J24),0)</f>
        <v>0</v>
      </c>
      <c r="BN24" s="666">
        <f>IF(COUNTIF($X24:BM24,$I24+N($J24))&lt;$K24,$I24+N($J24),0)</f>
        <v>0</v>
      </c>
      <c r="BO24" s="666">
        <f>IF(COUNTIF($X24:BN24,$I24+N($J24))&lt;$K24,$I24+N($J24),0)</f>
        <v>0</v>
      </c>
      <c r="BP24" s="666">
        <f>IF(COUNTIF($X24:BO24,$I24+N($J24))&lt;$K24,$I24+N($J24),0)</f>
        <v>0</v>
      </c>
      <c r="BQ24" s="666">
        <f>IF(COUNTIF($X24:BP24,$I24+N($J24))&lt;$K24,$I24+N($J24),0)</f>
        <v>0</v>
      </c>
      <c r="BR24" s="666">
        <f>IF(COUNTIF($X24:BQ24,$I24+N($J24))&lt;$K24,$I24+N($J24),0)</f>
        <v>0</v>
      </c>
      <c r="BS24" s="666">
        <f>IF(COUNTIF($X24:BR24,$I24+N($J24))&lt;$K24,$I24+N($J24),0)</f>
        <v>0</v>
      </c>
      <c r="BT24" s="666">
        <f>IF(COUNTIF($X24:BS24,$I24+N($J24))&lt;$K24,$I24+N($J24),0)</f>
        <v>0</v>
      </c>
      <c r="BU24" s="666">
        <f>IF(COUNTIF($X24:BT24,$I24+N($J24))&lt;$K24,$I24+N($J24),0)</f>
        <v>0</v>
      </c>
      <c r="BV24" s="667">
        <f t="shared" si="7"/>
        <v>-0.3</v>
      </c>
      <c r="BW24" s="694"/>
    </row>
    <row r="25" spans="1:75" s="8" customFormat="1" ht="15">
      <c r="A25" s="349"/>
      <c r="B25" s="916">
        <f>'8-Cost by Measure'!B27</f>
        <v>14</v>
      </c>
      <c r="C25" s="895">
        <f>IF('8-Cost by Measure'!C27=0,"",'8-Cost by Measure'!C27)</f>
      </c>
      <c r="D25" s="759"/>
      <c r="E25" s="759"/>
      <c r="F25" s="760"/>
      <c r="G25" s="898">
        <f t="shared" si="8"/>
      </c>
      <c r="H25" s="759"/>
      <c r="I25" s="767"/>
      <c r="J25" s="900">
        <f>IF(C25="","",(D25*10*'6-Energy Rates'!$C$13)+(E25*'6-Energy Rates'!$C$11))</f>
      </c>
      <c r="K25" s="772"/>
      <c r="L25" s="902">
        <f>IF(N(J25)=0,0,'8-Cost by Measure'!P27/J25)</f>
        <v>0</v>
      </c>
      <c r="M25" s="903">
        <f t="shared" si="3"/>
      </c>
      <c r="N25" s="900">
        <f>IF(N(J25)=0,0,-PV($D$35,K25,J25)-'8-Cost by Measure'!P27)</f>
        <v>0</v>
      </c>
      <c r="O25" s="900">
        <f t="shared" si="4"/>
        <v>0</v>
      </c>
      <c r="P25" s="778" t="s">
        <v>1088</v>
      </c>
      <c r="Q25" s="350"/>
      <c r="R25" s="781"/>
      <c r="S25" s="664" t="e">
        <f t="shared" si="0"/>
        <v>#N/A</v>
      </c>
      <c r="T25" s="664" t="e">
        <f t="shared" si="1"/>
        <v>#N/A</v>
      </c>
      <c r="U25" s="665" t="e">
        <f t="shared" si="2"/>
        <v>#N/A</v>
      </c>
      <c r="V25" s="349"/>
      <c r="W25" s="666">
        <f>-'8-Cost by Measure'!P27</f>
        <v>0</v>
      </c>
      <c r="X25" s="666">
        <f t="shared" si="5"/>
        <v>0</v>
      </c>
      <c r="Y25" s="666">
        <f t="shared" si="6"/>
        <v>0</v>
      </c>
      <c r="Z25" s="666">
        <f>IF(COUNTIF($X25:Y25,$I25+N($J25))&lt;$K25,$I25+N($J25),0)</f>
        <v>0</v>
      </c>
      <c r="AA25" s="666">
        <f>IF(COUNTIF($X25:Z25,$I25+N($J25))&lt;$K25,$I25+N($J25),0)</f>
        <v>0</v>
      </c>
      <c r="AB25" s="666">
        <f>IF(COUNTIF($X25:AA25,$I25+N($J25))&lt;$K25,$I25+N($J25),0)</f>
        <v>0</v>
      </c>
      <c r="AC25" s="666">
        <f>IF(COUNTIF($X25:AB25,$I25+N($J25))&lt;$K25,$I25+N($J25),0)</f>
        <v>0</v>
      </c>
      <c r="AD25" s="666">
        <f>IF(COUNTIF($X25:AC25,$I25+N($J25))&lt;$K25,$I25+N($J25),0)</f>
        <v>0</v>
      </c>
      <c r="AE25" s="666">
        <f>IF(COUNTIF($X25:AD25,$I25+N($J25))&lt;$K25,$I25+N($J25),0)</f>
        <v>0</v>
      </c>
      <c r="AF25" s="666">
        <f>IF(COUNTIF($X25:AE25,$I25+N($J25))&lt;$K25,$I25+N($J25),0)</f>
        <v>0</v>
      </c>
      <c r="AG25" s="666">
        <f>IF(COUNTIF($X25:AF25,$I25+N($J25))&lt;$K25,$I25+N($J25),0)</f>
        <v>0</v>
      </c>
      <c r="AH25" s="666">
        <f>IF(COUNTIF($X25:AG25,$I25+N($J25))&lt;$K25,$I25+N($J25),0)</f>
        <v>0</v>
      </c>
      <c r="AI25" s="666">
        <f>IF(COUNTIF($X25:AH25,$I25+N($J25))&lt;$K25,$I25+N($J25),0)</f>
        <v>0</v>
      </c>
      <c r="AJ25" s="666">
        <f>IF(COUNTIF($X25:AI25,$I25+N($J25))&lt;$K25,$I25+N($J25),0)</f>
        <v>0</v>
      </c>
      <c r="AK25" s="666">
        <f>IF(COUNTIF($X25:AJ25,$I25+N($J25))&lt;$K25,$I25+N($J25),0)</f>
        <v>0</v>
      </c>
      <c r="AL25" s="666">
        <f>IF(COUNTIF($X25:AK25,$I25+N($J25))&lt;$K25,$I25+N($J25),0)</f>
        <v>0</v>
      </c>
      <c r="AM25" s="666">
        <f>IF(COUNTIF($X25:AL25,$I25+N($J25))&lt;$K25,$I25+N($J25),0)</f>
        <v>0</v>
      </c>
      <c r="AN25" s="666">
        <f>IF(COUNTIF($X25:AM25,$I25+N($J25))&lt;$K25,$I25+N($J25),0)</f>
        <v>0</v>
      </c>
      <c r="AO25" s="666">
        <f>IF(COUNTIF($X25:AN25,$I25+N($J25))&lt;$K25,$I25+N($J25),0)</f>
        <v>0</v>
      </c>
      <c r="AP25" s="666">
        <f>IF(COUNTIF($X25:AO25,$I25+N($J25))&lt;$K25,$I25+N($J25),0)</f>
        <v>0</v>
      </c>
      <c r="AQ25" s="666">
        <f>IF(COUNTIF($X25:AP25,$I25+N($J25))&lt;$K25,$I25+N($J25),0)</f>
        <v>0</v>
      </c>
      <c r="AR25" s="666">
        <f>IF(COUNTIF($X25:AQ25,$I25+N($J25))&lt;$K25,$I25+N($J25),0)</f>
        <v>0</v>
      </c>
      <c r="AS25" s="666">
        <f>IF(COUNTIF($X25:AR25,$I25+N($J25))&lt;$K25,$I25+N($J25),0)</f>
        <v>0</v>
      </c>
      <c r="AT25" s="666">
        <f>IF(COUNTIF($X25:AS25,$I25+N($J25))&lt;$K25,$I25+N($J25),0)</f>
        <v>0</v>
      </c>
      <c r="AU25" s="666">
        <f>IF(COUNTIF($X25:AT25,$I25+N($J25))&lt;$K25,$I25+N($J25),0)</f>
        <v>0</v>
      </c>
      <c r="AV25" s="666">
        <f>IF(COUNTIF($X25:AU25,$I25+N($J25))&lt;$K25,$I25+N($J25),0)</f>
        <v>0</v>
      </c>
      <c r="AW25" s="666">
        <f>IF(COUNTIF($X25:AV25,$I25+N($J25))&lt;$K25,$I25+N($J25),0)</f>
        <v>0</v>
      </c>
      <c r="AX25" s="666">
        <f>IF(COUNTIF($X25:AW25,$I25+N($J25))&lt;$K25,$I25+N($J25),0)</f>
        <v>0</v>
      </c>
      <c r="AY25" s="666">
        <f>IF(COUNTIF($X25:AX25,$I25+N($J25))&lt;$K25,$I25+N($J25),0)</f>
        <v>0</v>
      </c>
      <c r="AZ25" s="666">
        <f>IF(COUNTIF($X25:AY25,$I25+N($J25))&lt;$K25,$I25+N($J25),0)</f>
        <v>0</v>
      </c>
      <c r="BA25" s="666">
        <f>IF(COUNTIF($X25:AZ25,$I25+N($J25))&lt;$K25,$I25+N($J25),0)</f>
        <v>0</v>
      </c>
      <c r="BB25" s="666">
        <f>IF(COUNTIF($X25:BA25,$I25+N($J25))&lt;$K25,$I25+N($J25),0)</f>
        <v>0</v>
      </c>
      <c r="BC25" s="666">
        <f>IF(COUNTIF($X25:BB25,$I25+N($J25))&lt;$K25,$I25+N($J25),0)</f>
        <v>0</v>
      </c>
      <c r="BD25" s="666">
        <f>IF(COUNTIF($X25:BC25,$I25+N($J25))&lt;$K25,$I25+N($J25),0)</f>
        <v>0</v>
      </c>
      <c r="BE25" s="666">
        <f>IF(COUNTIF($X25:BD25,$I25+N($J25))&lt;$K25,$I25+N($J25),0)</f>
        <v>0</v>
      </c>
      <c r="BF25" s="666">
        <f>IF(COUNTIF($X25:BE25,$I25+N($J25))&lt;$K25,$I25+N($J25),0)</f>
        <v>0</v>
      </c>
      <c r="BG25" s="666">
        <f>IF(COUNTIF($X25:BF25,$I25+N($J25))&lt;$K25,$I25+N($J25),0)</f>
        <v>0</v>
      </c>
      <c r="BH25" s="666">
        <f>IF(COUNTIF($X25:BG25,$I25+N($J25))&lt;$K25,$I25+N($J25),0)</f>
        <v>0</v>
      </c>
      <c r="BI25" s="666">
        <f>IF(COUNTIF($X25:BH25,$I25+N($J25))&lt;$K25,$I25+N($J25),0)</f>
        <v>0</v>
      </c>
      <c r="BJ25" s="666">
        <f>IF(COUNTIF($X25:BI25,$I25+N($J25))&lt;$K25,$I25+N($J25),0)</f>
        <v>0</v>
      </c>
      <c r="BK25" s="666">
        <f>IF(COUNTIF($X25:BJ25,$I25+N($J25))&lt;$K25,$I25+N($J25),0)</f>
        <v>0</v>
      </c>
      <c r="BL25" s="666">
        <f>IF(COUNTIF($X25:BK25,$I25+N($J25))&lt;$K25,$I25+N($J25),0)</f>
        <v>0</v>
      </c>
      <c r="BM25" s="666">
        <f>IF(COUNTIF($X25:BL25,$I25+N($J25))&lt;$K25,$I25+N($J25),0)</f>
        <v>0</v>
      </c>
      <c r="BN25" s="666">
        <f>IF(COUNTIF($X25:BM25,$I25+N($J25))&lt;$K25,$I25+N($J25),0)</f>
        <v>0</v>
      </c>
      <c r="BO25" s="666">
        <f>IF(COUNTIF($X25:BN25,$I25+N($J25))&lt;$K25,$I25+N($J25),0)</f>
        <v>0</v>
      </c>
      <c r="BP25" s="666">
        <f>IF(COUNTIF($X25:BO25,$I25+N($J25))&lt;$K25,$I25+N($J25),0)</f>
        <v>0</v>
      </c>
      <c r="BQ25" s="666">
        <f>IF(COUNTIF($X25:BP25,$I25+N($J25))&lt;$K25,$I25+N($J25),0)</f>
        <v>0</v>
      </c>
      <c r="BR25" s="666">
        <f>IF(COUNTIF($X25:BQ25,$I25+N($J25))&lt;$K25,$I25+N($J25),0)</f>
        <v>0</v>
      </c>
      <c r="BS25" s="666">
        <f>IF(COUNTIF($X25:BR25,$I25+N($J25))&lt;$K25,$I25+N($J25),0)</f>
        <v>0</v>
      </c>
      <c r="BT25" s="666">
        <f>IF(COUNTIF($X25:BS25,$I25+N($J25))&lt;$K25,$I25+N($J25),0)</f>
        <v>0</v>
      </c>
      <c r="BU25" s="666">
        <f>IF(COUNTIF($X25:BT25,$I25+N($J25))&lt;$K25,$I25+N($J25),0)</f>
        <v>0</v>
      </c>
      <c r="BV25" s="667">
        <f t="shared" si="7"/>
        <v>-0.3</v>
      </c>
      <c r="BW25" s="694"/>
    </row>
    <row r="26" spans="1:75" s="8" customFormat="1" ht="15">
      <c r="A26" s="448"/>
      <c r="B26" s="917">
        <f>'8-Cost by Measure'!B28</f>
        <v>15</v>
      </c>
      <c r="C26" s="896">
        <f>IF('8-Cost by Measure'!C28=0,"",'8-Cost by Measure'!C28)</f>
      </c>
      <c r="D26" s="761"/>
      <c r="E26" s="761"/>
      <c r="F26" s="762"/>
      <c r="G26" s="898">
        <f t="shared" si="8"/>
      </c>
      <c r="H26" s="761"/>
      <c r="I26" s="747"/>
      <c r="J26" s="900">
        <f>IF(C26="","",(D26*10*'6-Energy Rates'!$C$13)+(E26*'6-Energy Rates'!$C$11))</f>
      </c>
      <c r="K26" s="773"/>
      <c r="L26" s="902">
        <f>IF(N(J26)=0,0,'8-Cost by Measure'!P28/J26)</f>
        <v>0</v>
      </c>
      <c r="M26" s="903">
        <f t="shared" si="3"/>
      </c>
      <c r="N26" s="900">
        <f>IF(N(J26)=0,0,-PV($D$35,K26,J26)-'8-Cost by Measure'!P28)</f>
        <v>0</v>
      </c>
      <c r="O26" s="900">
        <f t="shared" si="4"/>
        <v>0</v>
      </c>
      <c r="P26" s="777" t="s">
        <v>1088</v>
      </c>
      <c r="Q26" s="449"/>
      <c r="R26" s="781"/>
      <c r="S26" s="664" t="e">
        <f t="shared" si="0"/>
        <v>#N/A</v>
      </c>
      <c r="T26" s="664" t="e">
        <f t="shared" si="1"/>
        <v>#N/A</v>
      </c>
      <c r="U26" s="665" t="e">
        <f t="shared" si="2"/>
        <v>#N/A</v>
      </c>
      <c r="V26" s="427"/>
      <c r="W26" s="666">
        <f>-'8-Cost by Measure'!P28</f>
        <v>0</v>
      </c>
      <c r="X26" s="666">
        <f t="shared" si="5"/>
        <v>0</v>
      </c>
      <c r="Y26" s="666">
        <f t="shared" si="6"/>
        <v>0</v>
      </c>
      <c r="Z26" s="666">
        <f>IF(COUNTIF($X26:Y26,$I26+N($J26))&lt;$K26,$I26+N($J26),0)</f>
        <v>0</v>
      </c>
      <c r="AA26" s="666">
        <f>IF(COUNTIF($X26:Z26,$I26+N($J26))&lt;$K26,$I26+N($J26),0)</f>
        <v>0</v>
      </c>
      <c r="AB26" s="666">
        <f>IF(COUNTIF($X26:AA26,$I26+N($J26))&lt;$K26,$I26+N($J26),0)</f>
        <v>0</v>
      </c>
      <c r="AC26" s="666">
        <f>IF(COUNTIF($X26:AB26,$I26+N($J26))&lt;$K26,$I26+N($J26),0)</f>
        <v>0</v>
      </c>
      <c r="AD26" s="666">
        <f>IF(COUNTIF($X26:AC26,$I26+N($J26))&lt;$K26,$I26+N($J26),0)</f>
        <v>0</v>
      </c>
      <c r="AE26" s="666">
        <f>IF(COUNTIF($X26:AD26,$I26+N($J26))&lt;$K26,$I26+N($J26),0)</f>
        <v>0</v>
      </c>
      <c r="AF26" s="666">
        <f>IF(COUNTIF($X26:AE26,$I26+N($J26))&lt;$K26,$I26+N($J26),0)</f>
        <v>0</v>
      </c>
      <c r="AG26" s="666">
        <f>IF(COUNTIF($X26:AF26,$I26+N($J26))&lt;$K26,$I26+N($J26),0)</f>
        <v>0</v>
      </c>
      <c r="AH26" s="666">
        <f>IF(COUNTIF($X26:AG26,$I26+N($J26))&lt;$K26,$I26+N($J26),0)</f>
        <v>0</v>
      </c>
      <c r="AI26" s="666">
        <f>IF(COUNTIF($X26:AH26,$I26+N($J26))&lt;$K26,$I26+N($J26),0)</f>
        <v>0</v>
      </c>
      <c r="AJ26" s="666">
        <f>IF(COUNTIF($X26:AI26,$I26+N($J26))&lt;$K26,$I26+N($J26),0)</f>
        <v>0</v>
      </c>
      <c r="AK26" s="666">
        <f>IF(COUNTIF($X26:AJ26,$I26+N($J26))&lt;$K26,$I26+N($J26),0)</f>
        <v>0</v>
      </c>
      <c r="AL26" s="666">
        <f>IF(COUNTIF($X26:AK26,$I26+N($J26))&lt;$K26,$I26+N($J26),0)</f>
        <v>0</v>
      </c>
      <c r="AM26" s="666">
        <f>IF(COUNTIF($X26:AL26,$I26+N($J26))&lt;$K26,$I26+N($J26),0)</f>
        <v>0</v>
      </c>
      <c r="AN26" s="666">
        <f>IF(COUNTIF($X26:AM26,$I26+N($J26))&lt;$K26,$I26+N($J26),0)</f>
        <v>0</v>
      </c>
      <c r="AO26" s="666">
        <f>IF(COUNTIF($X26:AN26,$I26+N($J26))&lt;$K26,$I26+N($J26),0)</f>
        <v>0</v>
      </c>
      <c r="AP26" s="666">
        <f>IF(COUNTIF($X26:AO26,$I26+N($J26))&lt;$K26,$I26+N($J26),0)</f>
        <v>0</v>
      </c>
      <c r="AQ26" s="666">
        <f>IF(COUNTIF($X26:AP26,$I26+N($J26))&lt;$K26,$I26+N($J26),0)</f>
        <v>0</v>
      </c>
      <c r="AR26" s="666">
        <f>IF(COUNTIF($X26:AQ26,$I26+N($J26))&lt;$K26,$I26+N($J26),0)</f>
        <v>0</v>
      </c>
      <c r="AS26" s="666">
        <f>IF(COUNTIF($X26:AR26,$I26+N($J26))&lt;$K26,$I26+N($J26),0)</f>
        <v>0</v>
      </c>
      <c r="AT26" s="666">
        <f>IF(COUNTIF($X26:AS26,$I26+N($J26))&lt;$K26,$I26+N($J26),0)</f>
        <v>0</v>
      </c>
      <c r="AU26" s="666">
        <f>IF(COUNTIF($X26:AT26,$I26+N($J26))&lt;$K26,$I26+N($J26),0)</f>
        <v>0</v>
      </c>
      <c r="AV26" s="666">
        <f>IF(COUNTIF($X26:AU26,$I26+N($J26))&lt;$K26,$I26+N($J26),0)</f>
        <v>0</v>
      </c>
      <c r="AW26" s="666">
        <f>IF(COUNTIF($X26:AV26,$I26+N($J26))&lt;$K26,$I26+N($J26),0)</f>
        <v>0</v>
      </c>
      <c r="AX26" s="666">
        <f>IF(COUNTIF($X26:AW26,$I26+N($J26))&lt;$K26,$I26+N($J26),0)</f>
        <v>0</v>
      </c>
      <c r="AY26" s="666">
        <f>IF(COUNTIF($X26:AX26,$I26+N($J26))&lt;$K26,$I26+N($J26),0)</f>
        <v>0</v>
      </c>
      <c r="AZ26" s="666">
        <f>IF(COUNTIF($X26:AY26,$I26+N($J26))&lt;$K26,$I26+N($J26),0)</f>
        <v>0</v>
      </c>
      <c r="BA26" s="666">
        <f>IF(COUNTIF($X26:AZ26,$I26+N($J26))&lt;$K26,$I26+N($J26),0)</f>
        <v>0</v>
      </c>
      <c r="BB26" s="666">
        <f>IF(COUNTIF($X26:BA26,$I26+N($J26))&lt;$K26,$I26+N($J26),0)</f>
        <v>0</v>
      </c>
      <c r="BC26" s="666">
        <f>IF(COUNTIF($X26:BB26,$I26+N($J26))&lt;$K26,$I26+N($J26),0)</f>
        <v>0</v>
      </c>
      <c r="BD26" s="666">
        <f>IF(COUNTIF($X26:BC26,$I26+N($J26))&lt;$K26,$I26+N($J26),0)</f>
        <v>0</v>
      </c>
      <c r="BE26" s="666">
        <f>IF(COUNTIF($X26:BD26,$I26+N($J26))&lt;$K26,$I26+N($J26),0)</f>
        <v>0</v>
      </c>
      <c r="BF26" s="666">
        <f>IF(COUNTIF($X26:BE26,$I26+N($J26))&lt;$K26,$I26+N($J26),0)</f>
        <v>0</v>
      </c>
      <c r="BG26" s="666">
        <f>IF(COUNTIF($X26:BF26,$I26+N($J26))&lt;$K26,$I26+N($J26),0)</f>
        <v>0</v>
      </c>
      <c r="BH26" s="666">
        <f>IF(COUNTIF($X26:BG26,$I26+N($J26))&lt;$K26,$I26+N($J26),0)</f>
        <v>0</v>
      </c>
      <c r="BI26" s="666">
        <f>IF(COUNTIF($X26:BH26,$I26+N($J26))&lt;$K26,$I26+N($J26),0)</f>
        <v>0</v>
      </c>
      <c r="BJ26" s="666">
        <f>IF(COUNTIF($X26:BI26,$I26+N($J26))&lt;$K26,$I26+N($J26),0)</f>
        <v>0</v>
      </c>
      <c r="BK26" s="666">
        <f>IF(COUNTIF($X26:BJ26,$I26+N($J26))&lt;$K26,$I26+N($J26),0)</f>
        <v>0</v>
      </c>
      <c r="BL26" s="666">
        <f>IF(COUNTIF($X26:BK26,$I26+N($J26))&lt;$K26,$I26+N($J26),0)</f>
        <v>0</v>
      </c>
      <c r="BM26" s="666">
        <f>IF(COUNTIF($X26:BL26,$I26+N($J26))&lt;$K26,$I26+N($J26),0)</f>
        <v>0</v>
      </c>
      <c r="BN26" s="666">
        <f>IF(COUNTIF($X26:BM26,$I26+N($J26))&lt;$K26,$I26+N($J26),0)</f>
        <v>0</v>
      </c>
      <c r="BO26" s="666">
        <f>IF(COUNTIF($X26:BN26,$I26+N($J26))&lt;$K26,$I26+N($J26),0)</f>
        <v>0</v>
      </c>
      <c r="BP26" s="666">
        <f>IF(COUNTIF($X26:BO26,$I26+N($J26))&lt;$K26,$I26+N($J26),0)</f>
        <v>0</v>
      </c>
      <c r="BQ26" s="666">
        <f>IF(COUNTIF($X26:BP26,$I26+N($J26))&lt;$K26,$I26+N($J26),0)</f>
        <v>0</v>
      </c>
      <c r="BR26" s="666">
        <f>IF(COUNTIF($X26:BQ26,$I26+N($J26))&lt;$K26,$I26+N($J26),0)</f>
        <v>0</v>
      </c>
      <c r="BS26" s="666">
        <f>IF(COUNTIF($X26:BR26,$I26+N($J26))&lt;$K26,$I26+N($J26),0)</f>
        <v>0</v>
      </c>
      <c r="BT26" s="666">
        <f>IF(COUNTIF($X26:BS26,$I26+N($J26))&lt;$K26,$I26+N($J26),0)</f>
        <v>0</v>
      </c>
      <c r="BU26" s="666">
        <f>IF(COUNTIF($X26:BT26,$I26+N($J26))&lt;$K26,$I26+N($J26),0)</f>
        <v>0</v>
      </c>
      <c r="BV26" s="667">
        <f t="shared" si="7"/>
        <v>-0.3</v>
      </c>
      <c r="BW26" s="694"/>
    </row>
    <row r="27" spans="1:75" s="8" customFormat="1" ht="15">
      <c r="A27" s="448"/>
      <c r="B27" s="917">
        <f>'8-Cost by Measure'!B29</f>
        <v>16</v>
      </c>
      <c r="C27" s="895">
        <f>IF('8-Cost by Measure'!C29=0,"",'8-Cost by Measure'!C29)</f>
      </c>
      <c r="D27" s="761"/>
      <c r="E27" s="761"/>
      <c r="F27" s="762"/>
      <c r="G27" s="898">
        <f t="shared" si="8"/>
      </c>
      <c r="H27" s="761"/>
      <c r="I27" s="747"/>
      <c r="J27" s="900">
        <f>IF(C27="","",(D27*10*'6-Energy Rates'!$C$13)+(E27*'6-Energy Rates'!$C$11))</f>
      </c>
      <c r="K27" s="773"/>
      <c r="L27" s="902">
        <f>IF(N(J27)=0,0,'8-Cost by Measure'!P29/J27)</f>
        <v>0</v>
      </c>
      <c r="M27" s="903">
        <f t="shared" si="3"/>
      </c>
      <c r="N27" s="900">
        <f>IF(N(J27)=0,0,-PV($D$35,K27,J27)-'8-Cost by Measure'!P29)</f>
        <v>0</v>
      </c>
      <c r="O27" s="900">
        <f t="shared" si="4"/>
        <v>0</v>
      </c>
      <c r="P27" s="777" t="s">
        <v>1088</v>
      </c>
      <c r="Q27" s="449"/>
      <c r="R27" s="781"/>
      <c r="S27" s="664" t="e">
        <f t="shared" si="0"/>
        <v>#N/A</v>
      </c>
      <c r="T27" s="664" t="e">
        <f t="shared" si="1"/>
        <v>#N/A</v>
      </c>
      <c r="U27" s="665" t="e">
        <f t="shared" si="2"/>
        <v>#N/A</v>
      </c>
      <c r="V27" s="427"/>
      <c r="W27" s="666">
        <f>-'8-Cost by Measure'!P29</f>
        <v>0</v>
      </c>
      <c r="X27" s="666">
        <f t="shared" si="5"/>
        <v>0</v>
      </c>
      <c r="Y27" s="666">
        <f t="shared" si="6"/>
        <v>0</v>
      </c>
      <c r="Z27" s="666">
        <f>IF(COUNTIF($X27:Y27,$I27+N($J27))&lt;$K27,$I27+N($J27),0)</f>
        <v>0</v>
      </c>
      <c r="AA27" s="666">
        <f>IF(COUNTIF($X27:Z27,$I27+N($J27))&lt;$K27,$I27+N($J27),0)</f>
        <v>0</v>
      </c>
      <c r="AB27" s="666">
        <f>IF(COUNTIF($X27:AA27,$I27+N($J27))&lt;$K27,$I27+N($J27),0)</f>
        <v>0</v>
      </c>
      <c r="AC27" s="666">
        <f>IF(COUNTIF($X27:AB27,$I27+N($J27))&lt;$K27,$I27+N($J27),0)</f>
        <v>0</v>
      </c>
      <c r="AD27" s="666">
        <f>IF(COUNTIF($X27:AC27,$I27+N($J27))&lt;$K27,$I27+N($J27),0)</f>
        <v>0</v>
      </c>
      <c r="AE27" s="666">
        <f>IF(COUNTIF($X27:AD27,$I27+N($J27))&lt;$K27,$I27+N($J27),0)</f>
        <v>0</v>
      </c>
      <c r="AF27" s="666">
        <f>IF(COUNTIF($X27:AE27,$I27+N($J27))&lt;$K27,$I27+N($J27),0)</f>
        <v>0</v>
      </c>
      <c r="AG27" s="666">
        <f>IF(COUNTIF($X27:AF27,$I27+N($J27))&lt;$K27,$I27+N($J27),0)</f>
        <v>0</v>
      </c>
      <c r="AH27" s="666">
        <f>IF(COUNTIF($X27:AG27,$I27+N($J27))&lt;$K27,$I27+N($J27),0)</f>
        <v>0</v>
      </c>
      <c r="AI27" s="666">
        <f>IF(COUNTIF($X27:AH27,$I27+N($J27))&lt;$K27,$I27+N($J27),0)</f>
        <v>0</v>
      </c>
      <c r="AJ27" s="666">
        <f>IF(COUNTIF($X27:AI27,$I27+N($J27))&lt;$K27,$I27+N($J27),0)</f>
        <v>0</v>
      </c>
      <c r="AK27" s="666">
        <f>IF(COUNTIF($X27:AJ27,$I27+N($J27))&lt;$K27,$I27+N($J27),0)</f>
        <v>0</v>
      </c>
      <c r="AL27" s="666">
        <f>IF(COUNTIF($X27:AK27,$I27+N($J27))&lt;$K27,$I27+N($J27),0)</f>
        <v>0</v>
      </c>
      <c r="AM27" s="666">
        <f>IF(COUNTIF($X27:AL27,$I27+N($J27))&lt;$K27,$I27+N($J27),0)</f>
        <v>0</v>
      </c>
      <c r="AN27" s="666">
        <f>IF(COUNTIF($X27:AM27,$I27+N($J27))&lt;$K27,$I27+N($J27),0)</f>
        <v>0</v>
      </c>
      <c r="AO27" s="666">
        <f>IF(COUNTIF($X27:AN27,$I27+N($J27))&lt;$K27,$I27+N($J27),0)</f>
        <v>0</v>
      </c>
      <c r="AP27" s="666">
        <f>IF(COUNTIF($X27:AO27,$I27+N($J27))&lt;$K27,$I27+N($J27),0)</f>
        <v>0</v>
      </c>
      <c r="AQ27" s="666">
        <f>IF(COUNTIF($X27:AP27,$I27+N($J27))&lt;$K27,$I27+N($J27),0)</f>
        <v>0</v>
      </c>
      <c r="AR27" s="666">
        <f>IF(COUNTIF($X27:AQ27,$I27+N($J27))&lt;$K27,$I27+N($J27),0)</f>
        <v>0</v>
      </c>
      <c r="AS27" s="666">
        <f>IF(COUNTIF($X27:AR27,$I27+N($J27))&lt;$K27,$I27+N($J27),0)</f>
        <v>0</v>
      </c>
      <c r="AT27" s="666">
        <f>IF(COUNTIF($X27:AS27,$I27+N($J27))&lt;$K27,$I27+N($J27),0)</f>
        <v>0</v>
      </c>
      <c r="AU27" s="666">
        <f>IF(COUNTIF($X27:AT27,$I27+N($J27))&lt;$K27,$I27+N($J27),0)</f>
        <v>0</v>
      </c>
      <c r="AV27" s="666">
        <f>IF(COUNTIF($X27:AU27,$I27+N($J27))&lt;$K27,$I27+N($J27),0)</f>
        <v>0</v>
      </c>
      <c r="AW27" s="666">
        <f>IF(COUNTIF($X27:AV27,$I27+N($J27))&lt;$K27,$I27+N($J27),0)</f>
        <v>0</v>
      </c>
      <c r="AX27" s="666">
        <f>IF(COUNTIF($X27:AW27,$I27+N($J27))&lt;$K27,$I27+N($J27),0)</f>
        <v>0</v>
      </c>
      <c r="AY27" s="666">
        <f>IF(COUNTIF($X27:AX27,$I27+N($J27))&lt;$K27,$I27+N($J27),0)</f>
        <v>0</v>
      </c>
      <c r="AZ27" s="666">
        <f>IF(COUNTIF($X27:AY27,$I27+N($J27))&lt;$K27,$I27+N($J27),0)</f>
        <v>0</v>
      </c>
      <c r="BA27" s="666">
        <f>IF(COUNTIF($X27:AZ27,$I27+N($J27))&lt;$K27,$I27+N($J27),0)</f>
        <v>0</v>
      </c>
      <c r="BB27" s="666">
        <f>IF(COUNTIF($X27:BA27,$I27+N($J27))&lt;$K27,$I27+N($J27),0)</f>
        <v>0</v>
      </c>
      <c r="BC27" s="666">
        <f>IF(COUNTIF($X27:BB27,$I27+N($J27))&lt;$K27,$I27+N($J27),0)</f>
        <v>0</v>
      </c>
      <c r="BD27" s="666">
        <f>IF(COUNTIF($X27:BC27,$I27+N($J27))&lt;$K27,$I27+N($J27),0)</f>
        <v>0</v>
      </c>
      <c r="BE27" s="666">
        <f>IF(COUNTIF($X27:BD27,$I27+N($J27))&lt;$K27,$I27+N($J27),0)</f>
        <v>0</v>
      </c>
      <c r="BF27" s="666">
        <f>IF(COUNTIF($X27:BE27,$I27+N($J27))&lt;$K27,$I27+N($J27),0)</f>
        <v>0</v>
      </c>
      <c r="BG27" s="666">
        <f>IF(COUNTIF($X27:BF27,$I27+N($J27))&lt;$K27,$I27+N($J27),0)</f>
        <v>0</v>
      </c>
      <c r="BH27" s="666">
        <f>IF(COUNTIF($X27:BG27,$I27+N($J27))&lt;$K27,$I27+N($J27),0)</f>
        <v>0</v>
      </c>
      <c r="BI27" s="666">
        <f>IF(COUNTIF($X27:BH27,$I27+N($J27))&lt;$K27,$I27+N($J27),0)</f>
        <v>0</v>
      </c>
      <c r="BJ27" s="666">
        <f>IF(COUNTIF($X27:BI27,$I27+N($J27))&lt;$K27,$I27+N($J27),0)</f>
        <v>0</v>
      </c>
      <c r="BK27" s="666">
        <f>IF(COUNTIF($X27:BJ27,$I27+N($J27))&lt;$K27,$I27+N($J27),0)</f>
        <v>0</v>
      </c>
      <c r="BL27" s="666">
        <f>IF(COUNTIF($X27:BK27,$I27+N($J27))&lt;$K27,$I27+N($J27),0)</f>
        <v>0</v>
      </c>
      <c r="BM27" s="666">
        <f>IF(COUNTIF($X27:BL27,$I27+N($J27))&lt;$K27,$I27+N($J27),0)</f>
        <v>0</v>
      </c>
      <c r="BN27" s="666">
        <f>IF(COUNTIF($X27:BM27,$I27+N($J27))&lt;$K27,$I27+N($J27),0)</f>
        <v>0</v>
      </c>
      <c r="BO27" s="666">
        <f>IF(COUNTIF($X27:BN27,$I27+N($J27))&lt;$K27,$I27+N($J27),0)</f>
        <v>0</v>
      </c>
      <c r="BP27" s="666">
        <f>IF(COUNTIF($X27:BO27,$I27+N($J27))&lt;$K27,$I27+N($J27),0)</f>
        <v>0</v>
      </c>
      <c r="BQ27" s="666">
        <f>IF(COUNTIF($X27:BP27,$I27+N($J27))&lt;$K27,$I27+N($J27),0)</f>
        <v>0</v>
      </c>
      <c r="BR27" s="666">
        <f>IF(COUNTIF($X27:BQ27,$I27+N($J27))&lt;$K27,$I27+N($J27),0)</f>
        <v>0</v>
      </c>
      <c r="BS27" s="666">
        <f>IF(COUNTIF($X27:BR27,$I27+N($J27))&lt;$K27,$I27+N($J27),0)</f>
        <v>0</v>
      </c>
      <c r="BT27" s="666">
        <f>IF(COUNTIF($X27:BS27,$I27+N($J27))&lt;$K27,$I27+N($J27),0)</f>
        <v>0</v>
      </c>
      <c r="BU27" s="666">
        <f>IF(COUNTIF($X27:BT27,$I27+N($J27))&lt;$K27,$I27+N($J27),0)</f>
        <v>0</v>
      </c>
      <c r="BV27" s="667">
        <f t="shared" si="7"/>
        <v>-0.3</v>
      </c>
      <c r="BW27" s="694"/>
    </row>
    <row r="28" spans="1:75" s="8" customFormat="1" ht="15">
      <c r="A28" s="448"/>
      <c r="B28" s="917">
        <f>'8-Cost by Measure'!B30</f>
        <v>17</v>
      </c>
      <c r="C28" s="896">
        <f>IF('8-Cost by Measure'!C30=0,"",'8-Cost by Measure'!C30)</f>
      </c>
      <c r="D28" s="761"/>
      <c r="E28" s="761"/>
      <c r="F28" s="762"/>
      <c r="G28" s="898">
        <f t="shared" si="8"/>
      </c>
      <c r="H28" s="761"/>
      <c r="I28" s="747"/>
      <c r="J28" s="900">
        <f>IF(C28="","",(D28*10*'6-Energy Rates'!$C$13)+(E28*'6-Energy Rates'!$C$11))</f>
      </c>
      <c r="K28" s="773"/>
      <c r="L28" s="902">
        <f>IF(N(J28)=0,0,'8-Cost by Measure'!P30/J28)</f>
        <v>0</v>
      </c>
      <c r="M28" s="903">
        <f t="shared" si="3"/>
      </c>
      <c r="N28" s="900">
        <f>IF(N(J28)=0,0,-PV($D$35,K28,J28)-'8-Cost by Measure'!P30)</f>
        <v>0</v>
      </c>
      <c r="O28" s="900">
        <f t="shared" si="4"/>
        <v>0</v>
      </c>
      <c r="P28" s="777" t="s">
        <v>1088</v>
      </c>
      <c r="Q28" s="449"/>
      <c r="R28" s="781"/>
      <c r="S28" s="664" t="e">
        <f t="shared" si="0"/>
        <v>#N/A</v>
      </c>
      <c r="T28" s="664" t="e">
        <f t="shared" si="1"/>
        <v>#N/A</v>
      </c>
      <c r="U28" s="665" t="e">
        <f t="shared" si="2"/>
        <v>#N/A</v>
      </c>
      <c r="V28" s="427"/>
      <c r="W28" s="666">
        <f>-'8-Cost by Measure'!P30</f>
        <v>0</v>
      </c>
      <c r="X28" s="666">
        <f t="shared" si="5"/>
        <v>0</v>
      </c>
      <c r="Y28" s="666">
        <f t="shared" si="6"/>
        <v>0</v>
      </c>
      <c r="Z28" s="666">
        <f>IF(COUNTIF($X28:Y28,$I28+N($J28))&lt;$K28,$I28+N($J28),0)</f>
        <v>0</v>
      </c>
      <c r="AA28" s="666">
        <f>IF(COUNTIF($X28:Z28,$I28+N($J28))&lt;$K28,$I28+N($J28),0)</f>
        <v>0</v>
      </c>
      <c r="AB28" s="666">
        <f>IF(COUNTIF($X28:AA28,$I28+N($J28))&lt;$K28,$I28+N($J28),0)</f>
        <v>0</v>
      </c>
      <c r="AC28" s="666">
        <f>IF(COUNTIF($X28:AB28,$I28+N($J28))&lt;$K28,$I28+N($J28),0)</f>
        <v>0</v>
      </c>
      <c r="AD28" s="666">
        <f>IF(COUNTIF($X28:AC28,$I28+N($J28))&lt;$K28,$I28+N($J28),0)</f>
        <v>0</v>
      </c>
      <c r="AE28" s="666">
        <f>IF(COUNTIF($X28:AD28,$I28+N($J28))&lt;$K28,$I28+N($J28),0)</f>
        <v>0</v>
      </c>
      <c r="AF28" s="666">
        <f>IF(COUNTIF($X28:AE28,$I28+N($J28))&lt;$K28,$I28+N($J28),0)</f>
        <v>0</v>
      </c>
      <c r="AG28" s="666">
        <f>IF(COUNTIF($X28:AF28,$I28+N($J28))&lt;$K28,$I28+N($J28),0)</f>
        <v>0</v>
      </c>
      <c r="AH28" s="666">
        <f>IF(COUNTIF($X28:AG28,$I28+N($J28))&lt;$K28,$I28+N($J28),0)</f>
        <v>0</v>
      </c>
      <c r="AI28" s="666">
        <f>IF(COUNTIF($X28:AH28,$I28+N($J28))&lt;$K28,$I28+N($J28),0)</f>
        <v>0</v>
      </c>
      <c r="AJ28" s="666">
        <f>IF(COUNTIF($X28:AI28,$I28+N($J28))&lt;$K28,$I28+N($J28),0)</f>
        <v>0</v>
      </c>
      <c r="AK28" s="666">
        <f>IF(COUNTIF($X28:AJ28,$I28+N($J28))&lt;$K28,$I28+N($J28),0)</f>
        <v>0</v>
      </c>
      <c r="AL28" s="666">
        <f>IF(COUNTIF($X28:AK28,$I28+N($J28))&lt;$K28,$I28+N($J28),0)</f>
        <v>0</v>
      </c>
      <c r="AM28" s="666">
        <f>IF(COUNTIF($X28:AL28,$I28+N($J28))&lt;$K28,$I28+N($J28),0)</f>
        <v>0</v>
      </c>
      <c r="AN28" s="666">
        <f>IF(COUNTIF($X28:AM28,$I28+N($J28))&lt;$K28,$I28+N($J28),0)</f>
        <v>0</v>
      </c>
      <c r="AO28" s="666">
        <f>IF(COUNTIF($X28:AN28,$I28+N($J28))&lt;$K28,$I28+N($J28),0)</f>
        <v>0</v>
      </c>
      <c r="AP28" s="666">
        <f>IF(COUNTIF($X28:AO28,$I28+N($J28))&lt;$K28,$I28+N($J28),0)</f>
        <v>0</v>
      </c>
      <c r="AQ28" s="666">
        <f>IF(COUNTIF($X28:AP28,$I28+N($J28))&lt;$K28,$I28+N($J28),0)</f>
        <v>0</v>
      </c>
      <c r="AR28" s="666">
        <f>IF(COUNTIF($X28:AQ28,$I28+N($J28))&lt;$K28,$I28+N($J28),0)</f>
        <v>0</v>
      </c>
      <c r="AS28" s="666">
        <f>IF(COUNTIF($X28:AR28,$I28+N($J28))&lt;$K28,$I28+N($J28),0)</f>
        <v>0</v>
      </c>
      <c r="AT28" s="666">
        <f>IF(COUNTIF($X28:AS28,$I28+N($J28))&lt;$K28,$I28+N($J28),0)</f>
        <v>0</v>
      </c>
      <c r="AU28" s="666">
        <f>IF(COUNTIF($X28:AT28,$I28+N($J28))&lt;$K28,$I28+N($J28),0)</f>
        <v>0</v>
      </c>
      <c r="AV28" s="666">
        <f>IF(COUNTIF($X28:AU28,$I28+N($J28))&lt;$K28,$I28+N($J28),0)</f>
        <v>0</v>
      </c>
      <c r="AW28" s="666">
        <f>IF(COUNTIF($X28:AV28,$I28+N($J28))&lt;$K28,$I28+N($J28),0)</f>
        <v>0</v>
      </c>
      <c r="AX28" s="666">
        <f>IF(COUNTIF($X28:AW28,$I28+N($J28))&lt;$K28,$I28+N($J28),0)</f>
        <v>0</v>
      </c>
      <c r="AY28" s="666">
        <f>IF(COUNTIF($X28:AX28,$I28+N($J28))&lt;$K28,$I28+N($J28),0)</f>
        <v>0</v>
      </c>
      <c r="AZ28" s="666">
        <f>IF(COUNTIF($X28:AY28,$I28+N($J28))&lt;$K28,$I28+N($J28),0)</f>
        <v>0</v>
      </c>
      <c r="BA28" s="666">
        <f>IF(COUNTIF($X28:AZ28,$I28+N($J28))&lt;$K28,$I28+N($J28),0)</f>
        <v>0</v>
      </c>
      <c r="BB28" s="666">
        <f>IF(COUNTIF($X28:BA28,$I28+N($J28))&lt;$K28,$I28+N($J28),0)</f>
        <v>0</v>
      </c>
      <c r="BC28" s="666">
        <f>IF(COUNTIF($X28:BB28,$I28+N($J28))&lt;$K28,$I28+N($J28),0)</f>
        <v>0</v>
      </c>
      <c r="BD28" s="666">
        <f>IF(COUNTIF($X28:BC28,$I28+N($J28))&lt;$K28,$I28+N($J28),0)</f>
        <v>0</v>
      </c>
      <c r="BE28" s="666">
        <f>IF(COUNTIF($X28:BD28,$I28+N($J28))&lt;$K28,$I28+N($J28),0)</f>
        <v>0</v>
      </c>
      <c r="BF28" s="666">
        <f>IF(COUNTIF($X28:BE28,$I28+N($J28))&lt;$K28,$I28+N($J28),0)</f>
        <v>0</v>
      </c>
      <c r="BG28" s="666">
        <f>IF(COUNTIF($X28:BF28,$I28+N($J28))&lt;$K28,$I28+N($J28),0)</f>
        <v>0</v>
      </c>
      <c r="BH28" s="666">
        <f>IF(COUNTIF($X28:BG28,$I28+N($J28))&lt;$K28,$I28+N($J28),0)</f>
        <v>0</v>
      </c>
      <c r="BI28" s="666">
        <f>IF(COUNTIF($X28:BH28,$I28+N($J28))&lt;$K28,$I28+N($J28),0)</f>
        <v>0</v>
      </c>
      <c r="BJ28" s="666">
        <f>IF(COUNTIF($X28:BI28,$I28+N($J28))&lt;$K28,$I28+N($J28),0)</f>
        <v>0</v>
      </c>
      <c r="BK28" s="666">
        <f>IF(COUNTIF($X28:BJ28,$I28+N($J28))&lt;$K28,$I28+N($J28),0)</f>
        <v>0</v>
      </c>
      <c r="BL28" s="666">
        <f>IF(COUNTIF($X28:BK28,$I28+N($J28))&lt;$K28,$I28+N($J28),0)</f>
        <v>0</v>
      </c>
      <c r="BM28" s="666">
        <f>IF(COUNTIF($X28:BL28,$I28+N($J28))&lt;$K28,$I28+N($J28),0)</f>
        <v>0</v>
      </c>
      <c r="BN28" s="666">
        <f>IF(COUNTIF($X28:BM28,$I28+N($J28))&lt;$K28,$I28+N($J28),0)</f>
        <v>0</v>
      </c>
      <c r="BO28" s="666">
        <f>IF(COUNTIF($X28:BN28,$I28+N($J28))&lt;$K28,$I28+N($J28),0)</f>
        <v>0</v>
      </c>
      <c r="BP28" s="666">
        <f>IF(COUNTIF($X28:BO28,$I28+N($J28))&lt;$K28,$I28+N($J28),0)</f>
        <v>0</v>
      </c>
      <c r="BQ28" s="666">
        <f>IF(COUNTIF($X28:BP28,$I28+N($J28))&lt;$K28,$I28+N($J28),0)</f>
        <v>0</v>
      </c>
      <c r="BR28" s="666">
        <f>IF(COUNTIF($X28:BQ28,$I28+N($J28))&lt;$K28,$I28+N($J28),0)</f>
        <v>0</v>
      </c>
      <c r="BS28" s="666">
        <f>IF(COUNTIF($X28:BR28,$I28+N($J28))&lt;$K28,$I28+N($J28),0)</f>
        <v>0</v>
      </c>
      <c r="BT28" s="666">
        <f>IF(COUNTIF($X28:BS28,$I28+N($J28))&lt;$K28,$I28+N($J28),0)</f>
        <v>0</v>
      </c>
      <c r="BU28" s="666">
        <f>IF(COUNTIF($X28:BT28,$I28+N($J28))&lt;$K28,$I28+N($J28),0)</f>
        <v>0</v>
      </c>
      <c r="BV28" s="667">
        <f t="shared" si="7"/>
        <v>-0.3</v>
      </c>
      <c r="BW28" s="694"/>
    </row>
    <row r="29" spans="1:75" s="8" customFormat="1" ht="15">
      <c r="A29" s="448"/>
      <c r="B29" s="917">
        <f>'8-Cost by Measure'!B31</f>
        <v>18</v>
      </c>
      <c r="C29" s="895">
        <f>IF('8-Cost by Measure'!C31=0,"",'8-Cost by Measure'!C31)</f>
      </c>
      <c r="D29" s="761"/>
      <c r="E29" s="761"/>
      <c r="F29" s="762"/>
      <c r="G29" s="898">
        <f t="shared" si="8"/>
      </c>
      <c r="H29" s="761"/>
      <c r="I29" s="747"/>
      <c r="J29" s="900">
        <f>IF(C29="","",(D29*10*'6-Energy Rates'!$C$13)+(E29*'6-Energy Rates'!$C$11))</f>
      </c>
      <c r="K29" s="773"/>
      <c r="L29" s="902">
        <f>IF(N(J29)=0,0,'8-Cost by Measure'!P31/J29)</f>
        <v>0</v>
      </c>
      <c r="M29" s="903">
        <f t="shared" si="3"/>
      </c>
      <c r="N29" s="900">
        <f>IF(N(J29)=0,0,-PV($D$35,K29,J29)-'8-Cost by Measure'!P31)</f>
        <v>0</v>
      </c>
      <c r="O29" s="900">
        <f t="shared" si="4"/>
        <v>0</v>
      </c>
      <c r="P29" s="777" t="s">
        <v>1088</v>
      </c>
      <c r="Q29" s="449"/>
      <c r="R29" s="781"/>
      <c r="S29" s="664" t="e">
        <f t="shared" si="0"/>
        <v>#N/A</v>
      </c>
      <c r="T29" s="664" t="e">
        <f t="shared" si="1"/>
        <v>#N/A</v>
      </c>
      <c r="U29" s="665" t="e">
        <f t="shared" si="2"/>
        <v>#N/A</v>
      </c>
      <c r="V29" s="427"/>
      <c r="W29" s="666">
        <f>-'8-Cost by Measure'!P31</f>
        <v>0</v>
      </c>
      <c r="X29" s="666">
        <f t="shared" si="5"/>
        <v>0</v>
      </c>
      <c r="Y29" s="666">
        <f t="shared" si="6"/>
        <v>0</v>
      </c>
      <c r="Z29" s="666">
        <f>IF(COUNTIF($X29:Y29,$I29+N($J29))&lt;$K29,$I29+N($J29),0)</f>
        <v>0</v>
      </c>
      <c r="AA29" s="666">
        <f>IF(COUNTIF($X29:Z29,$I29+N($J29))&lt;$K29,$I29+N($J29),0)</f>
        <v>0</v>
      </c>
      <c r="AB29" s="666">
        <f>IF(COUNTIF($X29:AA29,$I29+N($J29))&lt;$K29,$I29+N($J29),0)</f>
        <v>0</v>
      </c>
      <c r="AC29" s="666">
        <f>IF(COUNTIF($X29:AB29,$I29+N($J29))&lt;$K29,$I29+N($J29),0)</f>
        <v>0</v>
      </c>
      <c r="AD29" s="666">
        <f>IF(COUNTIF($X29:AC29,$I29+N($J29))&lt;$K29,$I29+N($J29),0)</f>
        <v>0</v>
      </c>
      <c r="AE29" s="666">
        <f>IF(COUNTIF($X29:AD29,$I29+N($J29))&lt;$K29,$I29+N($J29),0)</f>
        <v>0</v>
      </c>
      <c r="AF29" s="666">
        <f>IF(COUNTIF($X29:AE29,$I29+N($J29))&lt;$K29,$I29+N($J29),0)</f>
        <v>0</v>
      </c>
      <c r="AG29" s="666">
        <f>IF(COUNTIF($X29:AF29,$I29+N($J29))&lt;$K29,$I29+N($J29),0)</f>
        <v>0</v>
      </c>
      <c r="AH29" s="666">
        <f>IF(COUNTIF($X29:AG29,$I29+N($J29))&lt;$K29,$I29+N($J29),0)</f>
        <v>0</v>
      </c>
      <c r="AI29" s="666">
        <f>IF(COUNTIF($X29:AH29,$I29+N($J29))&lt;$K29,$I29+N($J29),0)</f>
        <v>0</v>
      </c>
      <c r="AJ29" s="666">
        <f>IF(COUNTIF($X29:AI29,$I29+N($J29))&lt;$K29,$I29+N($J29),0)</f>
        <v>0</v>
      </c>
      <c r="AK29" s="666">
        <f>IF(COUNTIF($X29:AJ29,$I29+N($J29))&lt;$K29,$I29+N($J29),0)</f>
        <v>0</v>
      </c>
      <c r="AL29" s="666">
        <f>IF(COUNTIF($X29:AK29,$I29+N($J29))&lt;$K29,$I29+N($J29),0)</f>
        <v>0</v>
      </c>
      <c r="AM29" s="666">
        <f>IF(COUNTIF($X29:AL29,$I29+N($J29))&lt;$K29,$I29+N($J29),0)</f>
        <v>0</v>
      </c>
      <c r="AN29" s="666">
        <f>IF(COUNTIF($X29:AM29,$I29+N($J29))&lt;$K29,$I29+N($J29),0)</f>
        <v>0</v>
      </c>
      <c r="AO29" s="666">
        <f>IF(COUNTIF($X29:AN29,$I29+N($J29))&lt;$K29,$I29+N($J29),0)</f>
        <v>0</v>
      </c>
      <c r="AP29" s="666">
        <f>IF(COUNTIF($X29:AO29,$I29+N($J29))&lt;$K29,$I29+N($J29),0)</f>
        <v>0</v>
      </c>
      <c r="AQ29" s="666">
        <f>IF(COUNTIF($X29:AP29,$I29+N($J29))&lt;$K29,$I29+N($J29),0)</f>
        <v>0</v>
      </c>
      <c r="AR29" s="666">
        <f>IF(COUNTIF($X29:AQ29,$I29+N($J29))&lt;$K29,$I29+N($J29),0)</f>
        <v>0</v>
      </c>
      <c r="AS29" s="666">
        <f>IF(COUNTIF($X29:AR29,$I29+N($J29))&lt;$K29,$I29+N($J29),0)</f>
        <v>0</v>
      </c>
      <c r="AT29" s="666">
        <f>IF(COUNTIF($X29:AS29,$I29+N($J29))&lt;$K29,$I29+N($J29),0)</f>
        <v>0</v>
      </c>
      <c r="AU29" s="666">
        <f>IF(COUNTIF($X29:AT29,$I29+N($J29))&lt;$K29,$I29+N($J29),0)</f>
        <v>0</v>
      </c>
      <c r="AV29" s="666">
        <f>IF(COUNTIF($X29:AU29,$I29+N($J29))&lt;$K29,$I29+N($J29),0)</f>
        <v>0</v>
      </c>
      <c r="AW29" s="666">
        <f>IF(COUNTIF($X29:AV29,$I29+N($J29))&lt;$K29,$I29+N($J29),0)</f>
        <v>0</v>
      </c>
      <c r="AX29" s="666">
        <f>IF(COUNTIF($X29:AW29,$I29+N($J29))&lt;$K29,$I29+N($J29),0)</f>
        <v>0</v>
      </c>
      <c r="AY29" s="666">
        <f>IF(COUNTIF($X29:AX29,$I29+N($J29))&lt;$K29,$I29+N($J29),0)</f>
        <v>0</v>
      </c>
      <c r="AZ29" s="666">
        <f>IF(COUNTIF($X29:AY29,$I29+N($J29))&lt;$K29,$I29+N($J29),0)</f>
        <v>0</v>
      </c>
      <c r="BA29" s="666">
        <f>IF(COUNTIF($X29:AZ29,$I29+N($J29))&lt;$K29,$I29+N($J29),0)</f>
        <v>0</v>
      </c>
      <c r="BB29" s="666">
        <f>IF(COUNTIF($X29:BA29,$I29+N($J29))&lt;$K29,$I29+N($J29),0)</f>
        <v>0</v>
      </c>
      <c r="BC29" s="666">
        <f>IF(COUNTIF($X29:BB29,$I29+N($J29))&lt;$K29,$I29+N($J29),0)</f>
        <v>0</v>
      </c>
      <c r="BD29" s="666">
        <f>IF(COUNTIF($X29:BC29,$I29+N($J29))&lt;$K29,$I29+N($J29),0)</f>
        <v>0</v>
      </c>
      <c r="BE29" s="666">
        <f>IF(COUNTIF($X29:BD29,$I29+N($J29))&lt;$K29,$I29+N($J29),0)</f>
        <v>0</v>
      </c>
      <c r="BF29" s="666">
        <f>IF(COUNTIF($X29:BE29,$I29+N($J29))&lt;$K29,$I29+N($J29),0)</f>
        <v>0</v>
      </c>
      <c r="BG29" s="666">
        <f>IF(COUNTIF($X29:BF29,$I29+N($J29))&lt;$K29,$I29+N($J29),0)</f>
        <v>0</v>
      </c>
      <c r="BH29" s="666">
        <f>IF(COUNTIF($X29:BG29,$I29+N($J29))&lt;$K29,$I29+N($J29),0)</f>
        <v>0</v>
      </c>
      <c r="BI29" s="666">
        <f>IF(COUNTIF($X29:BH29,$I29+N($J29))&lt;$K29,$I29+N($J29),0)</f>
        <v>0</v>
      </c>
      <c r="BJ29" s="666">
        <f>IF(COUNTIF($X29:BI29,$I29+N($J29))&lt;$K29,$I29+N($J29),0)</f>
        <v>0</v>
      </c>
      <c r="BK29" s="666">
        <f>IF(COUNTIF($X29:BJ29,$I29+N($J29))&lt;$K29,$I29+N($J29),0)</f>
        <v>0</v>
      </c>
      <c r="BL29" s="666">
        <f>IF(COUNTIF($X29:BK29,$I29+N($J29))&lt;$K29,$I29+N($J29),0)</f>
        <v>0</v>
      </c>
      <c r="BM29" s="666">
        <f>IF(COUNTIF($X29:BL29,$I29+N($J29))&lt;$K29,$I29+N($J29),0)</f>
        <v>0</v>
      </c>
      <c r="BN29" s="666">
        <f>IF(COUNTIF($X29:BM29,$I29+N($J29))&lt;$K29,$I29+N($J29),0)</f>
        <v>0</v>
      </c>
      <c r="BO29" s="666">
        <f>IF(COUNTIF($X29:BN29,$I29+N($J29))&lt;$K29,$I29+N($J29),0)</f>
        <v>0</v>
      </c>
      <c r="BP29" s="666">
        <f>IF(COUNTIF($X29:BO29,$I29+N($J29))&lt;$K29,$I29+N($J29),0)</f>
        <v>0</v>
      </c>
      <c r="BQ29" s="666">
        <f>IF(COUNTIF($X29:BP29,$I29+N($J29))&lt;$K29,$I29+N($J29),0)</f>
        <v>0</v>
      </c>
      <c r="BR29" s="666">
        <f>IF(COUNTIF($X29:BQ29,$I29+N($J29))&lt;$K29,$I29+N($J29),0)</f>
        <v>0</v>
      </c>
      <c r="BS29" s="666">
        <f>IF(COUNTIF($X29:BR29,$I29+N($J29))&lt;$K29,$I29+N($J29),0)</f>
        <v>0</v>
      </c>
      <c r="BT29" s="666">
        <f>IF(COUNTIF($X29:BS29,$I29+N($J29))&lt;$K29,$I29+N($J29),0)</f>
        <v>0</v>
      </c>
      <c r="BU29" s="666">
        <f>IF(COUNTIF($X29:BT29,$I29+N($J29))&lt;$K29,$I29+N($J29),0)</f>
        <v>0</v>
      </c>
      <c r="BV29" s="667">
        <f t="shared" si="7"/>
        <v>-0.3</v>
      </c>
      <c r="BW29" s="694"/>
    </row>
    <row r="30" spans="1:75" s="8" customFormat="1" ht="15">
      <c r="A30" s="448"/>
      <c r="B30" s="917">
        <f>'8-Cost by Measure'!B32</f>
        <v>19</v>
      </c>
      <c r="C30" s="896">
        <f>IF('8-Cost by Measure'!C32=0,"",'8-Cost by Measure'!C32)</f>
      </c>
      <c r="D30" s="761"/>
      <c r="E30" s="761"/>
      <c r="F30" s="762"/>
      <c r="G30" s="898">
        <f t="shared" si="8"/>
      </c>
      <c r="H30" s="761"/>
      <c r="I30" s="747"/>
      <c r="J30" s="900">
        <f>IF(C30="","",(D30*10*'6-Energy Rates'!$C$13)+(E30*'6-Energy Rates'!$C$11))</f>
      </c>
      <c r="K30" s="773"/>
      <c r="L30" s="902">
        <f>IF(N(J30)=0,0,'8-Cost by Measure'!P32/J30)</f>
        <v>0</v>
      </c>
      <c r="M30" s="903">
        <f t="shared" si="3"/>
      </c>
      <c r="N30" s="900">
        <f>IF(N(J30)=0,0,-PV($D$35,K30,J30)-'8-Cost by Measure'!P32)</f>
        <v>0</v>
      </c>
      <c r="O30" s="900">
        <f t="shared" si="4"/>
        <v>0</v>
      </c>
      <c r="P30" s="777" t="s">
        <v>1088</v>
      </c>
      <c r="Q30" s="449"/>
      <c r="R30" s="781"/>
      <c r="S30" s="664" t="e">
        <f t="shared" si="0"/>
        <v>#N/A</v>
      </c>
      <c r="T30" s="664" t="e">
        <f t="shared" si="1"/>
        <v>#N/A</v>
      </c>
      <c r="U30" s="665" t="e">
        <f t="shared" si="2"/>
        <v>#N/A</v>
      </c>
      <c r="V30" s="427"/>
      <c r="W30" s="666">
        <f>-'8-Cost by Measure'!P32</f>
        <v>0</v>
      </c>
      <c r="X30" s="666">
        <f t="shared" si="5"/>
        <v>0</v>
      </c>
      <c r="Y30" s="666">
        <f t="shared" si="6"/>
        <v>0</v>
      </c>
      <c r="Z30" s="666">
        <f>IF(COUNTIF($X30:Y30,$I30+N($J30))&lt;$K30,$I30+N($J30),0)</f>
        <v>0</v>
      </c>
      <c r="AA30" s="666">
        <f>IF(COUNTIF($X30:Z30,$I30+N($J30))&lt;$K30,$I30+N($J30),0)</f>
        <v>0</v>
      </c>
      <c r="AB30" s="666">
        <f>IF(COUNTIF($X30:AA30,$I30+N($J30))&lt;$K30,$I30+N($J30),0)</f>
        <v>0</v>
      </c>
      <c r="AC30" s="666">
        <f>IF(COUNTIF($X30:AB30,$I30+N($J30))&lt;$K30,$I30+N($J30),0)</f>
        <v>0</v>
      </c>
      <c r="AD30" s="666">
        <f>IF(COUNTIF($X30:AC30,$I30+N($J30))&lt;$K30,$I30+N($J30),0)</f>
        <v>0</v>
      </c>
      <c r="AE30" s="666">
        <f>IF(COUNTIF($X30:AD30,$I30+N($J30))&lt;$K30,$I30+N($J30),0)</f>
        <v>0</v>
      </c>
      <c r="AF30" s="666">
        <f>IF(COUNTIF($X30:AE30,$I30+N($J30))&lt;$K30,$I30+N($J30),0)</f>
        <v>0</v>
      </c>
      <c r="AG30" s="666">
        <f>IF(COUNTIF($X30:AF30,$I30+N($J30))&lt;$K30,$I30+N($J30),0)</f>
        <v>0</v>
      </c>
      <c r="AH30" s="666">
        <f>IF(COUNTIF($X30:AG30,$I30+N($J30))&lt;$K30,$I30+N($J30),0)</f>
        <v>0</v>
      </c>
      <c r="AI30" s="666">
        <f>IF(COUNTIF($X30:AH30,$I30+N($J30))&lt;$K30,$I30+N($J30),0)</f>
        <v>0</v>
      </c>
      <c r="AJ30" s="666">
        <f>IF(COUNTIF($X30:AI30,$I30+N($J30))&lt;$K30,$I30+N($J30),0)</f>
        <v>0</v>
      </c>
      <c r="AK30" s="666">
        <f>IF(COUNTIF($X30:AJ30,$I30+N($J30))&lt;$K30,$I30+N($J30),0)</f>
        <v>0</v>
      </c>
      <c r="AL30" s="666">
        <f>IF(COUNTIF($X30:AK30,$I30+N($J30))&lt;$K30,$I30+N($J30),0)</f>
        <v>0</v>
      </c>
      <c r="AM30" s="666">
        <f>IF(COUNTIF($X30:AL30,$I30+N($J30))&lt;$K30,$I30+N($J30),0)</f>
        <v>0</v>
      </c>
      <c r="AN30" s="666">
        <f>IF(COUNTIF($X30:AM30,$I30+N($J30))&lt;$K30,$I30+N($J30),0)</f>
        <v>0</v>
      </c>
      <c r="AO30" s="666">
        <f>IF(COUNTIF($X30:AN30,$I30+N($J30))&lt;$K30,$I30+N($J30),0)</f>
        <v>0</v>
      </c>
      <c r="AP30" s="666">
        <f>IF(COUNTIF($X30:AO30,$I30+N($J30))&lt;$K30,$I30+N($J30),0)</f>
        <v>0</v>
      </c>
      <c r="AQ30" s="666">
        <f>IF(COUNTIF($X30:AP30,$I30+N($J30))&lt;$K30,$I30+N($J30),0)</f>
        <v>0</v>
      </c>
      <c r="AR30" s="666">
        <f>IF(COUNTIF($X30:AQ30,$I30+N($J30))&lt;$K30,$I30+N($J30),0)</f>
        <v>0</v>
      </c>
      <c r="AS30" s="666">
        <f>IF(COUNTIF($X30:AR30,$I30+N($J30))&lt;$K30,$I30+N($J30),0)</f>
        <v>0</v>
      </c>
      <c r="AT30" s="666">
        <f>IF(COUNTIF($X30:AS30,$I30+N($J30))&lt;$K30,$I30+N($J30),0)</f>
        <v>0</v>
      </c>
      <c r="AU30" s="666">
        <f>IF(COUNTIF($X30:AT30,$I30+N($J30))&lt;$K30,$I30+N($J30),0)</f>
        <v>0</v>
      </c>
      <c r="AV30" s="666">
        <f>IF(COUNTIF($X30:AU30,$I30+N($J30))&lt;$K30,$I30+N($J30),0)</f>
        <v>0</v>
      </c>
      <c r="AW30" s="666">
        <f>IF(COUNTIF($X30:AV30,$I30+N($J30))&lt;$K30,$I30+N($J30),0)</f>
        <v>0</v>
      </c>
      <c r="AX30" s="666">
        <f>IF(COUNTIF($X30:AW30,$I30+N($J30))&lt;$K30,$I30+N($J30),0)</f>
        <v>0</v>
      </c>
      <c r="AY30" s="666">
        <f>IF(COUNTIF($X30:AX30,$I30+N($J30))&lt;$K30,$I30+N($J30),0)</f>
        <v>0</v>
      </c>
      <c r="AZ30" s="666">
        <f>IF(COUNTIF($X30:AY30,$I30+N($J30))&lt;$K30,$I30+N($J30),0)</f>
        <v>0</v>
      </c>
      <c r="BA30" s="666">
        <f>IF(COUNTIF($X30:AZ30,$I30+N($J30))&lt;$K30,$I30+N($J30),0)</f>
        <v>0</v>
      </c>
      <c r="BB30" s="666">
        <f>IF(COUNTIF($X30:BA30,$I30+N($J30))&lt;$K30,$I30+N($J30),0)</f>
        <v>0</v>
      </c>
      <c r="BC30" s="666">
        <f>IF(COUNTIF($X30:BB30,$I30+N($J30))&lt;$K30,$I30+N($J30),0)</f>
        <v>0</v>
      </c>
      <c r="BD30" s="666">
        <f>IF(COUNTIF($X30:BC30,$I30+N($J30))&lt;$K30,$I30+N($J30),0)</f>
        <v>0</v>
      </c>
      <c r="BE30" s="666">
        <f>IF(COUNTIF($X30:BD30,$I30+N($J30))&lt;$K30,$I30+N($J30),0)</f>
        <v>0</v>
      </c>
      <c r="BF30" s="666">
        <f>IF(COUNTIF($X30:BE30,$I30+N($J30))&lt;$K30,$I30+N($J30),0)</f>
        <v>0</v>
      </c>
      <c r="BG30" s="666">
        <f>IF(COUNTIF($X30:BF30,$I30+N($J30))&lt;$K30,$I30+N($J30),0)</f>
        <v>0</v>
      </c>
      <c r="BH30" s="666">
        <f>IF(COUNTIF($X30:BG30,$I30+N($J30))&lt;$K30,$I30+N($J30),0)</f>
        <v>0</v>
      </c>
      <c r="BI30" s="666">
        <f>IF(COUNTIF($X30:BH30,$I30+N($J30))&lt;$K30,$I30+N($J30),0)</f>
        <v>0</v>
      </c>
      <c r="BJ30" s="666">
        <f>IF(COUNTIF($X30:BI30,$I30+N($J30))&lt;$K30,$I30+N($J30),0)</f>
        <v>0</v>
      </c>
      <c r="BK30" s="666">
        <f>IF(COUNTIF($X30:BJ30,$I30+N($J30))&lt;$K30,$I30+N($J30),0)</f>
        <v>0</v>
      </c>
      <c r="BL30" s="666">
        <f>IF(COUNTIF($X30:BK30,$I30+N($J30))&lt;$K30,$I30+N($J30),0)</f>
        <v>0</v>
      </c>
      <c r="BM30" s="666">
        <f>IF(COUNTIF($X30:BL30,$I30+N($J30))&lt;$K30,$I30+N($J30),0)</f>
        <v>0</v>
      </c>
      <c r="BN30" s="666">
        <f>IF(COUNTIF($X30:BM30,$I30+N($J30))&lt;$K30,$I30+N($J30),0)</f>
        <v>0</v>
      </c>
      <c r="BO30" s="666">
        <f>IF(COUNTIF($X30:BN30,$I30+N($J30))&lt;$K30,$I30+N($J30),0)</f>
        <v>0</v>
      </c>
      <c r="BP30" s="666">
        <f>IF(COUNTIF($X30:BO30,$I30+N($J30))&lt;$K30,$I30+N($J30),0)</f>
        <v>0</v>
      </c>
      <c r="BQ30" s="666">
        <f>IF(COUNTIF($X30:BP30,$I30+N($J30))&lt;$K30,$I30+N($J30),0)</f>
        <v>0</v>
      </c>
      <c r="BR30" s="666">
        <f>IF(COUNTIF($X30:BQ30,$I30+N($J30))&lt;$K30,$I30+N($J30),0)</f>
        <v>0</v>
      </c>
      <c r="BS30" s="666">
        <f>IF(COUNTIF($X30:BR30,$I30+N($J30))&lt;$K30,$I30+N($J30),0)</f>
        <v>0</v>
      </c>
      <c r="BT30" s="666">
        <f>IF(COUNTIF($X30:BS30,$I30+N($J30))&lt;$K30,$I30+N($J30),0)</f>
        <v>0</v>
      </c>
      <c r="BU30" s="666">
        <f>IF(COUNTIF($X30:BT30,$I30+N($J30))&lt;$K30,$I30+N($J30),0)</f>
        <v>0</v>
      </c>
      <c r="BV30" s="667">
        <f t="shared" si="7"/>
        <v>-0.3</v>
      </c>
      <c r="BW30" s="694"/>
    </row>
    <row r="31" spans="1:75" s="8" customFormat="1" ht="15.75" thickBot="1">
      <c r="A31" s="448"/>
      <c r="B31" s="918">
        <f>'8-Cost by Measure'!B33</f>
        <v>20</v>
      </c>
      <c r="C31" s="897">
        <f>IF('8-Cost by Measure'!C33=0,"",'8-Cost by Measure'!C33)</f>
      </c>
      <c r="D31" s="763"/>
      <c r="E31" s="763"/>
      <c r="F31" s="764"/>
      <c r="G31" s="899">
        <f t="shared" si="8"/>
      </c>
      <c r="H31" s="763"/>
      <c r="I31" s="768"/>
      <c r="J31" s="901">
        <f>IF(C31="","",(D31*10*'6-Energy Rates'!$C$13)+(E31*'6-Energy Rates'!$C$11))</f>
      </c>
      <c r="K31" s="774"/>
      <c r="L31" s="904">
        <f>IF(N(J31)=0,0,'8-Cost by Measure'!P33/J31)</f>
        <v>0</v>
      </c>
      <c r="M31" s="905">
        <f t="shared" si="3"/>
      </c>
      <c r="N31" s="901">
        <f>IF(N(J31)=0,0,-PV($D$35,K31,J31)-'8-Cost by Measure'!P33)</f>
        <v>0</v>
      </c>
      <c r="O31" s="901">
        <f t="shared" si="4"/>
        <v>0</v>
      </c>
      <c r="P31" s="779" t="s">
        <v>1088</v>
      </c>
      <c r="Q31" s="449"/>
      <c r="R31" s="781"/>
      <c r="S31" s="664" t="e">
        <f t="shared" si="0"/>
        <v>#N/A</v>
      </c>
      <c r="T31" s="664" t="e">
        <f t="shared" si="1"/>
        <v>#N/A</v>
      </c>
      <c r="U31" s="665" t="e">
        <f t="shared" si="2"/>
        <v>#N/A</v>
      </c>
      <c r="V31" s="427"/>
      <c r="W31" s="666">
        <f>-'8-Cost by Measure'!P33</f>
        <v>0</v>
      </c>
      <c r="X31" s="666">
        <f t="shared" si="5"/>
        <v>0</v>
      </c>
      <c r="Y31" s="666">
        <f t="shared" si="6"/>
        <v>0</v>
      </c>
      <c r="Z31" s="666">
        <f>IF(COUNTIF($X31:Y31,$I31+N($J31))&lt;$K31,$I31+N($J31),0)</f>
        <v>0</v>
      </c>
      <c r="AA31" s="666">
        <f>IF(COUNTIF($X31:Z31,$I31+N($J31))&lt;$K31,$I31+N($J31),0)</f>
        <v>0</v>
      </c>
      <c r="AB31" s="666">
        <f>IF(COUNTIF($X31:AA31,$I31+N($J31))&lt;$K31,$I31+N($J31),0)</f>
        <v>0</v>
      </c>
      <c r="AC31" s="666">
        <f>IF(COUNTIF($X31:AB31,$I31+N($J31))&lt;$K31,$I31+N($J31),0)</f>
        <v>0</v>
      </c>
      <c r="AD31" s="666">
        <f>IF(COUNTIF($X31:AC31,$I31+N($J31))&lt;$K31,$I31+N($J31),0)</f>
        <v>0</v>
      </c>
      <c r="AE31" s="666">
        <f>IF(COUNTIF($X31:AD31,$I31+N($J31))&lt;$K31,$I31+N($J31),0)</f>
        <v>0</v>
      </c>
      <c r="AF31" s="666">
        <f>IF(COUNTIF($X31:AE31,$I31+N($J31))&lt;$K31,$I31+N($J31),0)</f>
        <v>0</v>
      </c>
      <c r="AG31" s="666">
        <f>IF(COUNTIF($X31:AF31,$I31+N($J31))&lt;$K31,$I31+N($J31),0)</f>
        <v>0</v>
      </c>
      <c r="AH31" s="666">
        <f>IF(COUNTIF($X31:AG31,$I31+N($J31))&lt;$K31,$I31+N($J31),0)</f>
        <v>0</v>
      </c>
      <c r="AI31" s="666">
        <f>IF(COUNTIF($X31:AH31,$I31+N($J31))&lt;$K31,$I31+N($J31),0)</f>
        <v>0</v>
      </c>
      <c r="AJ31" s="666">
        <f>IF(COUNTIF($X31:AI31,$I31+N($J31))&lt;$K31,$I31+N($J31),0)</f>
        <v>0</v>
      </c>
      <c r="AK31" s="666">
        <f>IF(COUNTIF($X31:AJ31,$I31+N($J31))&lt;$K31,$I31+N($J31),0)</f>
        <v>0</v>
      </c>
      <c r="AL31" s="666">
        <f>IF(COUNTIF($X31:AK31,$I31+N($J31))&lt;$K31,$I31+N($J31),0)</f>
        <v>0</v>
      </c>
      <c r="AM31" s="666">
        <f>IF(COUNTIF($X31:AL31,$I31+N($J31))&lt;$K31,$I31+N($J31),0)</f>
        <v>0</v>
      </c>
      <c r="AN31" s="666">
        <f>IF(COUNTIF($X31:AM31,$I31+N($J31))&lt;$K31,$I31+N($J31),0)</f>
        <v>0</v>
      </c>
      <c r="AO31" s="666">
        <f>IF(COUNTIF($X31:AN31,$I31+N($J31))&lt;$K31,$I31+N($J31),0)</f>
        <v>0</v>
      </c>
      <c r="AP31" s="666">
        <f>IF(COUNTIF($X31:AO31,$I31+N($J31))&lt;$K31,$I31+N($J31),0)</f>
        <v>0</v>
      </c>
      <c r="AQ31" s="666">
        <f>IF(COUNTIF($X31:AP31,$I31+N($J31))&lt;$K31,$I31+N($J31),0)</f>
        <v>0</v>
      </c>
      <c r="AR31" s="666">
        <f>IF(COUNTIF($X31:AQ31,$I31+N($J31))&lt;$K31,$I31+N($J31),0)</f>
        <v>0</v>
      </c>
      <c r="AS31" s="666">
        <f>IF(COUNTIF($X31:AR31,$I31+N($J31))&lt;$K31,$I31+N($J31),0)</f>
        <v>0</v>
      </c>
      <c r="AT31" s="666">
        <f>IF(COUNTIF($X31:AS31,$I31+N($J31))&lt;$K31,$I31+N($J31),0)</f>
        <v>0</v>
      </c>
      <c r="AU31" s="666">
        <f>IF(COUNTIF($X31:AT31,$I31+N($J31))&lt;$K31,$I31+N($J31),0)</f>
        <v>0</v>
      </c>
      <c r="AV31" s="666">
        <f>IF(COUNTIF($X31:AU31,$I31+N($J31))&lt;$K31,$I31+N($J31),0)</f>
        <v>0</v>
      </c>
      <c r="AW31" s="666">
        <f>IF(COUNTIF($X31:AV31,$I31+N($J31))&lt;$K31,$I31+N($J31),0)</f>
        <v>0</v>
      </c>
      <c r="AX31" s="666">
        <f>IF(COUNTIF($X31:AW31,$I31+N($J31))&lt;$K31,$I31+N($J31),0)</f>
        <v>0</v>
      </c>
      <c r="AY31" s="666">
        <f>IF(COUNTIF($X31:AX31,$I31+N($J31))&lt;$K31,$I31+N($J31),0)</f>
        <v>0</v>
      </c>
      <c r="AZ31" s="666">
        <f>IF(COUNTIF($X31:AY31,$I31+N($J31))&lt;$K31,$I31+N($J31),0)</f>
        <v>0</v>
      </c>
      <c r="BA31" s="666">
        <f>IF(COUNTIF($X31:AZ31,$I31+N($J31))&lt;$K31,$I31+N($J31),0)</f>
        <v>0</v>
      </c>
      <c r="BB31" s="666">
        <f>IF(COUNTIF($X31:BA31,$I31+N($J31))&lt;$K31,$I31+N($J31),0)</f>
        <v>0</v>
      </c>
      <c r="BC31" s="666">
        <f>IF(COUNTIF($X31:BB31,$I31+N($J31))&lt;$K31,$I31+N($J31),0)</f>
        <v>0</v>
      </c>
      <c r="BD31" s="666">
        <f>IF(COUNTIF($X31:BC31,$I31+N($J31))&lt;$K31,$I31+N($J31),0)</f>
        <v>0</v>
      </c>
      <c r="BE31" s="666">
        <f>IF(COUNTIF($X31:BD31,$I31+N($J31))&lt;$K31,$I31+N($J31),0)</f>
        <v>0</v>
      </c>
      <c r="BF31" s="666">
        <f>IF(COUNTIF($X31:BE31,$I31+N($J31))&lt;$K31,$I31+N($J31),0)</f>
        <v>0</v>
      </c>
      <c r="BG31" s="666">
        <f>IF(COUNTIF($X31:BF31,$I31+N($J31))&lt;$K31,$I31+N($J31),0)</f>
        <v>0</v>
      </c>
      <c r="BH31" s="666">
        <f>IF(COUNTIF($X31:BG31,$I31+N($J31))&lt;$K31,$I31+N($J31),0)</f>
        <v>0</v>
      </c>
      <c r="BI31" s="666">
        <f>IF(COUNTIF($X31:BH31,$I31+N($J31))&lt;$K31,$I31+N($J31),0)</f>
        <v>0</v>
      </c>
      <c r="BJ31" s="666">
        <f>IF(COUNTIF($X31:BI31,$I31+N($J31))&lt;$K31,$I31+N($J31),0)</f>
        <v>0</v>
      </c>
      <c r="BK31" s="666">
        <f>IF(COUNTIF($X31:BJ31,$I31+N($J31))&lt;$K31,$I31+N($J31),0)</f>
        <v>0</v>
      </c>
      <c r="BL31" s="666">
        <f>IF(COUNTIF($X31:BK31,$I31+N($J31))&lt;$K31,$I31+N($J31),0)</f>
        <v>0</v>
      </c>
      <c r="BM31" s="666">
        <f>IF(COUNTIF($X31:BL31,$I31+N($J31))&lt;$K31,$I31+N($J31),0)</f>
        <v>0</v>
      </c>
      <c r="BN31" s="666">
        <f>IF(COUNTIF($X31:BM31,$I31+N($J31))&lt;$K31,$I31+N($J31),0)</f>
        <v>0</v>
      </c>
      <c r="BO31" s="666">
        <f>IF(COUNTIF($X31:BN31,$I31+N($J31))&lt;$K31,$I31+N($J31),0)</f>
        <v>0</v>
      </c>
      <c r="BP31" s="666">
        <f>IF(COUNTIF($X31:BO31,$I31+N($J31))&lt;$K31,$I31+N($J31),0)</f>
        <v>0</v>
      </c>
      <c r="BQ31" s="666">
        <f>IF(COUNTIF($X31:BP31,$I31+N($J31))&lt;$K31,$I31+N($J31),0)</f>
        <v>0</v>
      </c>
      <c r="BR31" s="666">
        <f>IF(COUNTIF($X31:BQ31,$I31+N($J31))&lt;$K31,$I31+N($J31),0)</f>
        <v>0</v>
      </c>
      <c r="BS31" s="666">
        <f>IF(COUNTIF($X31:BR31,$I31+N($J31))&lt;$K31,$I31+N($J31),0)</f>
        <v>0</v>
      </c>
      <c r="BT31" s="666">
        <f>IF(COUNTIF($X31:BS31,$I31+N($J31))&lt;$K31,$I31+N($J31),0)</f>
        <v>0</v>
      </c>
      <c r="BU31" s="666">
        <f>IF(COUNTIF($X31:BT31,$I31+N($J31))&lt;$K31,$I31+N($J31),0)</f>
        <v>0</v>
      </c>
      <c r="BV31" s="667">
        <f t="shared" si="7"/>
        <v>-0.3</v>
      </c>
      <c r="BW31" s="694"/>
    </row>
    <row r="32" spans="1:75" s="8" customFormat="1" ht="5.25" customHeight="1" thickBot="1" thickTop="1">
      <c r="A32" s="349"/>
      <c r="B32" s="553"/>
      <c r="C32" s="554"/>
      <c r="D32" s="554"/>
      <c r="E32" s="554"/>
      <c r="F32" s="554"/>
      <c r="G32" s="554"/>
      <c r="H32" s="554"/>
      <c r="I32" s="554"/>
      <c r="J32" s="554"/>
      <c r="K32" s="554"/>
      <c r="L32" s="554"/>
      <c r="M32" s="554"/>
      <c r="N32" s="554"/>
      <c r="O32" s="555"/>
      <c r="P32" s="556"/>
      <c r="Q32" s="584"/>
      <c r="R32" s="505"/>
      <c r="S32" s="506"/>
      <c r="T32" s="506"/>
      <c r="U32" s="507"/>
      <c r="V32" s="508"/>
      <c r="W32" s="434"/>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6"/>
      <c r="BL32" s="436"/>
      <c r="BM32" s="436"/>
      <c r="BN32" s="436"/>
      <c r="BO32" s="436"/>
      <c r="BP32" s="436"/>
      <c r="BQ32" s="436"/>
      <c r="BR32" s="436"/>
      <c r="BS32" s="436"/>
      <c r="BT32" s="436"/>
      <c r="BU32" s="436"/>
      <c r="BV32" s="924"/>
      <c r="BW32" s="694"/>
    </row>
    <row r="33" spans="1:75" s="8" customFormat="1" ht="16.5" thickBot="1" thickTop="1">
      <c r="A33" s="349"/>
      <c r="B33" s="557"/>
      <c r="C33" s="914" t="s">
        <v>2877</v>
      </c>
      <c r="D33" s="906">
        <f>SUM(D12:D31)</f>
        <v>0</v>
      </c>
      <c r="E33" s="906">
        <f>SUM(E12:E31)</f>
        <v>0</v>
      </c>
      <c r="F33" s="906"/>
      <c r="G33" s="907">
        <f>SUM(G12:G31)</f>
        <v>0</v>
      </c>
      <c r="H33" s="906">
        <f>SUM(H12:H31)</f>
        <v>0</v>
      </c>
      <c r="I33" s="908">
        <f>SUM(I12:I31)</f>
        <v>0</v>
      </c>
      <c r="J33" s="909">
        <f>SUM(J12:J31)</f>
        <v>0</v>
      </c>
      <c r="K33" s="909"/>
      <c r="L33" s="910">
        <f>IF(J33=0,0,'8-Cost by Measure'!P39/J33)</f>
        <v>0</v>
      </c>
      <c r="M33" s="911">
        <f>IF(J33=0,"",IF(L33&lt;=0,$BV$35,IRR(W33:BU33,BV33)))</f>
      </c>
      <c r="N33" s="912">
        <f>SUM(N12:N31)</f>
        <v>0</v>
      </c>
      <c r="O33" s="913">
        <f>IF(J33=0,0,SUM(O12:O31)/J33)</f>
        <v>0</v>
      </c>
      <c r="P33" s="558"/>
      <c r="Q33" s="351"/>
      <c r="R33" s="356"/>
      <c r="S33" s="357"/>
      <c r="T33" s="357"/>
      <c r="U33" s="357"/>
      <c r="V33" s="349"/>
      <c r="W33" s="925">
        <f>-'8-Cost by Measure'!P39</f>
        <v>0</v>
      </c>
      <c r="X33" s="925">
        <f>SUM(X12:X31)</f>
        <v>0</v>
      </c>
      <c r="Y33" s="925">
        <f>SUM(Y12:Y31)</f>
        <v>0</v>
      </c>
      <c r="Z33" s="925">
        <f aca="true" t="shared" si="9" ref="Z33:BK33">SUM(Z12:Z31)</f>
        <v>0</v>
      </c>
      <c r="AA33" s="925">
        <f t="shared" si="9"/>
        <v>0</v>
      </c>
      <c r="AB33" s="925">
        <f t="shared" si="9"/>
        <v>0</v>
      </c>
      <c r="AC33" s="925">
        <f t="shared" si="9"/>
        <v>0</v>
      </c>
      <c r="AD33" s="925">
        <f t="shared" si="9"/>
        <v>0</v>
      </c>
      <c r="AE33" s="925">
        <f t="shared" si="9"/>
        <v>0</v>
      </c>
      <c r="AF33" s="925">
        <f t="shared" si="9"/>
        <v>0</v>
      </c>
      <c r="AG33" s="925">
        <f t="shared" si="9"/>
        <v>0</v>
      </c>
      <c r="AH33" s="925">
        <f t="shared" si="9"/>
        <v>0</v>
      </c>
      <c r="AI33" s="925">
        <f t="shared" si="9"/>
        <v>0</v>
      </c>
      <c r="AJ33" s="925">
        <f t="shared" si="9"/>
        <v>0</v>
      </c>
      <c r="AK33" s="925">
        <f t="shared" si="9"/>
        <v>0</v>
      </c>
      <c r="AL33" s="925">
        <f t="shared" si="9"/>
        <v>0</v>
      </c>
      <c r="AM33" s="925">
        <f t="shared" si="9"/>
        <v>0</v>
      </c>
      <c r="AN33" s="925">
        <f t="shared" si="9"/>
        <v>0</v>
      </c>
      <c r="AO33" s="925">
        <f t="shared" si="9"/>
        <v>0</v>
      </c>
      <c r="AP33" s="925">
        <f t="shared" si="9"/>
        <v>0</v>
      </c>
      <c r="AQ33" s="925">
        <f t="shared" si="9"/>
        <v>0</v>
      </c>
      <c r="AR33" s="925">
        <f t="shared" si="9"/>
        <v>0</v>
      </c>
      <c r="AS33" s="925">
        <f t="shared" si="9"/>
        <v>0</v>
      </c>
      <c r="AT33" s="925">
        <f t="shared" si="9"/>
        <v>0</v>
      </c>
      <c r="AU33" s="925">
        <f t="shared" si="9"/>
        <v>0</v>
      </c>
      <c r="AV33" s="925">
        <f t="shared" si="9"/>
        <v>0</v>
      </c>
      <c r="AW33" s="925">
        <f t="shared" si="9"/>
        <v>0</v>
      </c>
      <c r="AX33" s="925">
        <f t="shared" si="9"/>
        <v>0</v>
      </c>
      <c r="AY33" s="925">
        <f t="shared" si="9"/>
        <v>0</v>
      </c>
      <c r="AZ33" s="925">
        <f t="shared" si="9"/>
        <v>0</v>
      </c>
      <c r="BA33" s="925">
        <f t="shared" si="9"/>
        <v>0</v>
      </c>
      <c r="BB33" s="925">
        <f t="shared" si="9"/>
        <v>0</v>
      </c>
      <c r="BC33" s="925">
        <f t="shared" si="9"/>
        <v>0</v>
      </c>
      <c r="BD33" s="925">
        <f t="shared" si="9"/>
        <v>0</v>
      </c>
      <c r="BE33" s="925">
        <f t="shared" si="9"/>
        <v>0</v>
      </c>
      <c r="BF33" s="925">
        <f t="shared" si="9"/>
        <v>0</v>
      </c>
      <c r="BG33" s="925">
        <f t="shared" si="9"/>
        <v>0</v>
      </c>
      <c r="BH33" s="925">
        <f t="shared" si="9"/>
        <v>0</v>
      </c>
      <c r="BI33" s="925">
        <f t="shared" si="9"/>
        <v>0</v>
      </c>
      <c r="BJ33" s="925">
        <f t="shared" si="9"/>
        <v>0</v>
      </c>
      <c r="BK33" s="925">
        <f t="shared" si="9"/>
        <v>0</v>
      </c>
      <c r="BL33" s="925">
        <f aca="true" t="shared" si="10" ref="BL33:BU33">SUM(BL12:BL31)</f>
        <v>0</v>
      </c>
      <c r="BM33" s="925">
        <f t="shared" si="10"/>
        <v>0</v>
      </c>
      <c r="BN33" s="925">
        <f t="shared" si="10"/>
        <v>0</v>
      </c>
      <c r="BO33" s="925">
        <f t="shared" si="10"/>
        <v>0</v>
      </c>
      <c r="BP33" s="925">
        <f t="shared" si="10"/>
        <v>0</v>
      </c>
      <c r="BQ33" s="925">
        <f t="shared" si="10"/>
        <v>0</v>
      </c>
      <c r="BR33" s="925">
        <f t="shared" si="10"/>
        <v>0</v>
      </c>
      <c r="BS33" s="925">
        <f t="shared" si="10"/>
        <v>0</v>
      </c>
      <c r="BT33" s="925">
        <f t="shared" si="10"/>
        <v>0</v>
      </c>
      <c r="BU33" s="925">
        <f t="shared" si="10"/>
        <v>0</v>
      </c>
      <c r="BV33" s="667">
        <f t="shared" si="7"/>
        <v>-0.3</v>
      </c>
      <c r="BW33" s="694"/>
    </row>
    <row r="34" spans="1:75" ht="15">
      <c r="A34" s="346"/>
      <c r="B34" s="351"/>
      <c r="C34" s="351"/>
      <c r="D34" s="351"/>
      <c r="E34" s="350"/>
      <c r="F34" s="354"/>
      <c r="G34" s="352"/>
      <c r="H34" s="352"/>
      <c r="I34" s="352"/>
      <c r="J34" s="332"/>
      <c r="K34" s="332"/>
      <c r="L34" s="333"/>
      <c r="M34" s="358"/>
      <c r="N34" s="351"/>
      <c r="O34" s="351"/>
      <c r="P34" s="350"/>
      <c r="Q34" s="350"/>
      <c r="R34" s="350"/>
      <c r="S34" s="350"/>
      <c r="T34" s="346"/>
      <c r="U34" s="346"/>
      <c r="V34" s="346"/>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425"/>
      <c r="BP34" s="425"/>
      <c r="BQ34" s="425"/>
      <c r="BR34" s="425"/>
      <c r="BS34" s="425"/>
      <c r="BT34" s="425"/>
      <c r="BU34" s="425"/>
      <c r="BV34" s="426"/>
      <c r="BW34" s="286"/>
    </row>
    <row r="35" spans="3:75" ht="15">
      <c r="C35" s="6" t="s">
        <v>289</v>
      </c>
      <c r="D35" s="335">
        <v>0.03</v>
      </c>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425"/>
      <c r="BL35" s="425"/>
      <c r="BM35" s="425"/>
      <c r="BN35" s="425"/>
      <c r="BO35" s="425"/>
      <c r="BP35" s="425"/>
      <c r="BQ35" s="425"/>
      <c r="BR35" s="425"/>
      <c r="BS35" s="425"/>
      <c r="BT35" s="425"/>
      <c r="BU35" s="425"/>
      <c r="BV35" s="954" t="s">
        <v>2972</v>
      </c>
      <c r="BW35" s="286"/>
    </row>
    <row r="36" spans="1:75" s="6" customFormat="1" ht="15">
      <c r="A36" s="351"/>
      <c r="B36" s="351"/>
      <c r="C36" s="351"/>
      <c r="D36" s="351"/>
      <c r="E36" s="351"/>
      <c r="F36" s="351"/>
      <c r="G36" s="351"/>
      <c r="H36" s="351"/>
      <c r="I36" s="351"/>
      <c r="J36" s="351"/>
      <c r="K36" s="351"/>
      <c r="L36" s="351"/>
      <c r="M36" s="350"/>
      <c r="N36" s="351"/>
      <c r="O36" s="350"/>
      <c r="P36" s="356"/>
      <c r="Q36" s="356"/>
      <c r="R36" s="356"/>
      <c r="S36" s="356"/>
      <c r="T36" s="350"/>
      <c r="U36" s="350"/>
      <c r="V36" s="350"/>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5"/>
      <c r="BP36" s="425"/>
      <c r="BQ36" s="425"/>
      <c r="BR36" s="425"/>
      <c r="BS36" s="425"/>
      <c r="BT36" s="425"/>
      <c r="BU36" s="425"/>
      <c r="BV36" s="426"/>
      <c r="BW36" s="9"/>
    </row>
    <row r="37" spans="1:75" s="6" customFormat="1" ht="15">
      <c r="A37" s="351"/>
      <c r="B37" s="346"/>
      <c r="C37" s="346"/>
      <c r="D37" s="346"/>
      <c r="E37" s="346"/>
      <c r="F37" s="346"/>
      <c r="G37" s="346"/>
      <c r="H37" s="346"/>
      <c r="I37" s="346"/>
      <c r="J37" s="346"/>
      <c r="K37" s="346"/>
      <c r="L37" s="346"/>
      <c r="M37" s="346"/>
      <c r="N37" s="346"/>
      <c r="O37" s="351"/>
      <c r="P37" s="346"/>
      <c r="Q37" s="350"/>
      <c r="R37" s="346"/>
      <c r="S37" s="346"/>
      <c r="T37" s="350"/>
      <c r="U37" s="350"/>
      <c r="V37" s="350"/>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5"/>
      <c r="BP37" s="425"/>
      <c r="BQ37" s="425"/>
      <c r="BR37" s="425"/>
      <c r="BS37" s="425"/>
      <c r="BT37" s="425"/>
      <c r="BU37" s="425"/>
      <c r="BV37" s="426"/>
      <c r="BW37" s="9"/>
    </row>
    <row r="38" spans="1:75" ht="15">
      <c r="A38" s="346"/>
      <c r="B38" s="346"/>
      <c r="C38" s="346"/>
      <c r="D38" s="346"/>
      <c r="E38" s="346"/>
      <c r="F38" s="346"/>
      <c r="G38" s="346"/>
      <c r="H38" s="346"/>
      <c r="I38" s="346"/>
      <c r="J38" s="346"/>
      <c r="K38" s="346"/>
      <c r="L38" s="346"/>
      <c r="M38" s="346"/>
      <c r="N38" s="346"/>
      <c r="O38" s="346"/>
      <c r="P38" s="346"/>
      <c r="Q38" s="350"/>
      <c r="R38" s="346"/>
      <c r="S38" s="346"/>
      <c r="T38" s="346"/>
      <c r="U38" s="346"/>
      <c r="V38" s="346"/>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5"/>
      <c r="BP38" s="425"/>
      <c r="BQ38" s="425"/>
      <c r="BR38" s="425"/>
      <c r="BS38" s="425"/>
      <c r="BT38" s="425"/>
      <c r="BU38" s="425"/>
      <c r="BV38" s="426"/>
      <c r="BW38" s="286"/>
    </row>
    <row r="39" spans="1:28" ht="12.75">
      <c r="A39" s="346"/>
      <c r="B39" s="346"/>
      <c r="C39" s="346"/>
      <c r="D39" s="346"/>
      <c r="E39" s="346"/>
      <c r="F39" s="346"/>
      <c r="G39" s="346"/>
      <c r="H39" s="346"/>
      <c r="I39" s="346"/>
      <c r="J39" s="346"/>
      <c r="K39" s="346"/>
      <c r="L39" s="346"/>
      <c r="M39" s="346"/>
      <c r="N39" s="346"/>
      <c r="O39" s="346"/>
      <c r="P39" s="346"/>
      <c r="Q39" s="350"/>
      <c r="R39" s="346"/>
      <c r="S39" s="346"/>
      <c r="T39" s="346"/>
      <c r="U39" s="346"/>
      <c r="V39" s="346"/>
      <c r="W39" s="346"/>
      <c r="X39" s="346"/>
      <c r="Y39" s="346"/>
      <c r="Z39" s="346"/>
      <c r="AA39" s="346"/>
      <c r="AB39" s="5"/>
    </row>
    <row r="40" spans="1:28" ht="12.75">
      <c r="A40" s="346"/>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5"/>
    </row>
    <row r="41" spans="1:28" ht="12.75">
      <c r="A41" s="346"/>
      <c r="B41" s="346"/>
      <c r="C41" s="346"/>
      <c r="D41" s="346"/>
      <c r="E41" s="346"/>
      <c r="F41" s="346"/>
      <c r="G41" s="346"/>
      <c r="H41" s="346"/>
      <c r="I41" s="346"/>
      <c r="J41" s="346"/>
      <c r="K41" s="346"/>
      <c r="L41" s="346"/>
      <c r="M41" s="346"/>
      <c r="N41" s="346"/>
      <c r="O41" s="346"/>
      <c r="P41" s="346"/>
      <c r="Q41" s="346"/>
      <c r="R41" s="346"/>
      <c r="S41" s="346"/>
      <c r="T41" s="346"/>
      <c r="U41" s="346"/>
      <c r="V41" s="346"/>
      <c r="W41" s="350"/>
      <c r="X41" s="346"/>
      <c r="Y41" s="346"/>
      <c r="Z41" s="346"/>
      <c r="AA41" s="346"/>
      <c r="AB41" s="5"/>
    </row>
    <row r="42" spans="1:28" ht="12.75">
      <c r="A42" s="346"/>
      <c r="B42" s="346"/>
      <c r="C42" s="346"/>
      <c r="D42" s="346"/>
      <c r="E42" s="346"/>
      <c r="F42" s="346"/>
      <c r="G42" s="346"/>
      <c r="H42" s="346"/>
      <c r="I42" s="346"/>
      <c r="J42" s="346"/>
      <c r="K42" s="346"/>
      <c r="L42" s="346"/>
      <c r="M42" s="346"/>
      <c r="N42" s="346"/>
      <c r="O42" s="346"/>
      <c r="P42" s="346"/>
      <c r="Q42" s="346"/>
      <c r="R42" s="346"/>
      <c r="S42" s="346"/>
      <c r="T42" s="346"/>
      <c r="U42" s="346"/>
      <c r="V42" s="346"/>
      <c r="W42" s="350"/>
      <c r="X42" s="346"/>
      <c r="Y42" s="346"/>
      <c r="Z42" s="346"/>
      <c r="AA42" s="346"/>
      <c r="AB42" s="5"/>
    </row>
    <row r="43" spans="1:28" ht="12.75">
      <c r="A43" s="346"/>
      <c r="B43" s="346"/>
      <c r="C43" s="346"/>
      <c r="D43" s="346"/>
      <c r="E43" s="346"/>
      <c r="F43" s="346"/>
      <c r="G43" s="346"/>
      <c r="H43" s="346"/>
      <c r="I43" s="346"/>
      <c r="J43" s="346"/>
      <c r="K43" s="346"/>
      <c r="L43" s="346"/>
      <c r="M43" s="346"/>
      <c r="N43" s="346"/>
      <c r="O43" s="346"/>
      <c r="P43" s="346"/>
      <c r="Q43" s="346"/>
      <c r="R43" s="346"/>
      <c r="S43" s="346"/>
      <c r="T43" s="346"/>
      <c r="U43" s="346"/>
      <c r="V43" s="346"/>
      <c r="W43" s="350"/>
      <c r="X43" s="346"/>
      <c r="Y43" s="346"/>
      <c r="Z43" s="346"/>
      <c r="AA43" s="346"/>
      <c r="AB43" s="5"/>
    </row>
    <row r="44" spans="1:28" ht="12.75">
      <c r="A44" s="346"/>
      <c r="B44" s="346"/>
      <c r="C44" s="346"/>
      <c r="D44" s="346"/>
      <c r="E44" s="346"/>
      <c r="F44" s="346"/>
      <c r="G44" s="346"/>
      <c r="H44" s="346"/>
      <c r="I44" s="346"/>
      <c r="J44" s="346"/>
      <c r="K44" s="346"/>
      <c r="L44" s="346"/>
      <c r="M44" s="346"/>
      <c r="N44" s="346"/>
      <c r="O44" s="346"/>
      <c r="P44" s="346"/>
      <c r="Q44" s="346"/>
      <c r="R44" s="346"/>
      <c r="S44" s="346"/>
      <c r="T44" s="346"/>
      <c r="U44" s="346"/>
      <c r="V44" s="346"/>
      <c r="W44" s="350"/>
      <c r="X44" s="346"/>
      <c r="Y44" s="346"/>
      <c r="Z44" s="346"/>
      <c r="AA44" s="346"/>
      <c r="AB44" s="5"/>
    </row>
    <row r="45" spans="1:28" ht="12.75">
      <c r="A45" s="346"/>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5"/>
    </row>
    <row r="46" spans="1:27" ht="12.75">
      <c r="A46" s="346"/>
      <c r="B46" s="346"/>
      <c r="C46" s="346"/>
      <c r="M46" s="346"/>
      <c r="N46" s="346"/>
      <c r="O46" s="346"/>
      <c r="P46" s="346"/>
      <c r="Q46" s="346"/>
      <c r="R46" s="346"/>
      <c r="S46" s="346"/>
      <c r="T46" s="346"/>
      <c r="U46" s="346"/>
      <c r="V46" s="346"/>
      <c r="W46" s="346"/>
      <c r="X46" s="346"/>
      <c r="Y46" s="346"/>
      <c r="Z46" s="346"/>
      <c r="AA46" s="346"/>
    </row>
    <row r="47" spans="1:27" ht="12.75">
      <c r="A47" s="346"/>
      <c r="B47" s="346"/>
      <c r="C47" s="346"/>
      <c r="M47" s="346"/>
      <c r="N47" s="346"/>
      <c r="O47" s="346"/>
      <c r="P47" s="346"/>
      <c r="Q47" s="346"/>
      <c r="R47" s="346"/>
      <c r="S47" s="346"/>
      <c r="T47" s="346"/>
      <c r="U47" s="346"/>
      <c r="V47" s="346"/>
      <c r="W47" s="346"/>
      <c r="X47" s="346"/>
      <c r="Y47" s="346"/>
      <c r="Z47" s="346"/>
      <c r="AA47" s="346"/>
    </row>
    <row r="48" spans="1:27" ht="12.75">
      <c r="A48" s="346"/>
      <c r="B48" s="346"/>
      <c r="C48" s="346"/>
      <c r="M48" s="346"/>
      <c r="N48" s="346"/>
      <c r="O48" s="346"/>
      <c r="P48" s="346"/>
      <c r="Q48" s="346"/>
      <c r="R48" s="346"/>
      <c r="S48" s="346"/>
      <c r="T48" s="346"/>
      <c r="U48" s="346"/>
      <c r="V48" s="346"/>
      <c r="W48" s="346"/>
      <c r="X48" s="346"/>
      <c r="Y48" s="346"/>
      <c r="Z48" s="346"/>
      <c r="AA48" s="346"/>
    </row>
    <row r="49" spans="1:27" ht="12.75">
      <c r="A49" s="346"/>
      <c r="B49" s="346"/>
      <c r="C49" s="346"/>
      <c r="M49" s="346"/>
      <c r="N49" s="346"/>
      <c r="O49" s="346"/>
      <c r="P49" s="346"/>
      <c r="Q49" s="346"/>
      <c r="R49" s="346"/>
      <c r="S49" s="346"/>
      <c r="T49" s="346"/>
      <c r="U49" s="346"/>
      <c r="V49" s="346"/>
      <c r="W49" s="346"/>
      <c r="X49" s="346"/>
      <c r="Y49" s="346"/>
      <c r="Z49" s="346"/>
      <c r="AA49" s="346"/>
    </row>
    <row r="50" spans="1:27" ht="12.75">
      <c r="A50" s="346"/>
      <c r="B50" s="346"/>
      <c r="C50" s="346"/>
      <c r="M50" s="346"/>
      <c r="N50" s="346"/>
      <c r="O50" s="346"/>
      <c r="P50" s="346"/>
      <c r="Q50" s="346"/>
      <c r="R50" s="346"/>
      <c r="S50" s="346"/>
      <c r="T50" s="346"/>
      <c r="U50" s="346"/>
      <c r="V50" s="346"/>
      <c r="W50" s="346"/>
      <c r="X50" s="346"/>
      <c r="Y50" s="346"/>
      <c r="Z50" s="346"/>
      <c r="AA50" s="346"/>
    </row>
    <row r="51" spans="1:27" ht="12.75">
      <c r="A51" s="346"/>
      <c r="B51" s="346"/>
      <c r="C51" s="346"/>
      <c r="M51" s="346"/>
      <c r="N51" s="346"/>
      <c r="O51" s="346"/>
      <c r="P51" s="346"/>
      <c r="Q51" s="346"/>
      <c r="R51" s="346"/>
      <c r="S51" s="346"/>
      <c r="T51" s="346"/>
      <c r="U51" s="346"/>
      <c r="V51" s="346"/>
      <c r="W51" s="346"/>
      <c r="X51" s="346"/>
      <c r="Y51" s="346"/>
      <c r="Z51" s="346"/>
      <c r="AA51" s="346"/>
    </row>
    <row r="52" spans="1:27" ht="12.75">
      <c r="A52" s="346"/>
      <c r="B52" s="346"/>
      <c r="C52" s="346"/>
      <c r="M52" s="346"/>
      <c r="N52" s="346"/>
      <c r="O52" s="346"/>
      <c r="P52" s="346"/>
      <c r="Q52" s="346"/>
      <c r="R52" s="346"/>
      <c r="S52" s="346"/>
      <c r="T52" s="346"/>
      <c r="U52" s="346"/>
      <c r="V52" s="346"/>
      <c r="W52" s="346"/>
      <c r="X52" s="346"/>
      <c r="Y52" s="346"/>
      <c r="Z52" s="346"/>
      <c r="AA52" s="346"/>
    </row>
    <row r="53" spans="1:27" ht="12.75">
      <c r="A53" s="346"/>
      <c r="B53" s="346"/>
      <c r="C53" s="346"/>
      <c r="M53" s="346"/>
      <c r="N53" s="346"/>
      <c r="O53" s="346"/>
      <c r="P53" s="346"/>
      <c r="Q53" s="346"/>
      <c r="R53" s="346"/>
      <c r="S53" s="346"/>
      <c r="T53" s="346"/>
      <c r="U53" s="346"/>
      <c r="V53" s="346"/>
      <c r="W53" s="346"/>
      <c r="X53" s="346"/>
      <c r="Y53" s="346"/>
      <c r="Z53" s="346"/>
      <c r="AA53" s="346"/>
    </row>
    <row r="54" spans="1:27" ht="12.75">
      <c r="A54" s="346"/>
      <c r="B54" s="346"/>
      <c r="C54" s="346"/>
      <c r="M54" s="346"/>
      <c r="N54" s="346"/>
      <c r="O54" s="346"/>
      <c r="P54" s="346"/>
      <c r="Q54" s="346"/>
      <c r="R54" s="346"/>
      <c r="S54" s="346"/>
      <c r="T54" s="346"/>
      <c r="U54" s="346"/>
      <c r="V54" s="346"/>
      <c r="W54" s="346"/>
      <c r="X54" s="346"/>
      <c r="Y54" s="346"/>
      <c r="Z54" s="346"/>
      <c r="AA54" s="346"/>
    </row>
    <row r="55" spans="1:27" ht="12.75">
      <c r="A55" s="346"/>
      <c r="B55" s="346"/>
      <c r="C55" s="346"/>
      <c r="M55" s="346"/>
      <c r="N55" s="346"/>
      <c r="O55" s="346"/>
      <c r="P55" s="346"/>
      <c r="Q55" s="346"/>
      <c r="R55" s="346"/>
      <c r="S55" s="346"/>
      <c r="T55" s="346"/>
      <c r="U55" s="346"/>
      <c r="V55" s="346"/>
      <c r="W55" s="346"/>
      <c r="X55" s="346"/>
      <c r="Y55" s="346"/>
      <c r="Z55" s="346"/>
      <c r="AA55" s="346"/>
    </row>
    <row r="56" spans="1:27" ht="12.75">
      <c r="A56" s="346"/>
      <c r="B56" s="346"/>
      <c r="C56" s="346"/>
      <c r="M56" s="346"/>
      <c r="N56" s="346"/>
      <c r="O56" s="346"/>
      <c r="P56" s="346"/>
      <c r="Q56" s="346"/>
      <c r="R56" s="346"/>
      <c r="S56" s="346"/>
      <c r="T56" s="346"/>
      <c r="U56" s="346"/>
      <c r="V56" s="346"/>
      <c r="W56" s="346"/>
      <c r="X56" s="346"/>
      <c r="Y56" s="346"/>
      <c r="Z56" s="346"/>
      <c r="AA56" s="346"/>
    </row>
    <row r="57" spans="1:27" ht="12.75">
      <c r="A57" s="346"/>
      <c r="B57" s="346"/>
      <c r="C57" s="346"/>
      <c r="M57" s="346"/>
      <c r="N57" s="346"/>
      <c r="O57" s="346"/>
      <c r="P57" s="346"/>
      <c r="Q57" s="346"/>
      <c r="R57" s="346"/>
      <c r="S57" s="346"/>
      <c r="T57" s="346"/>
      <c r="U57" s="346"/>
      <c r="V57" s="346"/>
      <c r="W57" s="346"/>
      <c r="X57" s="346"/>
      <c r="Y57" s="346"/>
      <c r="Z57" s="346"/>
      <c r="AA57" s="346"/>
    </row>
    <row r="58" spans="1:27" ht="12.75">
      <c r="A58" s="346"/>
      <c r="B58" s="346"/>
      <c r="C58" s="346"/>
      <c r="M58" s="346"/>
      <c r="N58" s="346"/>
      <c r="O58" s="346"/>
      <c r="P58" s="346"/>
      <c r="Q58" s="346"/>
      <c r="R58" s="346"/>
      <c r="S58" s="346"/>
      <c r="T58" s="346"/>
      <c r="U58" s="346"/>
      <c r="V58" s="346"/>
      <c r="W58" s="346"/>
      <c r="X58" s="346"/>
      <c r="Y58" s="346"/>
      <c r="Z58" s="346"/>
      <c r="AA58" s="346"/>
    </row>
    <row r="59" spans="1:27" ht="12.75">
      <c r="A59" s="346"/>
      <c r="B59" s="346"/>
      <c r="C59" s="346"/>
      <c r="M59" s="346"/>
      <c r="N59" s="346"/>
      <c r="O59" s="346"/>
      <c r="P59" s="346"/>
      <c r="Q59" s="346"/>
      <c r="R59" s="346"/>
      <c r="S59" s="346"/>
      <c r="T59" s="346"/>
      <c r="U59" s="346"/>
      <c r="V59" s="346"/>
      <c r="W59" s="346"/>
      <c r="X59" s="346"/>
      <c r="Y59" s="346"/>
      <c r="Z59" s="346"/>
      <c r="AA59" s="346"/>
    </row>
    <row r="60" spans="1:27" ht="12.75">
      <c r="A60" s="346"/>
      <c r="B60" s="346"/>
      <c r="C60" s="346"/>
      <c r="M60" s="346"/>
      <c r="N60" s="346"/>
      <c r="O60" s="346"/>
      <c r="P60" s="346"/>
      <c r="Q60" s="346"/>
      <c r="R60" s="346"/>
      <c r="S60" s="346"/>
      <c r="T60" s="346"/>
      <c r="U60" s="346"/>
      <c r="V60" s="346"/>
      <c r="W60" s="346"/>
      <c r="X60" s="346"/>
      <c r="Y60" s="346"/>
      <c r="Z60" s="346"/>
      <c r="AA60" s="346"/>
    </row>
    <row r="61" spans="1:27" ht="12.75">
      <c r="A61" s="346"/>
      <c r="B61" s="346"/>
      <c r="C61" s="346"/>
      <c r="M61" s="346"/>
      <c r="N61" s="346"/>
      <c r="O61" s="346"/>
      <c r="P61" s="346"/>
      <c r="Q61" s="346"/>
      <c r="R61" s="346"/>
      <c r="S61" s="346"/>
      <c r="T61" s="346"/>
      <c r="U61" s="346"/>
      <c r="V61" s="346"/>
      <c r="W61" s="346"/>
      <c r="X61" s="346"/>
      <c r="Y61" s="346"/>
      <c r="Z61" s="346"/>
      <c r="AA61" s="346"/>
    </row>
    <row r="62" spans="1:27" ht="12.75">
      <c r="A62" s="346"/>
      <c r="T62" s="346"/>
      <c r="U62" s="346"/>
      <c r="V62" s="346"/>
      <c r="W62" s="346"/>
      <c r="X62" s="346"/>
      <c r="Y62" s="346"/>
      <c r="Z62" s="346"/>
      <c r="AA62" s="346"/>
    </row>
    <row r="63" spans="26:27" ht="12.75">
      <c r="Z63" s="346"/>
      <c r="AA63" s="346"/>
    </row>
  </sheetData>
  <sheetProtection password="F2AB" sheet="1" formatCells="0" formatColumns="0" formatRows="0" insertRows="0" insertHyperlinks="0" deleteRows="0" pivotTables="0"/>
  <mergeCells count="10">
    <mergeCell ref="B9:P9"/>
    <mergeCell ref="D11:E11"/>
    <mergeCell ref="B11:C11"/>
    <mergeCell ref="A1:M1"/>
    <mergeCell ref="A2:M2"/>
    <mergeCell ref="A3:M3"/>
    <mergeCell ref="A5:Y5"/>
    <mergeCell ref="B7:P7"/>
    <mergeCell ref="B8:P8"/>
    <mergeCell ref="R10:U10"/>
  </mergeCells>
  <dataValidations count="5">
    <dataValidation promptTitle="Units" prompt="Select the unit that corresponds to the measure and quantity indicated." errorTitle="Unit Value not Recognized" error="The unit value for this measure is not recognized.  Please add this unit value to the list at the bottom of this spreadsheet by inserting a new cell above the orange cell and entering this value." sqref="D12:D31 M33 G12:L31"/>
    <dataValidation showErrorMessage="1" promptTitle="Units" prompt="Select the unit that corresponds to the measure and quantity indicated." errorTitle="Unit Value not Recognized" error="The unit value for this measure is not recognized.  Please add this unit value to the list at the bottom of this spreadsheet by inserting a new cell above the orange cell and entering this value." sqref="E12:E31"/>
    <dataValidation type="list" allowBlank="1" showInputMessage="1" showErrorMessage="1" sqref="R12:R31">
      <formula1>Dem_Calc_MType</formula1>
    </dataValidation>
    <dataValidation type="list" showInputMessage="1" promptTitle="Most Affected Fuel" prompt="If you have indicated any MMBtu savings, select the fuel most affected by this measure or type in the fuel if not in the pulldown list." errorTitle="Fuel Type not Recognized" error="The unit value for this measure is not recognized.  Please add this unit value to the list at the bottom of this spreadsheet by inserting a new cell above the orange cell and entering this value." sqref="F12:F31">
      <formula1>Fuel_Type</formula1>
    </dataValidation>
    <dataValidation type="list" allowBlank="1" showInputMessage="1" showErrorMessage="1" promptTitle="Additional Incentive" prompt="If the project is applying to a utility, other third-party program, or another NJ OCE program for an incentive on this measure, select yes." errorTitle="Invalid Selection" error="You have entered an invalid entry into this cell.  Please select either &quot;Yes&quot; or &quot;No&quot; from the pull-down menu." sqref="P12:P31">
      <formula1>Y_N</formula1>
    </dataValidation>
  </dataValidations>
  <printOptions/>
  <pageMargins left="0.75" right="0.75" top="1" bottom="1" header="0.5" footer="0.5"/>
  <pageSetup orientation="portrait" scale="32" r:id="rId1"/>
  <colBreaks count="1" manualBreakCount="1">
    <brk id="22" max="65535" man="1"/>
  </colBreaks>
  <ignoredErrors>
    <ignoredError sqref="B15:B31 B12 B13 B14" unlockedFormula="1"/>
  </ignoredErrors>
</worksheet>
</file>

<file path=xl/worksheets/sheet11.xml><?xml version="1.0" encoding="utf-8"?>
<worksheet xmlns="http://schemas.openxmlformats.org/spreadsheetml/2006/main" xmlns:r="http://schemas.openxmlformats.org/officeDocument/2006/relationships">
  <sheetPr>
    <tabColor indexed="44"/>
  </sheetPr>
  <dimension ref="A1:C16"/>
  <sheetViews>
    <sheetView showGridLines="0" zoomScalePageLayoutView="0" workbookViewId="0" topLeftCell="A1">
      <selection activeCell="D21" sqref="D21"/>
    </sheetView>
  </sheetViews>
  <sheetFormatPr defaultColWidth="9.140625" defaultRowHeight="12.75"/>
  <cols>
    <col min="1" max="1" width="33.421875" style="268" customWidth="1"/>
    <col min="2" max="2" width="31.28125" style="268" customWidth="1"/>
    <col min="3" max="3" width="23.421875" style="268" customWidth="1"/>
    <col min="4" max="4" width="9.140625" style="268" customWidth="1"/>
    <col min="5" max="5" width="34.7109375" style="268" customWidth="1"/>
    <col min="6" max="6" width="34.421875" style="268" customWidth="1"/>
    <col min="7" max="16384" width="9.140625" style="268" customWidth="1"/>
  </cols>
  <sheetData>
    <row r="1" spans="1:2" ht="15.75" thickBot="1">
      <c r="A1" s="1047" t="s">
        <v>2548</v>
      </c>
      <c r="B1" s="1048"/>
    </row>
    <row r="2" spans="1:2" ht="15">
      <c r="A2" s="269" t="s">
        <v>2549</v>
      </c>
      <c r="B2" s="270" t="s">
        <v>2550</v>
      </c>
    </row>
    <row r="3" spans="1:2" ht="15">
      <c r="A3" s="271" t="s">
        <v>1842</v>
      </c>
      <c r="B3" s="272">
        <v>1.6</v>
      </c>
    </row>
    <row r="4" spans="1:2" ht="15">
      <c r="A4" s="271" t="s">
        <v>1843</v>
      </c>
      <c r="B4" s="272">
        <v>1</v>
      </c>
    </row>
    <row r="5" spans="1:2" ht="15">
      <c r="A5" s="271" t="s">
        <v>1844</v>
      </c>
      <c r="B5" s="272">
        <v>2.5</v>
      </c>
    </row>
    <row r="6" spans="1:2" ht="15">
      <c r="A6" s="271" t="s">
        <v>1845</v>
      </c>
      <c r="B6" s="272">
        <v>2.5</v>
      </c>
    </row>
    <row r="7" spans="1:2" ht="15.75" thickBot="1">
      <c r="A7" s="273" t="s">
        <v>1846</v>
      </c>
      <c r="B7" s="274">
        <v>2.5</v>
      </c>
    </row>
    <row r="9" ht="15.75" thickBot="1"/>
    <row r="10" spans="1:3" ht="15.75" thickBot="1">
      <c r="A10" s="1047" t="s">
        <v>1596</v>
      </c>
      <c r="B10" s="1049"/>
      <c r="C10" s="1048"/>
    </row>
    <row r="11" spans="1:3" ht="15">
      <c r="A11" s="269" t="s">
        <v>1597</v>
      </c>
      <c r="B11" s="275" t="s">
        <v>2293</v>
      </c>
      <c r="C11" s="270" t="s">
        <v>2294</v>
      </c>
    </row>
    <row r="12" spans="1:3" ht="15">
      <c r="A12" s="276" t="s">
        <v>24</v>
      </c>
      <c r="B12" s="277" t="s">
        <v>2295</v>
      </c>
      <c r="C12" s="278">
        <v>5</v>
      </c>
    </row>
    <row r="13" spans="1:3" ht="15">
      <c r="A13" s="279" t="s">
        <v>25</v>
      </c>
      <c r="B13" s="277" t="s">
        <v>2295</v>
      </c>
      <c r="C13" s="280" t="s">
        <v>2295</v>
      </c>
    </row>
    <row r="14" spans="1:3" ht="15">
      <c r="A14" s="276" t="s">
        <v>1590</v>
      </c>
      <c r="B14" s="277">
        <v>300</v>
      </c>
      <c r="C14" s="278">
        <v>1</v>
      </c>
    </row>
    <row r="15" spans="1:3" ht="15">
      <c r="A15" s="276" t="s">
        <v>1598</v>
      </c>
      <c r="B15" s="277">
        <v>15</v>
      </c>
      <c r="C15" s="278">
        <v>5</v>
      </c>
    </row>
    <row r="16" spans="1:3" ht="15.75" thickBot="1">
      <c r="A16" s="281" t="s">
        <v>1599</v>
      </c>
      <c r="B16" s="282">
        <v>60</v>
      </c>
      <c r="C16" s="283">
        <v>4</v>
      </c>
    </row>
  </sheetData>
  <sheetProtection/>
  <mergeCells count="2">
    <mergeCell ref="A1:B1"/>
    <mergeCell ref="A10:C10"/>
  </mergeCells>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sheetPr>
    <pageSetUpPr fitToPage="1"/>
  </sheetPr>
  <dimension ref="A1:T915"/>
  <sheetViews>
    <sheetView zoomScale="75" zoomScaleNormal="75" zoomScalePageLayoutView="0" workbookViewId="0" topLeftCell="A1">
      <selection activeCell="H4" sqref="H4"/>
    </sheetView>
  </sheetViews>
  <sheetFormatPr defaultColWidth="11.421875" defaultRowHeight="12.75"/>
  <cols>
    <col min="1" max="1" width="9.140625" style="0" customWidth="1"/>
    <col min="2" max="2" width="11.28125" style="174" bestFit="1" customWidth="1"/>
    <col min="3" max="3" width="15.7109375" style="175" bestFit="1" customWidth="1"/>
    <col min="4" max="4" width="6.00390625" style="174" customWidth="1"/>
    <col min="5" max="5" width="21.8515625" style="175" customWidth="1"/>
    <col min="6" max="6" width="3.421875" style="175" customWidth="1"/>
    <col min="7" max="7" width="12.7109375" style="175" customWidth="1"/>
    <col min="8" max="8" width="20.140625" style="175" customWidth="1"/>
    <col min="9" max="9" width="29.421875" style="175" customWidth="1"/>
    <col min="10" max="12" width="7.421875" style="175" customWidth="1"/>
    <col min="13" max="13" width="18.421875" style="175" customWidth="1"/>
    <col min="14" max="14" width="7.421875" style="175" customWidth="1"/>
    <col min="15" max="15" width="18.28125" style="175" customWidth="1"/>
    <col min="16" max="16" width="28.7109375" style="211" customWidth="1"/>
    <col min="17" max="17" width="5.7109375" style="174" customWidth="1"/>
    <col min="18" max="18" width="14.00390625" style="212" customWidth="1"/>
    <col min="19" max="19" width="5.140625" style="175" customWidth="1"/>
    <col min="20" max="20" width="6.00390625" style="175" customWidth="1"/>
    <col min="21" max="16384" width="11.421875" style="175" customWidth="1"/>
  </cols>
  <sheetData>
    <row r="1" spans="2:18" ht="15.75">
      <c r="B1" s="169" t="s">
        <v>2451</v>
      </c>
      <c r="C1" s="170" t="s">
        <v>2451</v>
      </c>
      <c r="D1" s="171"/>
      <c r="E1" s="172" t="s">
        <v>2451</v>
      </c>
      <c r="F1" s="173"/>
      <c r="G1" s="173"/>
      <c r="H1" s="173"/>
      <c r="I1" s="1050" t="s">
        <v>2452</v>
      </c>
      <c r="J1" s="1051"/>
      <c r="K1" s="1051"/>
      <c r="L1" s="1052"/>
      <c r="M1" s="1054" t="s">
        <v>2209</v>
      </c>
      <c r="N1" s="1054"/>
      <c r="O1" s="1055"/>
      <c r="P1" s="1053"/>
      <c r="Q1" s="1053"/>
      <c r="R1" s="1053"/>
    </row>
    <row r="2" spans="1:18" ht="16.5" thickBot="1">
      <c r="A2" s="175"/>
      <c r="B2" s="176" t="s">
        <v>2210</v>
      </c>
      <c r="C2" s="177" t="s">
        <v>2166</v>
      </c>
      <c r="D2" s="178"/>
      <c r="E2" s="179" t="s">
        <v>2167</v>
      </c>
      <c r="F2" s="180"/>
      <c r="G2" s="180"/>
      <c r="H2" s="180"/>
      <c r="I2" s="181" t="s">
        <v>1413</v>
      </c>
      <c r="J2" s="182" t="s">
        <v>1414</v>
      </c>
      <c r="K2" s="182" t="s">
        <v>287</v>
      </c>
      <c r="L2" s="183" t="s">
        <v>288</v>
      </c>
      <c r="M2" s="184" t="s">
        <v>1415</v>
      </c>
      <c r="N2" s="182" t="s">
        <v>1414</v>
      </c>
      <c r="O2" s="185" t="s">
        <v>1416</v>
      </c>
      <c r="P2" s="186"/>
      <c r="Q2" s="187"/>
      <c r="R2" s="188"/>
    </row>
    <row r="3" spans="1:18" ht="15.75">
      <c r="A3" s="175"/>
      <c r="B3" s="189"/>
      <c r="C3" s="190"/>
      <c r="D3" s="191"/>
      <c r="E3" s="192"/>
      <c r="F3" s="190"/>
      <c r="G3" s="190"/>
      <c r="H3" s="190"/>
      <c r="I3" s="189"/>
      <c r="J3" s="191"/>
      <c r="K3" s="191"/>
      <c r="L3" s="193"/>
      <c r="M3" s="194"/>
      <c r="N3" s="191"/>
      <c r="O3" s="195"/>
      <c r="P3" s="186"/>
      <c r="Q3" s="187"/>
      <c r="R3" s="188"/>
    </row>
    <row r="4" spans="1:18" s="196" customFormat="1" ht="15.75">
      <c r="A4" s="196" t="s">
        <v>1417</v>
      </c>
      <c r="B4" s="197" t="e">
        <f>LOOKUP(#REF!,H6:H906,B6:B906)</f>
        <v>#REF!</v>
      </c>
      <c r="C4" s="198"/>
      <c r="D4" s="198"/>
      <c r="E4" s="199"/>
      <c r="F4" s="198"/>
      <c r="G4" s="198"/>
      <c r="H4" s="198" t="e">
        <f>LOOKUP(#REF!,H6:H906)</f>
        <v>#REF!</v>
      </c>
      <c r="I4" s="197"/>
      <c r="J4" s="198"/>
      <c r="K4" s="198"/>
      <c r="L4" s="199"/>
      <c r="M4" s="198"/>
      <c r="N4" s="198"/>
      <c r="O4" s="199"/>
      <c r="P4" s="200"/>
      <c r="Q4" s="200"/>
      <c r="R4" s="200"/>
    </row>
    <row r="5" spans="1:18" ht="15.75">
      <c r="A5" s="175"/>
      <c r="B5" s="189"/>
      <c r="C5" s="190"/>
      <c r="D5" s="191"/>
      <c r="E5" s="192"/>
      <c r="F5" s="190"/>
      <c r="G5" s="190"/>
      <c r="H5" s="190"/>
      <c r="I5" s="189"/>
      <c r="J5" s="191"/>
      <c r="K5" s="191"/>
      <c r="L5" s="193"/>
      <c r="M5" s="194"/>
      <c r="N5" s="191"/>
      <c r="O5" s="195"/>
      <c r="P5" s="186"/>
      <c r="Q5" s="187"/>
      <c r="R5" s="188"/>
    </row>
    <row r="6" spans="1:18" ht="12">
      <c r="A6" s="175"/>
      <c r="B6" s="201" t="s">
        <v>1418</v>
      </c>
      <c r="C6" s="202" t="s">
        <v>1630</v>
      </c>
      <c r="D6" s="203" t="s">
        <v>1631</v>
      </c>
      <c r="E6" s="204" t="s">
        <v>1632</v>
      </c>
      <c r="F6" s="202">
        <f aca="true" t="shared" si="0" ref="F6:F69">LEN(E6)</f>
        <v>10</v>
      </c>
      <c r="G6" s="202" t="str">
        <f aca="true" t="shared" si="1" ref="G6:G69">MID(E6,2,F6-2)</f>
        <v>Aberdeen</v>
      </c>
      <c r="H6" s="202" t="str">
        <f aca="true" t="shared" si="2" ref="H6:H69">CONCATENATE(G6,", ",+D6)</f>
        <v>Aberdeen, SD</v>
      </c>
      <c r="I6" s="205" t="s">
        <v>1633</v>
      </c>
      <c r="J6" s="38" t="s">
        <v>1631</v>
      </c>
      <c r="K6" s="38">
        <v>633</v>
      </c>
      <c r="L6" s="206">
        <v>8446</v>
      </c>
      <c r="M6" s="207" t="s">
        <v>1634</v>
      </c>
      <c r="N6" s="208" t="s">
        <v>1635</v>
      </c>
      <c r="O6" s="209" t="s">
        <v>1636</v>
      </c>
      <c r="P6" s="186"/>
      <c r="Q6" s="187"/>
      <c r="R6" s="188"/>
    </row>
    <row r="7" spans="1:20" ht="12">
      <c r="A7" s="175"/>
      <c r="B7" s="201" t="s">
        <v>1637</v>
      </c>
      <c r="C7" s="202" t="s">
        <v>1638</v>
      </c>
      <c r="D7" s="203" t="s">
        <v>1639</v>
      </c>
      <c r="E7" s="204" t="s">
        <v>1640</v>
      </c>
      <c r="F7" s="202">
        <f t="shared" si="0"/>
        <v>9</v>
      </c>
      <c r="G7" s="202" t="str">
        <f t="shared" si="1"/>
        <v>Abilene</v>
      </c>
      <c r="H7" s="202" t="str">
        <f t="shared" si="2"/>
        <v>Abilene, TX</v>
      </c>
      <c r="I7" s="205" t="s">
        <v>1641</v>
      </c>
      <c r="J7" s="38" t="s">
        <v>1639</v>
      </c>
      <c r="K7" s="38">
        <v>2451</v>
      </c>
      <c r="L7" s="206">
        <v>2584</v>
      </c>
      <c r="M7" s="207" t="s">
        <v>1642</v>
      </c>
      <c r="N7" s="208" t="s">
        <v>1639</v>
      </c>
      <c r="O7" s="209" t="s">
        <v>1643</v>
      </c>
      <c r="P7" s="37"/>
      <c r="Q7" s="38"/>
      <c r="R7" s="210"/>
      <c r="S7" s="38"/>
      <c r="T7" s="38"/>
    </row>
    <row r="8" spans="1:15" ht="12">
      <c r="A8" s="175"/>
      <c r="B8" s="201" t="s">
        <v>1885</v>
      </c>
      <c r="C8" s="202" t="s">
        <v>1638</v>
      </c>
      <c r="D8" s="203" t="s">
        <v>1639</v>
      </c>
      <c r="E8" s="204" t="s">
        <v>1640</v>
      </c>
      <c r="F8" s="202">
        <f t="shared" si="0"/>
        <v>9</v>
      </c>
      <c r="G8" s="202" t="str">
        <f t="shared" si="1"/>
        <v>Abilene</v>
      </c>
      <c r="H8" s="202" t="str">
        <f t="shared" si="2"/>
        <v>Abilene, TX</v>
      </c>
      <c r="I8" s="205" t="s">
        <v>1641</v>
      </c>
      <c r="J8" s="38" t="s">
        <v>1639</v>
      </c>
      <c r="K8" s="38">
        <v>2451</v>
      </c>
      <c r="L8" s="206">
        <v>2584</v>
      </c>
      <c r="M8" s="207" t="s">
        <v>1642</v>
      </c>
      <c r="N8" s="208" t="s">
        <v>1639</v>
      </c>
      <c r="O8" s="209" t="s">
        <v>1643</v>
      </c>
    </row>
    <row r="9" spans="1:15" ht="12">
      <c r="A9" s="175"/>
      <c r="B9" s="213" t="s">
        <v>1886</v>
      </c>
      <c r="C9" s="202" t="s">
        <v>1887</v>
      </c>
      <c r="D9" s="203" t="s">
        <v>1888</v>
      </c>
      <c r="E9" s="204" t="s">
        <v>1889</v>
      </c>
      <c r="F9" s="202">
        <f t="shared" si="0"/>
        <v>9</v>
      </c>
      <c r="G9" s="202" t="str">
        <f t="shared" si="1"/>
        <v>Acworth</v>
      </c>
      <c r="H9" s="202" t="str">
        <f t="shared" si="2"/>
        <v>Acworth, NH</v>
      </c>
      <c r="I9" s="205" t="s">
        <v>1890</v>
      </c>
      <c r="J9" s="38" t="s">
        <v>1888</v>
      </c>
      <c r="K9" s="38">
        <v>328</v>
      </c>
      <c r="L9" s="206">
        <v>7554</v>
      </c>
      <c r="M9" s="207" t="s">
        <v>1891</v>
      </c>
      <c r="N9" s="208" t="s">
        <v>1888</v>
      </c>
      <c r="O9" s="209" t="s">
        <v>2112</v>
      </c>
    </row>
    <row r="10" spans="1:15" ht="12">
      <c r="A10" s="175"/>
      <c r="B10" s="201" t="s">
        <v>2113</v>
      </c>
      <c r="C10" s="202" t="s">
        <v>1638</v>
      </c>
      <c r="D10" s="203" t="s">
        <v>1639</v>
      </c>
      <c r="E10" s="204" t="s">
        <v>2114</v>
      </c>
      <c r="F10" s="202">
        <f t="shared" si="0"/>
        <v>8</v>
      </c>
      <c r="G10" s="202" t="str">
        <f t="shared" si="1"/>
        <v>Adrian</v>
      </c>
      <c r="H10" s="202" t="str">
        <f t="shared" si="2"/>
        <v>Adrian, TX</v>
      </c>
      <c r="I10" s="205" t="s">
        <v>2115</v>
      </c>
      <c r="J10" s="38" t="s">
        <v>1639</v>
      </c>
      <c r="K10" s="38">
        <v>1354</v>
      </c>
      <c r="L10" s="206">
        <v>4258</v>
      </c>
      <c r="M10" s="207" t="s">
        <v>2116</v>
      </c>
      <c r="N10" s="208" t="s">
        <v>1639</v>
      </c>
      <c r="O10" s="209" t="s">
        <v>2117</v>
      </c>
    </row>
    <row r="11" spans="1:20" ht="12">
      <c r="A11" s="175"/>
      <c r="B11" s="201" t="s">
        <v>2118</v>
      </c>
      <c r="C11" s="202" t="s">
        <v>2119</v>
      </c>
      <c r="D11" s="203" t="s">
        <v>2120</v>
      </c>
      <c r="E11" s="204" t="s">
        <v>2121</v>
      </c>
      <c r="F11" s="202">
        <f t="shared" si="0"/>
        <v>7</v>
      </c>
      <c r="G11" s="202" t="str">
        <f t="shared" si="1"/>
        <v>Aiken</v>
      </c>
      <c r="H11" s="202" t="str">
        <f t="shared" si="2"/>
        <v>Aiken, SC</v>
      </c>
      <c r="I11" s="205" t="s">
        <v>1892</v>
      </c>
      <c r="J11" s="38" t="s">
        <v>2120</v>
      </c>
      <c r="K11" s="38">
        <v>1966</v>
      </c>
      <c r="L11" s="206">
        <v>2649</v>
      </c>
      <c r="M11" s="205" t="s">
        <v>2441</v>
      </c>
      <c r="N11" s="38" t="s">
        <v>2120</v>
      </c>
      <c r="O11" s="209" t="s">
        <v>2442</v>
      </c>
      <c r="S11" s="187"/>
      <c r="T11" s="187"/>
    </row>
    <row r="12" spans="1:20" ht="12">
      <c r="A12" s="175"/>
      <c r="B12" s="201" t="s">
        <v>2443</v>
      </c>
      <c r="C12" s="202" t="s">
        <v>2444</v>
      </c>
      <c r="D12" s="203" t="s">
        <v>2445</v>
      </c>
      <c r="E12" s="204" t="s">
        <v>26</v>
      </c>
      <c r="F12" s="202">
        <f t="shared" si="0"/>
        <v>9</v>
      </c>
      <c r="G12" s="202" t="str">
        <f t="shared" si="1"/>
        <v>Aimwell</v>
      </c>
      <c r="H12" s="202" t="str">
        <f t="shared" si="2"/>
        <v>Aimwell, LA</v>
      </c>
      <c r="I12" s="205" t="s">
        <v>27</v>
      </c>
      <c r="J12" s="38" t="s">
        <v>2445</v>
      </c>
      <c r="K12" s="38">
        <v>2368</v>
      </c>
      <c r="L12" s="206">
        <v>2264</v>
      </c>
      <c r="M12" s="207" t="s">
        <v>2613</v>
      </c>
      <c r="N12" s="208" t="s">
        <v>2445</v>
      </c>
      <c r="O12" s="209" t="s">
        <v>2614</v>
      </c>
      <c r="S12" s="38"/>
      <c r="T12" s="38"/>
    </row>
    <row r="13" spans="1:20" ht="12">
      <c r="A13" s="175"/>
      <c r="B13" s="201" t="s">
        <v>2615</v>
      </c>
      <c r="C13" s="202" t="s">
        <v>2616</v>
      </c>
      <c r="D13" s="203" t="s">
        <v>2617</v>
      </c>
      <c r="E13" s="204" t="s">
        <v>2618</v>
      </c>
      <c r="F13" s="202">
        <f t="shared" si="0"/>
        <v>7</v>
      </c>
      <c r="G13" s="202" t="str">
        <f t="shared" si="1"/>
        <v>Akron</v>
      </c>
      <c r="H13" s="202" t="str">
        <f t="shared" si="2"/>
        <v>Akron, OH</v>
      </c>
      <c r="I13" s="205" t="s">
        <v>2619</v>
      </c>
      <c r="J13" s="38" t="s">
        <v>2617</v>
      </c>
      <c r="K13" s="38">
        <v>625</v>
      </c>
      <c r="L13" s="206">
        <v>6160</v>
      </c>
      <c r="M13" s="207" t="s">
        <v>2620</v>
      </c>
      <c r="N13" s="208" t="s">
        <v>2617</v>
      </c>
      <c r="O13" s="209" t="s">
        <v>2621</v>
      </c>
      <c r="S13" s="38"/>
      <c r="T13" s="38"/>
    </row>
    <row r="14" spans="1:20" ht="12">
      <c r="A14" s="175"/>
      <c r="B14" s="201" t="s">
        <v>2622</v>
      </c>
      <c r="C14" s="202" t="s">
        <v>2616</v>
      </c>
      <c r="D14" s="203" t="s">
        <v>2617</v>
      </c>
      <c r="E14" s="204" t="s">
        <v>2618</v>
      </c>
      <c r="F14" s="202">
        <f t="shared" si="0"/>
        <v>7</v>
      </c>
      <c r="G14" s="202" t="str">
        <f t="shared" si="1"/>
        <v>Akron</v>
      </c>
      <c r="H14" s="202" t="str">
        <f t="shared" si="2"/>
        <v>Akron, OH</v>
      </c>
      <c r="I14" s="205" t="s">
        <v>2619</v>
      </c>
      <c r="J14" s="38" t="s">
        <v>2617</v>
      </c>
      <c r="K14" s="38">
        <v>625</v>
      </c>
      <c r="L14" s="206">
        <v>6160</v>
      </c>
      <c r="M14" s="207" t="s">
        <v>2620</v>
      </c>
      <c r="N14" s="208" t="s">
        <v>2617</v>
      </c>
      <c r="O14" s="209" t="s">
        <v>2621</v>
      </c>
      <c r="S14" s="38"/>
      <c r="T14" s="38"/>
    </row>
    <row r="15" spans="1:20" ht="12">
      <c r="A15" s="175"/>
      <c r="B15" s="201" t="s">
        <v>2623</v>
      </c>
      <c r="C15" s="202" t="s">
        <v>2624</v>
      </c>
      <c r="D15" s="203" t="s">
        <v>2625</v>
      </c>
      <c r="E15" s="204" t="s">
        <v>93</v>
      </c>
      <c r="F15" s="202">
        <f t="shared" si="0"/>
        <v>9</v>
      </c>
      <c r="G15" s="202" t="str">
        <f t="shared" si="1"/>
        <v>Alamosa</v>
      </c>
      <c r="H15" s="202" t="str">
        <f t="shared" si="2"/>
        <v>Alamosa, CO</v>
      </c>
      <c r="I15" s="205" t="s">
        <v>94</v>
      </c>
      <c r="J15" s="38" t="s">
        <v>2625</v>
      </c>
      <c r="K15" s="38">
        <v>62</v>
      </c>
      <c r="L15" s="206">
        <v>8749</v>
      </c>
      <c r="M15" s="205" t="s">
        <v>95</v>
      </c>
      <c r="N15" s="38" t="s">
        <v>2625</v>
      </c>
      <c r="O15" s="209" t="s">
        <v>96</v>
      </c>
      <c r="S15" s="38"/>
      <c r="T15" s="38"/>
    </row>
    <row r="16" spans="1:20" ht="12">
      <c r="A16" s="175"/>
      <c r="B16" s="201" t="s">
        <v>97</v>
      </c>
      <c r="C16" s="202" t="s">
        <v>98</v>
      </c>
      <c r="D16" s="203" t="s">
        <v>99</v>
      </c>
      <c r="E16" s="204" t="s">
        <v>100</v>
      </c>
      <c r="F16" s="202">
        <f t="shared" si="0"/>
        <v>8</v>
      </c>
      <c r="G16" s="202" t="str">
        <f t="shared" si="1"/>
        <v>Albany</v>
      </c>
      <c r="H16" s="202" t="str">
        <f t="shared" si="2"/>
        <v>Albany, GA</v>
      </c>
      <c r="I16" s="205" t="s">
        <v>2743</v>
      </c>
      <c r="J16" s="38" t="s">
        <v>99</v>
      </c>
      <c r="K16" s="38">
        <v>2284</v>
      </c>
      <c r="L16" s="206">
        <v>2261</v>
      </c>
      <c r="M16" s="207" t="s">
        <v>2482</v>
      </c>
      <c r="N16" s="208" t="s">
        <v>99</v>
      </c>
      <c r="O16" s="209" t="s">
        <v>2483</v>
      </c>
      <c r="S16" s="38"/>
      <c r="T16" s="38"/>
    </row>
    <row r="17" spans="1:20" ht="12">
      <c r="A17" s="175"/>
      <c r="B17" s="201" t="s">
        <v>2484</v>
      </c>
      <c r="C17" s="202" t="s">
        <v>2485</v>
      </c>
      <c r="D17" s="203" t="s">
        <v>2486</v>
      </c>
      <c r="E17" s="204" t="s">
        <v>100</v>
      </c>
      <c r="F17" s="202">
        <f t="shared" si="0"/>
        <v>8</v>
      </c>
      <c r="G17" s="202" t="str">
        <f t="shared" si="1"/>
        <v>Albany</v>
      </c>
      <c r="H17" s="202" t="str">
        <f t="shared" si="2"/>
        <v>Albany, NY</v>
      </c>
      <c r="I17" s="205" t="s">
        <v>2487</v>
      </c>
      <c r="J17" s="38" t="s">
        <v>2486</v>
      </c>
      <c r="K17" s="38">
        <v>507</v>
      </c>
      <c r="L17" s="206">
        <v>6894</v>
      </c>
      <c r="M17" s="207" t="s">
        <v>2488</v>
      </c>
      <c r="N17" s="208" t="s">
        <v>2486</v>
      </c>
      <c r="O17" s="209" t="s">
        <v>2489</v>
      </c>
      <c r="S17" s="38"/>
      <c r="T17" s="38"/>
    </row>
    <row r="18" spans="1:20" ht="12">
      <c r="A18" s="175"/>
      <c r="B18" s="201" t="s">
        <v>2490</v>
      </c>
      <c r="C18" s="202" t="s">
        <v>2485</v>
      </c>
      <c r="D18" s="203" t="s">
        <v>2486</v>
      </c>
      <c r="E18" s="204" t="s">
        <v>100</v>
      </c>
      <c r="F18" s="202">
        <f t="shared" si="0"/>
        <v>8</v>
      </c>
      <c r="G18" s="202" t="str">
        <f t="shared" si="1"/>
        <v>Albany</v>
      </c>
      <c r="H18" s="202" t="str">
        <f t="shared" si="2"/>
        <v>Albany, NY</v>
      </c>
      <c r="I18" s="205" t="s">
        <v>2487</v>
      </c>
      <c r="J18" s="38" t="s">
        <v>2486</v>
      </c>
      <c r="K18" s="38">
        <v>507</v>
      </c>
      <c r="L18" s="206">
        <v>6894</v>
      </c>
      <c r="M18" s="207" t="s">
        <v>2488</v>
      </c>
      <c r="N18" s="208" t="s">
        <v>2486</v>
      </c>
      <c r="O18" s="209" t="s">
        <v>2489</v>
      </c>
      <c r="S18" s="38"/>
      <c r="T18" s="38"/>
    </row>
    <row r="19" spans="1:20" ht="12">
      <c r="A19" s="175"/>
      <c r="B19" s="201" t="s">
        <v>2750</v>
      </c>
      <c r="C19" s="202" t="s">
        <v>2485</v>
      </c>
      <c r="D19" s="203" t="s">
        <v>2486</v>
      </c>
      <c r="E19" s="204" t="s">
        <v>100</v>
      </c>
      <c r="F19" s="202">
        <f t="shared" si="0"/>
        <v>8</v>
      </c>
      <c r="G19" s="202" t="str">
        <f t="shared" si="1"/>
        <v>Albany</v>
      </c>
      <c r="H19" s="202" t="str">
        <f t="shared" si="2"/>
        <v>Albany, NY</v>
      </c>
      <c r="I19" s="205" t="s">
        <v>2487</v>
      </c>
      <c r="J19" s="38" t="s">
        <v>2486</v>
      </c>
      <c r="K19" s="38">
        <v>507</v>
      </c>
      <c r="L19" s="206">
        <v>6894</v>
      </c>
      <c r="M19" s="207" t="s">
        <v>2488</v>
      </c>
      <c r="N19" s="208" t="s">
        <v>2486</v>
      </c>
      <c r="O19" s="209" t="s">
        <v>2489</v>
      </c>
      <c r="S19" s="38"/>
      <c r="T19" s="38"/>
    </row>
    <row r="20" spans="1:20" ht="12">
      <c r="A20" s="175"/>
      <c r="B20" s="201" t="s">
        <v>2263</v>
      </c>
      <c r="C20" s="202" t="s">
        <v>2264</v>
      </c>
      <c r="D20" s="203" t="s">
        <v>2265</v>
      </c>
      <c r="E20" s="204" t="s">
        <v>2266</v>
      </c>
      <c r="F20" s="202">
        <f t="shared" si="0"/>
        <v>13</v>
      </c>
      <c r="G20" s="202" t="str">
        <f t="shared" si="1"/>
        <v>Albuquerque</v>
      </c>
      <c r="H20" s="202" t="str">
        <f t="shared" si="2"/>
        <v>Albuquerque, NM</v>
      </c>
      <c r="I20" s="205" t="s">
        <v>2267</v>
      </c>
      <c r="J20" s="38" t="s">
        <v>2265</v>
      </c>
      <c r="K20" s="38">
        <v>1244</v>
      </c>
      <c r="L20" s="206">
        <v>4425</v>
      </c>
      <c r="M20" s="207" t="s">
        <v>2268</v>
      </c>
      <c r="N20" s="208" t="s">
        <v>2265</v>
      </c>
      <c r="O20" s="209" t="s">
        <v>2269</v>
      </c>
      <c r="S20" s="38"/>
      <c r="T20" s="38"/>
    </row>
    <row r="21" spans="1:20" ht="12">
      <c r="A21" s="175"/>
      <c r="B21" s="201" t="s">
        <v>2270</v>
      </c>
      <c r="C21" s="202" t="s">
        <v>2264</v>
      </c>
      <c r="D21" s="203" t="s">
        <v>2265</v>
      </c>
      <c r="E21" s="204" t="s">
        <v>2266</v>
      </c>
      <c r="F21" s="202">
        <f t="shared" si="0"/>
        <v>13</v>
      </c>
      <c r="G21" s="202" t="str">
        <f t="shared" si="1"/>
        <v>Albuquerque</v>
      </c>
      <c r="H21" s="202" t="str">
        <f t="shared" si="2"/>
        <v>Albuquerque, NM</v>
      </c>
      <c r="I21" s="205" t="s">
        <v>2267</v>
      </c>
      <c r="J21" s="38" t="s">
        <v>2265</v>
      </c>
      <c r="K21" s="38">
        <v>1244</v>
      </c>
      <c r="L21" s="206">
        <v>4425</v>
      </c>
      <c r="M21" s="207" t="s">
        <v>2268</v>
      </c>
      <c r="N21" s="208" t="s">
        <v>2265</v>
      </c>
      <c r="O21" s="209" t="s">
        <v>2269</v>
      </c>
      <c r="S21" s="38"/>
      <c r="T21" s="38"/>
    </row>
    <row r="22" spans="1:20" ht="12">
      <c r="A22" s="175"/>
      <c r="B22" s="201" t="s">
        <v>2271</v>
      </c>
      <c r="C22" s="202" t="s">
        <v>2444</v>
      </c>
      <c r="D22" s="203" t="s">
        <v>2445</v>
      </c>
      <c r="E22" s="204" t="s">
        <v>2272</v>
      </c>
      <c r="F22" s="202">
        <f t="shared" si="0"/>
        <v>12</v>
      </c>
      <c r="G22" s="202" t="str">
        <f t="shared" si="1"/>
        <v>Alexandria</v>
      </c>
      <c r="H22" s="202" t="str">
        <f t="shared" si="2"/>
        <v>Alexandria, LA</v>
      </c>
      <c r="I22" s="205" t="s">
        <v>27</v>
      </c>
      <c r="J22" s="38" t="s">
        <v>2445</v>
      </c>
      <c r="K22" s="38">
        <v>2368</v>
      </c>
      <c r="L22" s="206">
        <v>2264</v>
      </c>
      <c r="M22" s="207" t="s">
        <v>2613</v>
      </c>
      <c r="N22" s="208" t="s">
        <v>2445</v>
      </c>
      <c r="O22" s="209" t="s">
        <v>2614</v>
      </c>
      <c r="S22" s="38"/>
      <c r="T22" s="38"/>
    </row>
    <row r="23" spans="1:20" ht="12">
      <c r="A23" s="175"/>
      <c r="B23" s="201" t="s">
        <v>2273</v>
      </c>
      <c r="C23" s="202" t="s">
        <v>87</v>
      </c>
      <c r="D23" s="203" t="s">
        <v>88</v>
      </c>
      <c r="E23" s="204" t="s">
        <v>2272</v>
      </c>
      <c r="F23" s="202">
        <f t="shared" si="0"/>
        <v>12</v>
      </c>
      <c r="G23" s="202" t="str">
        <f t="shared" si="1"/>
        <v>Alexandria</v>
      </c>
      <c r="H23" s="202" t="str">
        <f t="shared" si="2"/>
        <v>Alexandria, VA</v>
      </c>
      <c r="I23" s="205" t="s">
        <v>2709</v>
      </c>
      <c r="J23" s="38" t="s">
        <v>2710</v>
      </c>
      <c r="K23" s="38">
        <v>1549</v>
      </c>
      <c r="L23" s="206">
        <v>4047</v>
      </c>
      <c r="M23" s="207" t="s">
        <v>2711</v>
      </c>
      <c r="N23" s="208" t="s">
        <v>2720</v>
      </c>
      <c r="O23" s="209" t="s">
        <v>2721</v>
      </c>
      <c r="S23" s="38"/>
      <c r="T23" s="38"/>
    </row>
    <row r="24" spans="1:20" ht="12">
      <c r="A24" s="175"/>
      <c r="B24" s="201" t="s">
        <v>2722</v>
      </c>
      <c r="C24" s="202" t="s">
        <v>2629</v>
      </c>
      <c r="D24" s="203" t="s">
        <v>2626</v>
      </c>
      <c r="E24" s="204" t="s">
        <v>2627</v>
      </c>
      <c r="F24" s="202">
        <f t="shared" si="0"/>
        <v>10</v>
      </c>
      <c r="G24" s="202" t="str">
        <f t="shared" si="1"/>
        <v>Alhambra</v>
      </c>
      <c r="H24" s="202" t="str">
        <f t="shared" si="2"/>
        <v>Alhambra, CA</v>
      </c>
      <c r="I24" s="205" t="s">
        <v>2628</v>
      </c>
      <c r="J24" s="38" t="s">
        <v>2626</v>
      </c>
      <c r="K24" s="38">
        <v>1537</v>
      </c>
      <c r="L24" s="206">
        <v>1154</v>
      </c>
      <c r="M24" s="205" t="s">
        <v>2374</v>
      </c>
      <c r="N24" s="38" t="s">
        <v>2626</v>
      </c>
      <c r="O24" s="209" t="s">
        <v>2375</v>
      </c>
      <c r="S24" s="38"/>
      <c r="T24" s="38"/>
    </row>
    <row r="25" spans="1:20" ht="12">
      <c r="A25" s="175"/>
      <c r="B25" s="201" t="s">
        <v>2130</v>
      </c>
      <c r="C25" s="202" t="s">
        <v>2131</v>
      </c>
      <c r="D25" s="203" t="s">
        <v>2132</v>
      </c>
      <c r="E25" s="204" t="s">
        <v>2133</v>
      </c>
      <c r="F25" s="202">
        <f t="shared" si="0"/>
        <v>11</v>
      </c>
      <c r="G25" s="202" t="str">
        <f t="shared" si="1"/>
        <v>Allentown</v>
      </c>
      <c r="H25" s="202" t="str">
        <f t="shared" si="2"/>
        <v>Allentown, PA</v>
      </c>
      <c r="I25" s="205" t="s">
        <v>2134</v>
      </c>
      <c r="J25" s="38" t="s">
        <v>2132</v>
      </c>
      <c r="K25" s="38">
        <v>773</v>
      </c>
      <c r="L25" s="206">
        <v>5785</v>
      </c>
      <c r="M25" s="205" t="s">
        <v>2381</v>
      </c>
      <c r="N25" s="38" t="s">
        <v>2132</v>
      </c>
      <c r="O25" s="209" t="s">
        <v>2382</v>
      </c>
      <c r="S25" s="38"/>
      <c r="T25" s="38"/>
    </row>
    <row r="26" spans="1:20" ht="12">
      <c r="A26" s="175"/>
      <c r="B26" s="201" t="s">
        <v>2383</v>
      </c>
      <c r="C26" s="202" t="s">
        <v>2384</v>
      </c>
      <c r="D26" s="203" t="s">
        <v>2385</v>
      </c>
      <c r="E26" s="204" t="s">
        <v>2386</v>
      </c>
      <c r="F26" s="202">
        <f t="shared" si="0"/>
        <v>10</v>
      </c>
      <c r="G26" s="202" t="str">
        <f t="shared" si="1"/>
        <v>Alliance</v>
      </c>
      <c r="H26" s="202" t="str">
        <f t="shared" si="2"/>
        <v>Alliance, NE</v>
      </c>
      <c r="I26" s="205" t="s">
        <v>2387</v>
      </c>
      <c r="J26" s="38" t="s">
        <v>1631</v>
      </c>
      <c r="K26" s="38">
        <v>611</v>
      </c>
      <c r="L26" s="206">
        <v>7301</v>
      </c>
      <c r="M26" s="207" t="s">
        <v>2388</v>
      </c>
      <c r="N26" s="208" t="s">
        <v>1631</v>
      </c>
      <c r="O26" s="209" t="s">
        <v>2389</v>
      </c>
      <c r="S26" s="38"/>
      <c r="T26" s="38"/>
    </row>
    <row r="27" spans="1:20" ht="12">
      <c r="A27" s="175"/>
      <c r="B27" s="201" t="s">
        <v>2390</v>
      </c>
      <c r="C27" s="202" t="s">
        <v>2131</v>
      </c>
      <c r="D27" s="203" t="s">
        <v>2132</v>
      </c>
      <c r="E27" s="204" t="s">
        <v>2391</v>
      </c>
      <c r="F27" s="202">
        <f t="shared" si="0"/>
        <v>9</v>
      </c>
      <c r="G27" s="202" t="str">
        <f t="shared" si="1"/>
        <v>Altoona</v>
      </c>
      <c r="H27" s="202" t="str">
        <f t="shared" si="2"/>
        <v>Altoona, PA</v>
      </c>
      <c r="I27" s="205" t="s">
        <v>2392</v>
      </c>
      <c r="J27" s="38" t="s">
        <v>2132</v>
      </c>
      <c r="K27" s="38">
        <v>654</v>
      </c>
      <c r="L27" s="206">
        <v>5968</v>
      </c>
      <c r="M27" s="207" t="s">
        <v>2393</v>
      </c>
      <c r="N27" s="208" t="s">
        <v>2132</v>
      </c>
      <c r="O27" s="209" t="s">
        <v>2394</v>
      </c>
      <c r="S27" s="38"/>
      <c r="T27" s="38"/>
    </row>
    <row r="28" spans="1:20" ht="12">
      <c r="A28" s="175"/>
      <c r="B28" s="201" t="s">
        <v>2395</v>
      </c>
      <c r="C28" s="202" t="s">
        <v>1638</v>
      </c>
      <c r="D28" s="203" t="s">
        <v>1639</v>
      </c>
      <c r="E28" s="204" t="s">
        <v>2639</v>
      </c>
      <c r="F28" s="202">
        <f t="shared" si="0"/>
        <v>10</v>
      </c>
      <c r="G28" s="202" t="str">
        <f t="shared" si="1"/>
        <v>Amarillo</v>
      </c>
      <c r="H28" s="202" t="str">
        <f t="shared" si="2"/>
        <v>Amarillo, TX</v>
      </c>
      <c r="I28" s="205" t="s">
        <v>2115</v>
      </c>
      <c r="J28" s="38" t="s">
        <v>1639</v>
      </c>
      <c r="K28" s="38">
        <v>1354</v>
      </c>
      <c r="L28" s="206">
        <v>4258</v>
      </c>
      <c r="M28" s="207" t="s">
        <v>2116</v>
      </c>
      <c r="N28" s="208" t="s">
        <v>1639</v>
      </c>
      <c r="O28" s="209" t="s">
        <v>2117</v>
      </c>
      <c r="S28" s="38"/>
      <c r="T28" s="38"/>
    </row>
    <row r="29" spans="1:15" ht="12">
      <c r="A29" s="175"/>
      <c r="B29" s="201" t="s">
        <v>2640</v>
      </c>
      <c r="C29" s="202" t="s">
        <v>2629</v>
      </c>
      <c r="D29" s="203" t="s">
        <v>2626</v>
      </c>
      <c r="E29" s="204" t="s">
        <v>2641</v>
      </c>
      <c r="F29" s="202">
        <f t="shared" si="0"/>
        <v>9</v>
      </c>
      <c r="G29" s="202" t="str">
        <f t="shared" si="1"/>
        <v>Anaheim</v>
      </c>
      <c r="H29" s="202" t="str">
        <f t="shared" si="2"/>
        <v>Anaheim, CA</v>
      </c>
      <c r="I29" s="205" t="s">
        <v>89</v>
      </c>
      <c r="J29" s="38" t="s">
        <v>2626</v>
      </c>
      <c r="K29" s="38">
        <v>1201</v>
      </c>
      <c r="L29" s="206">
        <v>1430</v>
      </c>
      <c r="M29" s="205" t="s">
        <v>2374</v>
      </c>
      <c r="N29" s="38" t="s">
        <v>2626</v>
      </c>
      <c r="O29" s="209" t="s">
        <v>2375</v>
      </c>
    </row>
    <row r="30" spans="1:20" ht="12">
      <c r="A30" s="175"/>
      <c r="B30" s="201" t="s">
        <v>353</v>
      </c>
      <c r="C30" s="202" t="s">
        <v>354</v>
      </c>
      <c r="D30" s="203" t="s">
        <v>355</v>
      </c>
      <c r="E30" s="204" t="s">
        <v>356</v>
      </c>
      <c r="F30" s="202">
        <f t="shared" si="0"/>
        <v>11</v>
      </c>
      <c r="G30" s="202" t="str">
        <f t="shared" si="1"/>
        <v>Anchorage</v>
      </c>
      <c r="H30" s="202" t="str">
        <f t="shared" si="2"/>
        <v>Anchorage, AK</v>
      </c>
      <c r="I30" s="205" t="s">
        <v>345</v>
      </c>
      <c r="J30" s="38" t="s">
        <v>355</v>
      </c>
      <c r="K30" s="38">
        <v>0</v>
      </c>
      <c r="L30" s="206">
        <v>10570</v>
      </c>
      <c r="M30" s="205" t="s">
        <v>346</v>
      </c>
      <c r="N30" s="38" t="s">
        <v>355</v>
      </c>
      <c r="O30" s="214" t="s">
        <v>347</v>
      </c>
      <c r="S30" s="38"/>
      <c r="T30" s="38"/>
    </row>
    <row r="31" spans="1:15" ht="12">
      <c r="A31" s="175"/>
      <c r="B31" s="201" t="s">
        <v>348</v>
      </c>
      <c r="C31" s="202" t="s">
        <v>354</v>
      </c>
      <c r="D31" s="203" t="s">
        <v>355</v>
      </c>
      <c r="E31" s="204" t="s">
        <v>356</v>
      </c>
      <c r="F31" s="202">
        <f t="shared" si="0"/>
        <v>11</v>
      </c>
      <c r="G31" s="202" t="str">
        <f t="shared" si="1"/>
        <v>Anchorage</v>
      </c>
      <c r="H31" s="202" t="str">
        <f t="shared" si="2"/>
        <v>Anchorage, AK</v>
      </c>
      <c r="I31" s="205" t="s">
        <v>345</v>
      </c>
      <c r="J31" s="38" t="s">
        <v>355</v>
      </c>
      <c r="K31" s="38">
        <v>0</v>
      </c>
      <c r="L31" s="206">
        <v>10570</v>
      </c>
      <c r="M31" s="205" t="s">
        <v>346</v>
      </c>
      <c r="N31" s="38" t="s">
        <v>355</v>
      </c>
      <c r="O31" s="214" t="s">
        <v>347</v>
      </c>
    </row>
    <row r="32" spans="1:20" ht="12">
      <c r="A32" s="175"/>
      <c r="B32" s="201" t="s">
        <v>349</v>
      </c>
      <c r="C32" s="202" t="s">
        <v>350</v>
      </c>
      <c r="D32" s="203" t="s">
        <v>351</v>
      </c>
      <c r="E32" s="204" t="s">
        <v>352</v>
      </c>
      <c r="F32" s="202">
        <f t="shared" si="0"/>
        <v>9</v>
      </c>
      <c r="G32" s="202" t="str">
        <f t="shared" si="1"/>
        <v>Andrews</v>
      </c>
      <c r="H32" s="202" t="str">
        <f t="shared" si="2"/>
        <v>Andrews, NC</v>
      </c>
      <c r="I32" s="205" t="s">
        <v>557</v>
      </c>
      <c r="J32" s="38" t="s">
        <v>558</v>
      </c>
      <c r="K32" s="38">
        <v>1266</v>
      </c>
      <c r="L32" s="206">
        <v>3937</v>
      </c>
      <c r="M32" s="207" t="s">
        <v>559</v>
      </c>
      <c r="N32" s="208" t="s">
        <v>558</v>
      </c>
      <c r="O32" s="209" t="s">
        <v>560</v>
      </c>
      <c r="S32" s="38"/>
      <c r="T32" s="38"/>
    </row>
    <row r="33" spans="1:20" ht="12">
      <c r="A33" s="175"/>
      <c r="B33" s="201" t="s">
        <v>561</v>
      </c>
      <c r="C33" s="202" t="s">
        <v>370</v>
      </c>
      <c r="D33" s="203" t="s">
        <v>371</v>
      </c>
      <c r="E33" s="204" t="s">
        <v>582</v>
      </c>
      <c r="F33" s="202">
        <f t="shared" si="0"/>
        <v>11</v>
      </c>
      <c r="G33" s="202" t="str">
        <f t="shared" si="1"/>
        <v>Ann Arbor</v>
      </c>
      <c r="H33" s="202" t="str">
        <f t="shared" si="2"/>
        <v>Ann Arbor, MI</v>
      </c>
      <c r="I33" s="205" t="s">
        <v>583</v>
      </c>
      <c r="J33" s="38" t="s">
        <v>371</v>
      </c>
      <c r="K33" s="38">
        <v>626</v>
      </c>
      <c r="L33" s="206">
        <v>6569</v>
      </c>
      <c r="M33" s="205" t="s">
        <v>584</v>
      </c>
      <c r="N33" s="38" t="s">
        <v>371</v>
      </c>
      <c r="O33" s="209" t="s">
        <v>126</v>
      </c>
      <c r="S33" s="38"/>
      <c r="T33" s="38"/>
    </row>
    <row r="34" spans="1:15" ht="12">
      <c r="A34" s="175"/>
      <c r="B34" s="201" t="s">
        <v>127</v>
      </c>
      <c r="C34" s="202" t="s">
        <v>128</v>
      </c>
      <c r="D34" s="203" t="s">
        <v>2720</v>
      </c>
      <c r="E34" s="204" t="s">
        <v>396</v>
      </c>
      <c r="F34" s="202">
        <f t="shared" si="0"/>
        <v>11</v>
      </c>
      <c r="G34" s="202" t="str">
        <f t="shared" si="1"/>
        <v>Annapolis</v>
      </c>
      <c r="H34" s="202" t="str">
        <f t="shared" si="2"/>
        <v>Annapolis, MD</v>
      </c>
      <c r="I34" s="205" t="s">
        <v>131</v>
      </c>
      <c r="J34" s="38" t="s">
        <v>2720</v>
      </c>
      <c r="K34" s="38">
        <v>1137</v>
      </c>
      <c r="L34" s="206">
        <v>4707</v>
      </c>
      <c r="M34" s="207" t="s">
        <v>132</v>
      </c>
      <c r="N34" s="208" t="s">
        <v>2720</v>
      </c>
      <c r="O34" s="209" t="s">
        <v>133</v>
      </c>
    </row>
    <row r="35" spans="1:20" ht="12">
      <c r="A35" s="175"/>
      <c r="B35" s="201" t="s">
        <v>134</v>
      </c>
      <c r="C35" s="202" t="s">
        <v>135</v>
      </c>
      <c r="D35" s="203" t="s">
        <v>136</v>
      </c>
      <c r="E35" s="204" t="s">
        <v>137</v>
      </c>
      <c r="F35" s="202">
        <f t="shared" si="0"/>
        <v>10</v>
      </c>
      <c r="G35" s="202" t="str">
        <f t="shared" si="1"/>
        <v>Anniston</v>
      </c>
      <c r="H35" s="202" t="str">
        <f t="shared" si="2"/>
        <v>Anniston, AL</v>
      </c>
      <c r="I35" s="205" t="s">
        <v>138</v>
      </c>
      <c r="J35" s="38" t="s">
        <v>136</v>
      </c>
      <c r="K35" s="38">
        <v>1797</v>
      </c>
      <c r="L35" s="206">
        <v>2918</v>
      </c>
      <c r="M35" s="207" t="s">
        <v>139</v>
      </c>
      <c r="N35" s="208" t="s">
        <v>136</v>
      </c>
      <c r="O35" s="209" t="s">
        <v>357</v>
      </c>
      <c r="S35" s="38"/>
      <c r="T35" s="38"/>
    </row>
    <row r="36" spans="1:20" ht="12">
      <c r="A36" s="175"/>
      <c r="B36" s="201" t="s">
        <v>358</v>
      </c>
      <c r="C36" s="202" t="s">
        <v>359</v>
      </c>
      <c r="D36" s="203" t="s">
        <v>360</v>
      </c>
      <c r="E36" s="204" t="s">
        <v>361</v>
      </c>
      <c r="F36" s="202">
        <f t="shared" si="0"/>
        <v>9</v>
      </c>
      <c r="G36" s="202" t="str">
        <f t="shared" si="1"/>
        <v>Ardmore</v>
      </c>
      <c r="H36" s="202" t="str">
        <f t="shared" si="2"/>
        <v>Ardmore, OK</v>
      </c>
      <c r="I36" s="205" t="s">
        <v>2255</v>
      </c>
      <c r="J36" s="38" t="s">
        <v>1639</v>
      </c>
      <c r="K36" s="38">
        <v>2603</v>
      </c>
      <c r="L36" s="206">
        <v>2407</v>
      </c>
      <c r="M36" s="207" t="s">
        <v>223</v>
      </c>
      <c r="N36" s="208" t="s">
        <v>1639</v>
      </c>
      <c r="O36" s="209" t="s">
        <v>2235</v>
      </c>
      <c r="S36" s="38"/>
      <c r="T36" s="38"/>
    </row>
    <row r="37" spans="1:15" ht="12">
      <c r="A37" s="175"/>
      <c r="B37" s="201" t="s">
        <v>2236</v>
      </c>
      <c r="C37" s="202" t="s">
        <v>87</v>
      </c>
      <c r="D37" s="203" t="s">
        <v>88</v>
      </c>
      <c r="E37" s="204" t="s">
        <v>2237</v>
      </c>
      <c r="F37" s="202">
        <f t="shared" si="0"/>
        <v>11</v>
      </c>
      <c r="G37" s="202" t="str">
        <f t="shared" si="1"/>
        <v>Arlington</v>
      </c>
      <c r="H37" s="202" t="str">
        <f t="shared" si="2"/>
        <v>Arlington, VA</v>
      </c>
      <c r="I37" s="205" t="s">
        <v>2709</v>
      </c>
      <c r="J37" s="38" t="s">
        <v>2710</v>
      </c>
      <c r="K37" s="38">
        <v>1549</v>
      </c>
      <c r="L37" s="206">
        <v>4047</v>
      </c>
      <c r="M37" s="207" t="s">
        <v>2711</v>
      </c>
      <c r="N37" s="208" t="s">
        <v>2720</v>
      </c>
      <c r="O37" s="209" t="s">
        <v>2721</v>
      </c>
    </row>
    <row r="38" spans="1:20" ht="12">
      <c r="A38" s="175"/>
      <c r="B38" s="201" t="s">
        <v>2491</v>
      </c>
      <c r="C38" s="202" t="s">
        <v>350</v>
      </c>
      <c r="D38" s="203" t="s">
        <v>351</v>
      </c>
      <c r="E38" s="204" t="s">
        <v>2492</v>
      </c>
      <c r="F38" s="202">
        <f t="shared" si="0"/>
        <v>11</v>
      </c>
      <c r="G38" s="202" t="str">
        <f t="shared" si="1"/>
        <v>Asheville</v>
      </c>
      <c r="H38" s="202" t="str">
        <f t="shared" si="2"/>
        <v>Asheville, NC</v>
      </c>
      <c r="I38" s="205" t="s">
        <v>2493</v>
      </c>
      <c r="J38" s="38" t="s">
        <v>558</v>
      </c>
      <c r="K38" s="38">
        <v>972</v>
      </c>
      <c r="L38" s="206">
        <v>4406</v>
      </c>
      <c r="M38" s="207" t="s">
        <v>2494</v>
      </c>
      <c r="N38" s="208" t="s">
        <v>351</v>
      </c>
      <c r="O38" s="209" t="s">
        <v>2495</v>
      </c>
      <c r="S38" s="38"/>
      <c r="T38" s="38"/>
    </row>
    <row r="39" spans="1:15" ht="12">
      <c r="A39" s="175"/>
      <c r="B39" s="201" t="s">
        <v>2496</v>
      </c>
      <c r="C39" s="202" t="s">
        <v>350</v>
      </c>
      <c r="D39" s="203" t="s">
        <v>351</v>
      </c>
      <c r="E39" s="204" t="s">
        <v>2492</v>
      </c>
      <c r="F39" s="202">
        <f t="shared" si="0"/>
        <v>11</v>
      </c>
      <c r="G39" s="202" t="str">
        <f t="shared" si="1"/>
        <v>Asheville</v>
      </c>
      <c r="H39" s="202" t="str">
        <f t="shared" si="2"/>
        <v>Asheville, NC</v>
      </c>
      <c r="I39" s="205" t="s">
        <v>2497</v>
      </c>
      <c r="J39" s="38" t="s">
        <v>351</v>
      </c>
      <c r="K39" s="38">
        <v>787</v>
      </c>
      <c r="L39" s="206">
        <v>4308</v>
      </c>
      <c r="M39" s="207" t="s">
        <v>2494</v>
      </c>
      <c r="N39" s="208" t="s">
        <v>351</v>
      </c>
      <c r="O39" s="209" t="s">
        <v>2495</v>
      </c>
    </row>
    <row r="40" spans="1:20" ht="12">
      <c r="A40" s="175"/>
      <c r="B40" s="201" t="s">
        <v>2498</v>
      </c>
      <c r="C40" s="202" t="s">
        <v>2499</v>
      </c>
      <c r="D40" s="203" t="s">
        <v>2500</v>
      </c>
      <c r="E40" s="204" t="s">
        <v>2254</v>
      </c>
      <c r="F40" s="202">
        <f t="shared" si="0"/>
        <v>9</v>
      </c>
      <c r="G40" s="202" t="str">
        <f t="shared" si="1"/>
        <v>Ashland</v>
      </c>
      <c r="H40" s="202" t="str">
        <f t="shared" si="2"/>
        <v>Ashland, KY</v>
      </c>
      <c r="I40" s="205" t="s">
        <v>1779</v>
      </c>
      <c r="J40" s="38" t="s">
        <v>2500</v>
      </c>
      <c r="K40" s="38">
        <v>1140</v>
      </c>
      <c r="L40" s="206">
        <v>4783</v>
      </c>
      <c r="M40" s="207" t="s">
        <v>1780</v>
      </c>
      <c r="N40" s="208" t="s">
        <v>2500</v>
      </c>
      <c r="O40" s="209" t="s">
        <v>1781</v>
      </c>
      <c r="S40" s="38"/>
      <c r="T40" s="38"/>
    </row>
    <row r="41" spans="1:15" ht="12">
      <c r="A41" s="175"/>
      <c r="B41" s="201" t="s">
        <v>1782</v>
      </c>
      <c r="C41" s="202" t="s">
        <v>2499</v>
      </c>
      <c r="D41" s="203" t="s">
        <v>2500</v>
      </c>
      <c r="E41" s="204" t="s">
        <v>2254</v>
      </c>
      <c r="F41" s="202">
        <f t="shared" si="0"/>
        <v>9</v>
      </c>
      <c r="G41" s="202" t="str">
        <f t="shared" si="1"/>
        <v>Ashland</v>
      </c>
      <c r="H41" s="202" t="str">
        <f t="shared" si="2"/>
        <v>Ashland, KY</v>
      </c>
      <c r="I41" s="205" t="s">
        <v>1783</v>
      </c>
      <c r="J41" s="38" t="s">
        <v>1784</v>
      </c>
      <c r="K41" s="38">
        <v>1005</v>
      </c>
      <c r="L41" s="206">
        <v>4665</v>
      </c>
      <c r="M41" s="207" t="s">
        <v>1785</v>
      </c>
      <c r="N41" s="208" t="s">
        <v>1784</v>
      </c>
      <c r="O41" s="209" t="s">
        <v>1786</v>
      </c>
    </row>
    <row r="42" spans="1:20" ht="12">
      <c r="A42" s="175"/>
      <c r="B42" s="201" t="s">
        <v>1787</v>
      </c>
      <c r="C42" s="202" t="s">
        <v>98</v>
      </c>
      <c r="D42" s="203" t="s">
        <v>99</v>
      </c>
      <c r="E42" s="204" t="s">
        <v>2043</v>
      </c>
      <c r="F42" s="202">
        <f t="shared" si="0"/>
        <v>8</v>
      </c>
      <c r="G42" s="202" t="str">
        <f t="shared" si="1"/>
        <v>Athens</v>
      </c>
      <c r="H42" s="202" t="str">
        <f t="shared" si="2"/>
        <v>Athens, GA</v>
      </c>
      <c r="I42" s="205" t="s">
        <v>2044</v>
      </c>
      <c r="J42" s="38" t="s">
        <v>99</v>
      </c>
      <c r="K42" s="38">
        <v>1709</v>
      </c>
      <c r="L42" s="206">
        <v>2893</v>
      </c>
      <c r="M42" s="205" t="s">
        <v>2045</v>
      </c>
      <c r="N42" s="38" t="s">
        <v>99</v>
      </c>
      <c r="O42" s="209" t="s">
        <v>2046</v>
      </c>
      <c r="S42" s="38"/>
      <c r="T42" s="38"/>
    </row>
    <row r="43" spans="1:15" ht="12">
      <c r="A43" s="175"/>
      <c r="B43" s="201" t="s">
        <v>2047</v>
      </c>
      <c r="C43" s="202" t="s">
        <v>2616</v>
      </c>
      <c r="D43" s="203" t="s">
        <v>2617</v>
      </c>
      <c r="E43" s="204" t="s">
        <v>2043</v>
      </c>
      <c r="F43" s="202">
        <f t="shared" si="0"/>
        <v>8</v>
      </c>
      <c r="G43" s="202" t="str">
        <f t="shared" si="1"/>
        <v>Athens</v>
      </c>
      <c r="H43" s="202" t="str">
        <f t="shared" si="2"/>
        <v>Athens, OH</v>
      </c>
      <c r="I43" s="205" t="s">
        <v>2048</v>
      </c>
      <c r="J43" s="38" t="s">
        <v>2617</v>
      </c>
      <c r="K43" s="38">
        <v>797</v>
      </c>
      <c r="L43" s="206">
        <v>5708</v>
      </c>
      <c r="M43" s="207" t="s">
        <v>2482</v>
      </c>
      <c r="N43" s="208" t="s">
        <v>2617</v>
      </c>
      <c r="O43" s="209" t="s">
        <v>2304</v>
      </c>
    </row>
    <row r="44" spans="1:20" ht="12">
      <c r="A44" s="175"/>
      <c r="B44" s="201" t="s">
        <v>2305</v>
      </c>
      <c r="C44" s="202" t="s">
        <v>98</v>
      </c>
      <c r="D44" s="203" t="s">
        <v>99</v>
      </c>
      <c r="E44" s="204" t="s">
        <v>2306</v>
      </c>
      <c r="F44" s="202">
        <f t="shared" si="0"/>
        <v>9</v>
      </c>
      <c r="G44" s="202" t="str">
        <f t="shared" si="1"/>
        <v>Atlanta</v>
      </c>
      <c r="H44" s="202" t="str">
        <f t="shared" si="2"/>
        <v>Atlanta, GA</v>
      </c>
      <c r="I44" s="205" t="s">
        <v>2307</v>
      </c>
      <c r="J44" s="38" t="s">
        <v>99</v>
      </c>
      <c r="K44" s="38">
        <v>1667</v>
      </c>
      <c r="L44" s="206">
        <v>2991</v>
      </c>
      <c r="M44" s="205" t="s">
        <v>2045</v>
      </c>
      <c r="N44" s="38" t="s">
        <v>99</v>
      </c>
      <c r="O44" s="209" t="s">
        <v>2046</v>
      </c>
      <c r="S44" s="38"/>
      <c r="T44" s="38"/>
    </row>
    <row r="45" spans="1:15" ht="12">
      <c r="A45" s="175"/>
      <c r="B45" s="201" t="s">
        <v>2308</v>
      </c>
      <c r="C45" s="202" t="s">
        <v>98</v>
      </c>
      <c r="D45" s="203" t="s">
        <v>99</v>
      </c>
      <c r="E45" s="204" t="s">
        <v>2306</v>
      </c>
      <c r="F45" s="202">
        <f t="shared" si="0"/>
        <v>9</v>
      </c>
      <c r="G45" s="202" t="str">
        <f t="shared" si="1"/>
        <v>Atlanta</v>
      </c>
      <c r="H45" s="202" t="str">
        <f t="shared" si="2"/>
        <v>Atlanta, GA</v>
      </c>
      <c r="I45" s="205" t="s">
        <v>2307</v>
      </c>
      <c r="J45" s="38" t="s">
        <v>99</v>
      </c>
      <c r="K45" s="38">
        <v>1667</v>
      </c>
      <c r="L45" s="206">
        <v>2991</v>
      </c>
      <c r="M45" s="205" t="s">
        <v>2045</v>
      </c>
      <c r="N45" s="38" t="s">
        <v>99</v>
      </c>
      <c r="O45" s="209" t="s">
        <v>2046</v>
      </c>
    </row>
    <row r="46" spans="1:20" ht="12">
      <c r="A46" s="175"/>
      <c r="B46" s="201" t="s">
        <v>2309</v>
      </c>
      <c r="C46" s="202" t="s">
        <v>98</v>
      </c>
      <c r="D46" s="203" t="s">
        <v>99</v>
      </c>
      <c r="E46" s="204" t="s">
        <v>2306</v>
      </c>
      <c r="F46" s="202">
        <f t="shared" si="0"/>
        <v>9</v>
      </c>
      <c r="G46" s="202" t="str">
        <f t="shared" si="1"/>
        <v>Atlanta</v>
      </c>
      <c r="H46" s="202" t="str">
        <f t="shared" si="2"/>
        <v>Atlanta, GA</v>
      </c>
      <c r="I46" s="205" t="s">
        <v>2307</v>
      </c>
      <c r="J46" s="38" t="s">
        <v>99</v>
      </c>
      <c r="K46" s="38">
        <v>1667</v>
      </c>
      <c r="L46" s="206">
        <v>2991</v>
      </c>
      <c r="M46" s="205" t="s">
        <v>2045</v>
      </c>
      <c r="N46" s="38" t="s">
        <v>99</v>
      </c>
      <c r="O46" s="209" t="s">
        <v>2046</v>
      </c>
      <c r="S46" s="38"/>
      <c r="T46" s="38"/>
    </row>
    <row r="47" spans="1:15" ht="12">
      <c r="A47" s="175"/>
      <c r="B47" s="201" t="s">
        <v>2310</v>
      </c>
      <c r="C47" s="202" t="s">
        <v>98</v>
      </c>
      <c r="D47" s="203" t="s">
        <v>99</v>
      </c>
      <c r="E47" s="204" t="s">
        <v>2306</v>
      </c>
      <c r="F47" s="202">
        <f t="shared" si="0"/>
        <v>9</v>
      </c>
      <c r="G47" s="202" t="str">
        <f t="shared" si="1"/>
        <v>Atlanta</v>
      </c>
      <c r="H47" s="202" t="str">
        <f t="shared" si="2"/>
        <v>Atlanta, GA</v>
      </c>
      <c r="I47" s="205" t="s">
        <v>2307</v>
      </c>
      <c r="J47" s="38" t="s">
        <v>99</v>
      </c>
      <c r="K47" s="38">
        <v>1667</v>
      </c>
      <c r="L47" s="206">
        <v>2991</v>
      </c>
      <c r="M47" s="205" t="s">
        <v>2045</v>
      </c>
      <c r="N47" s="38" t="s">
        <v>99</v>
      </c>
      <c r="O47" s="209" t="s">
        <v>2046</v>
      </c>
    </row>
    <row r="48" spans="1:15" ht="12">
      <c r="A48" s="175"/>
      <c r="B48" s="213" t="s">
        <v>2311</v>
      </c>
      <c r="C48" s="202" t="s">
        <v>2312</v>
      </c>
      <c r="D48" s="203" t="s">
        <v>2313</v>
      </c>
      <c r="E48" s="204" t="s">
        <v>2314</v>
      </c>
      <c r="F48" s="202">
        <f t="shared" si="0"/>
        <v>15</v>
      </c>
      <c r="G48" s="202" t="str">
        <f t="shared" si="1"/>
        <v>Atlantic City</v>
      </c>
      <c r="H48" s="202" t="str">
        <f t="shared" si="2"/>
        <v>Atlantic City, NJ</v>
      </c>
      <c r="I48" s="205" t="s">
        <v>2315</v>
      </c>
      <c r="J48" s="38" t="s">
        <v>2313</v>
      </c>
      <c r="K48" s="38">
        <v>826</v>
      </c>
      <c r="L48" s="206">
        <v>5169</v>
      </c>
      <c r="M48" s="207" t="s">
        <v>2316</v>
      </c>
      <c r="N48" s="208" t="s">
        <v>2313</v>
      </c>
      <c r="O48" s="209" t="s">
        <v>2317</v>
      </c>
    </row>
    <row r="49" spans="1:20" ht="12">
      <c r="A49" s="175"/>
      <c r="B49" s="213" t="s">
        <v>2318</v>
      </c>
      <c r="C49" s="202" t="s">
        <v>2319</v>
      </c>
      <c r="D49" s="203" t="s">
        <v>2320</v>
      </c>
      <c r="E49" s="204" t="s">
        <v>2069</v>
      </c>
      <c r="F49" s="202">
        <f t="shared" si="0"/>
        <v>8</v>
      </c>
      <c r="G49" s="202" t="str">
        <f t="shared" si="1"/>
        <v>Auburn</v>
      </c>
      <c r="H49" s="202" t="str">
        <f t="shared" si="2"/>
        <v>Auburn, ME</v>
      </c>
      <c r="I49" s="205" t="s">
        <v>2070</v>
      </c>
      <c r="J49" s="38" t="s">
        <v>2320</v>
      </c>
      <c r="K49" s="38">
        <v>268</v>
      </c>
      <c r="L49" s="206">
        <v>7378</v>
      </c>
      <c r="M49" s="207" t="s">
        <v>2071</v>
      </c>
      <c r="N49" s="208" t="s">
        <v>2320</v>
      </c>
      <c r="O49" s="209" t="s">
        <v>2072</v>
      </c>
      <c r="S49" s="38"/>
      <c r="T49" s="38"/>
    </row>
    <row r="50" spans="1:20" ht="12">
      <c r="A50" s="175"/>
      <c r="B50" s="201" t="s">
        <v>2073</v>
      </c>
      <c r="C50" s="202" t="s">
        <v>98</v>
      </c>
      <c r="D50" s="203" t="s">
        <v>99</v>
      </c>
      <c r="E50" s="204" t="s">
        <v>2074</v>
      </c>
      <c r="F50" s="202">
        <f t="shared" si="0"/>
        <v>9</v>
      </c>
      <c r="G50" s="202" t="str">
        <f t="shared" si="1"/>
        <v>Augusta</v>
      </c>
      <c r="H50" s="202" t="str">
        <f t="shared" si="2"/>
        <v>Augusta, GA</v>
      </c>
      <c r="I50" s="205" t="s">
        <v>2044</v>
      </c>
      <c r="J50" s="38" t="s">
        <v>99</v>
      </c>
      <c r="K50" s="38">
        <v>1709</v>
      </c>
      <c r="L50" s="206">
        <v>2893</v>
      </c>
      <c r="M50" s="205" t="s">
        <v>2441</v>
      </c>
      <c r="N50" s="38" t="s">
        <v>2120</v>
      </c>
      <c r="O50" s="209" t="s">
        <v>2442</v>
      </c>
      <c r="S50" s="38"/>
      <c r="T50" s="38"/>
    </row>
    <row r="51" spans="1:20" ht="12">
      <c r="A51" s="175"/>
      <c r="B51" s="201" t="s">
        <v>2075</v>
      </c>
      <c r="C51" s="202" t="s">
        <v>98</v>
      </c>
      <c r="D51" s="203" t="s">
        <v>99</v>
      </c>
      <c r="E51" s="204" t="s">
        <v>2074</v>
      </c>
      <c r="F51" s="202">
        <f t="shared" si="0"/>
        <v>9</v>
      </c>
      <c r="G51" s="202" t="str">
        <f t="shared" si="1"/>
        <v>Augusta</v>
      </c>
      <c r="H51" s="202" t="str">
        <f t="shared" si="2"/>
        <v>Augusta, GA</v>
      </c>
      <c r="I51" s="205" t="s">
        <v>2329</v>
      </c>
      <c r="J51" s="38" t="s">
        <v>99</v>
      </c>
      <c r="K51" s="38">
        <v>1948</v>
      </c>
      <c r="L51" s="206">
        <v>2565</v>
      </c>
      <c r="M51" s="205" t="s">
        <v>2441</v>
      </c>
      <c r="N51" s="38" t="s">
        <v>2120</v>
      </c>
      <c r="O51" s="209" t="s">
        <v>2442</v>
      </c>
      <c r="S51" s="38"/>
      <c r="T51" s="38"/>
    </row>
    <row r="52" spans="1:20" ht="12">
      <c r="A52" s="175"/>
      <c r="B52" s="213" t="s">
        <v>2330</v>
      </c>
      <c r="C52" s="202" t="s">
        <v>2319</v>
      </c>
      <c r="D52" s="203" t="s">
        <v>2320</v>
      </c>
      <c r="E52" s="204" t="s">
        <v>2074</v>
      </c>
      <c r="F52" s="202">
        <f t="shared" si="0"/>
        <v>9</v>
      </c>
      <c r="G52" s="202" t="str">
        <f t="shared" si="1"/>
        <v>Augusta</v>
      </c>
      <c r="H52" s="202" t="str">
        <f t="shared" si="2"/>
        <v>Augusta, ME</v>
      </c>
      <c r="I52" s="205" t="s">
        <v>2070</v>
      </c>
      <c r="J52" s="38" t="s">
        <v>2320</v>
      </c>
      <c r="K52" s="38">
        <v>268</v>
      </c>
      <c r="L52" s="206">
        <v>7378</v>
      </c>
      <c r="M52" s="207" t="s">
        <v>2071</v>
      </c>
      <c r="N52" s="208" t="s">
        <v>2320</v>
      </c>
      <c r="O52" s="209" t="s">
        <v>2072</v>
      </c>
      <c r="S52" s="38"/>
      <c r="T52" s="38"/>
    </row>
    <row r="53" spans="1:20" ht="12">
      <c r="A53" s="175"/>
      <c r="B53" s="201" t="s">
        <v>2331</v>
      </c>
      <c r="C53" s="202" t="s">
        <v>1638</v>
      </c>
      <c r="D53" s="203" t="s">
        <v>1639</v>
      </c>
      <c r="E53" s="204" t="s">
        <v>2332</v>
      </c>
      <c r="F53" s="202">
        <f t="shared" si="0"/>
        <v>8</v>
      </c>
      <c r="G53" s="202" t="str">
        <f t="shared" si="1"/>
        <v>Austin</v>
      </c>
      <c r="H53" s="202" t="str">
        <f t="shared" si="2"/>
        <v>Austin, TX</v>
      </c>
      <c r="I53" s="205" t="s">
        <v>2183</v>
      </c>
      <c r="J53" s="38" t="s">
        <v>1639</v>
      </c>
      <c r="K53" s="38">
        <v>2996</v>
      </c>
      <c r="L53" s="206">
        <v>1644</v>
      </c>
      <c r="M53" s="207" t="s">
        <v>2184</v>
      </c>
      <c r="N53" s="208" t="s">
        <v>1639</v>
      </c>
      <c r="O53" s="209" t="s">
        <v>2185</v>
      </c>
      <c r="S53" s="38"/>
      <c r="T53" s="38"/>
    </row>
    <row r="54" spans="1:20" ht="12">
      <c r="A54" s="175"/>
      <c r="B54" s="201" t="s">
        <v>1645</v>
      </c>
      <c r="C54" s="202" t="s">
        <v>1638</v>
      </c>
      <c r="D54" s="203" t="s">
        <v>1639</v>
      </c>
      <c r="E54" s="204" t="s">
        <v>2332</v>
      </c>
      <c r="F54" s="202">
        <f t="shared" si="0"/>
        <v>8</v>
      </c>
      <c r="G54" s="202" t="str">
        <f t="shared" si="1"/>
        <v>Austin</v>
      </c>
      <c r="H54" s="202" t="str">
        <f t="shared" si="2"/>
        <v>Austin, TX</v>
      </c>
      <c r="I54" s="205" t="s">
        <v>1646</v>
      </c>
      <c r="J54" s="38" t="s">
        <v>1639</v>
      </c>
      <c r="K54" s="38">
        <v>3016</v>
      </c>
      <c r="L54" s="206">
        <v>1688</v>
      </c>
      <c r="M54" s="207" t="s">
        <v>2184</v>
      </c>
      <c r="N54" s="208" t="s">
        <v>1639</v>
      </c>
      <c r="O54" s="209" t="s">
        <v>2185</v>
      </c>
      <c r="S54" s="38"/>
      <c r="T54" s="38"/>
    </row>
    <row r="55" spans="1:20" ht="12">
      <c r="A55" s="175"/>
      <c r="B55" s="201" t="s">
        <v>1647</v>
      </c>
      <c r="C55" s="202" t="s">
        <v>2629</v>
      </c>
      <c r="D55" s="203" t="s">
        <v>2626</v>
      </c>
      <c r="E55" s="204" t="s">
        <v>1648</v>
      </c>
      <c r="F55" s="202">
        <f t="shared" si="0"/>
        <v>13</v>
      </c>
      <c r="G55" s="202" t="str">
        <f t="shared" si="1"/>
        <v>Bakersfield</v>
      </c>
      <c r="H55" s="202" t="str">
        <f t="shared" si="2"/>
        <v>Bakersfield, CA</v>
      </c>
      <c r="I55" s="205" t="s">
        <v>1897</v>
      </c>
      <c r="J55" s="38" t="s">
        <v>2626</v>
      </c>
      <c r="K55" s="38">
        <v>2365</v>
      </c>
      <c r="L55" s="206">
        <v>2182</v>
      </c>
      <c r="M55" s="205" t="s">
        <v>2198</v>
      </c>
      <c r="N55" s="38" t="s">
        <v>2626</v>
      </c>
      <c r="O55" s="209" t="s">
        <v>2199</v>
      </c>
      <c r="S55" s="38"/>
      <c r="T55" s="38"/>
    </row>
    <row r="56" spans="1:20" ht="12">
      <c r="A56" s="175"/>
      <c r="B56" s="201" t="s">
        <v>1423</v>
      </c>
      <c r="C56" s="202" t="s">
        <v>2629</v>
      </c>
      <c r="D56" s="203" t="s">
        <v>2626</v>
      </c>
      <c r="E56" s="204" t="s">
        <v>1424</v>
      </c>
      <c r="F56" s="202">
        <f t="shared" si="0"/>
        <v>21</v>
      </c>
      <c r="G56" s="202" t="str">
        <f t="shared" si="1"/>
        <v>Bakersfield/Visalia</v>
      </c>
      <c r="H56" s="202" t="str">
        <f t="shared" si="2"/>
        <v>Bakersfield/Visalia, CA</v>
      </c>
      <c r="I56" s="205" t="s">
        <v>1934</v>
      </c>
      <c r="J56" s="38" t="s">
        <v>2626</v>
      </c>
      <c r="K56" s="38">
        <v>1967</v>
      </c>
      <c r="L56" s="206">
        <v>2556</v>
      </c>
      <c r="M56" s="205" t="s">
        <v>2198</v>
      </c>
      <c r="N56" s="38" t="s">
        <v>2626</v>
      </c>
      <c r="O56" s="209" t="s">
        <v>2199</v>
      </c>
      <c r="S56" s="38"/>
      <c r="T56" s="38"/>
    </row>
    <row r="57" spans="1:15" ht="12">
      <c r="A57" s="175"/>
      <c r="B57" s="201" t="s">
        <v>1935</v>
      </c>
      <c r="C57" s="202" t="s">
        <v>128</v>
      </c>
      <c r="D57" s="203" t="s">
        <v>2720</v>
      </c>
      <c r="E57" s="204" t="s">
        <v>1936</v>
      </c>
      <c r="F57" s="202">
        <f t="shared" si="0"/>
        <v>11</v>
      </c>
      <c r="G57" s="202" t="str">
        <f t="shared" si="1"/>
        <v>Baltimore</v>
      </c>
      <c r="H57" s="202" t="str">
        <f t="shared" si="2"/>
        <v>Baltimore, MD</v>
      </c>
      <c r="I57" s="205" t="s">
        <v>131</v>
      </c>
      <c r="J57" s="38" t="s">
        <v>2720</v>
      </c>
      <c r="K57" s="38">
        <v>1137</v>
      </c>
      <c r="L57" s="206">
        <v>4707</v>
      </c>
      <c r="M57" s="207" t="s">
        <v>132</v>
      </c>
      <c r="N57" s="208" t="s">
        <v>2720</v>
      </c>
      <c r="O57" s="209" t="s">
        <v>133</v>
      </c>
    </row>
    <row r="58" spans="1:20" ht="12">
      <c r="A58" s="175"/>
      <c r="B58" s="201" t="s">
        <v>1937</v>
      </c>
      <c r="C58" s="202" t="s">
        <v>128</v>
      </c>
      <c r="D58" s="203" t="s">
        <v>2720</v>
      </c>
      <c r="E58" s="204" t="s">
        <v>1936</v>
      </c>
      <c r="F58" s="202">
        <f t="shared" si="0"/>
        <v>11</v>
      </c>
      <c r="G58" s="202" t="str">
        <f t="shared" si="1"/>
        <v>Baltimore</v>
      </c>
      <c r="H58" s="202" t="str">
        <f t="shared" si="2"/>
        <v>Baltimore, MD</v>
      </c>
      <c r="I58" s="205" t="s">
        <v>131</v>
      </c>
      <c r="J58" s="38" t="s">
        <v>2720</v>
      </c>
      <c r="K58" s="38">
        <v>1137</v>
      </c>
      <c r="L58" s="206">
        <v>4707</v>
      </c>
      <c r="M58" s="207" t="s">
        <v>132</v>
      </c>
      <c r="N58" s="208" t="s">
        <v>2720</v>
      </c>
      <c r="O58" s="209" t="s">
        <v>133</v>
      </c>
      <c r="S58" s="38"/>
      <c r="T58" s="38"/>
    </row>
    <row r="59" spans="1:15" ht="12">
      <c r="A59" s="175"/>
      <c r="B59" s="201" t="s">
        <v>2203</v>
      </c>
      <c r="C59" s="202" t="s">
        <v>128</v>
      </c>
      <c r="D59" s="203" t="s">
        <v>2720</v>
      </c>
      <c r="E59" s="204" t="s">
        <v>1936</v>
      </c>
      <c r="F59" s="202">
        <f t="shared" si="0"/>
        <v>11</v>
      </c>
      <c r="G59" s="202" t="str">
        <f t="shared" si="1"/>
        <v>Baltimore</v>
      </c>
      <c r="H59" s="202" t="str">
        <f t="shared" si="2"/>
        <v>Baltimore, MD</v>
      </c>
      <c r="I59" s="205" t="s">
        <v>131</v>
      </c>
      <c r="J59" s="38" t="s">
        <v>2720</v>
      </c>
      <c r="K59" s="38">
        <v>1137</v>
      </c>
      <c r="L59" s="206">
        <v>4707</v>
      </c>
      <c r="M59" s="207" t="s">
        <v>132</v>
      </c>
      <c r="N59" s="208" t="s">
        <v>2720</v>
      </c>
      <c r="O59" s="209" t="s">
        <v>133</v>
      </c>
    </row>
    <row r="60" spans="1:15" ht="12">
      <c r="A60" s="175"/>
      <c r="B60" s="201" t="s">
        <v>2204</v>
      </c>
      <c r="C60" s="202" t="s">
        <v>128</v>
      </c>
      <c r="D60" s="203" t="s">
        <v>2720</v>
      </c>
      <c r="E60" s="204" t="s">
        <v>1936</v>
      </c>
      <c r="F60" s="202">
        <f t="shared" si="0"/>
        <v>11</v>
      </c>
      <c r="G60" s="202" t="str">
        <f t="shared" si="1"/>
        <v>Baltimore</v>
      </c>
      <c r="H60" s="202" t="str">
        <f t="shared" si="2"/>
        <v>Baltimore, MD</v>
      </c>
      <c r="I60" s="205" t="s">
        <v>131</v>
      </c>
      <c r="J60" s="38" t="s">
        <v>2720</v>
      </c>
      <c r="K60" s="38">
        <v>1137</v>
      </c>
      <c r="L60" s="206">
        <v>4707</v>
      </c>
      <c r="M60" s="207" t="s">
        <v>132</v>
      </c>
      <c r="N60" s="208" t="s">
        <v>2720</v>
      </c>
      <c r="O60" s="209" t="s">
        <v>133</v>
      </c>
    </row>
    <row r="61" spans="1:15" ht="12">
      <c r="A61" s="175"/>
      <c r="B61" s="213" t="s">
        <v>2205</v>
      </c>
      <c r="C61" s="202" t="s">
        <v>2319</v>
      </c>
      <c r="D61" s="203" t="s">
        <v>2320</v>
      </c>
      <c r="E61" s="204" t="s">
        <v>2206</v>
      </c>
      <c r="F61" s="202">
        <f t="shared" si="0"/>
        <v>8</v>
      </c>
      <c r="G61" s="202" t="str">
        <f t="shared" si="1"/>
        <v>Bangor</v>
      </c>
      <c r="H61" s="202" t="str">
        <f t="shared" si="2"/>
        <v>Bangor, ME</v>
      </c>
      <c r="I61" s="205" t="s">
        <v>2070</v>
      </c>
      <c r="J61" s="38" t="s">
        <v>2320</v>
      </c>
      <c r="K61" s="38">
        <v>268</v>
      </c>
      <c r="L61" s="206">
        <v>7378</v>
      </c>
      <c r="M61" s="207" t="s">
        <v>2071</v>
      </c>
      <c r="N61" s="208" t="s">
        <v>2320</v>
      </c>
      <c r="O61" s="209" t="s">
        <v>2072</v>
      </c>
    </row>
    <row r="62" spans="1:15" ht="12">
      <c r="A62" s="175"/>
      <c r="B62" s="201" t="s">
        <v>2207</v>
      </c>
      <c r="C62" s="202" t="s">
        <v>2208</v>
      </c>
      <c r="D62" s="203" t="s">
        <v>1946</v>
      </c>
      <c r="E62" s="204" t="s">
        <v>1947</v>
      </c>
      <c r="F62" s="202">
        <f t="shared" si="0"/>
        <v>12</v>
      </c>
      <c r="G62" s="202" t="str">
        <f t="shared" si="1"/>
        <v>Batesville</v>
      </c>
      <c r="H62" s="202" t="str">
        <f t="shared" si="2"/>
        <v>Batesville, AR</v>
      </c>
      <c r="I62" s="205" t="s">
        <v>1948</v>
      </c>
      <c r="J62" s="38" t="s">
        <v>1946</v>
      </c>
      <c r="K62" s="38">
        <v>1916</v>
      </c>
      <c r="L62" s="206">
        <v>3228</v>
      </c>
      <c r="M62" s="205" t="s">
        <v>1705</v>
      </c>
      <c r="N62" s="38" t="s">
        <v>1946</v>
      </c>
      <c r="O62" s="209" t="s">
        <v>1706</v>
      </c>
    </row>
    <row r="63" spans="1:15" ht="12">
      <c r="A63" s="175"/>
      <c r="B63" s="213" t="s">
        <v>1707</v>
      </c>
      <c r="C63" s="202" t="s">
        <v>2319</v>
      </c>
      <c r="D63" s="203" t="s">
        <v>2320</v>
      </c>
      <c r="E63" s="204" t="s">
        <v>1708</v>
      </c>
      <c r="F63" s="202">
        <f t="shared" si="0"/>
        <v>6</v>
      </c>
      <c r="G63" s="202" t="str">
        <f t="shared" si="1"/>
        <v>Bath</v>
      </c>
      <c r="H63" s="202" t="str">
        <f t="shared" si="2"/>
        <v>Bath, ME</v>
      </c>
      <c r="I63" s="205" t="s">
        <v>2070</v>
      </c>
      <c r="J63" s="38" t="s">
        <v>2320</v>
      </c>
      <c r="K63" s="38">
        <v>268</v>
      </c>
      <c r="L63" s="206">
        <v>7378</v>
      </c>
      <c r="M63" s="207" t="s">
        <v>2071</v>
      </c>
      <c r="N63" s="208" t="s">
        <v>2320</v>
      </c>
      <c r="O63" s="209" t="s">
        <v>2072</v>
      </c>
    </row>
    <row r="64" spans="1:15" ht="12">
      <c r="A64" s="175"/>
      <c r="B64" s="201" t="s">
        <v>1709</v>
      </c>
      <c r="C64" s="202" t="s">
        <v>2444</v>
      </c>
      <c r="D64" s="203" t="s">
        <v>2445</v>
      </c>
      <c r="E64" s="204" t="s">
        <v>1472</v>
      </c>
      <c r="F64" s="202">
        <f t="shared" si="0"/>
        <v>13</v>
      </c>
      <c r="G64" s="202" t="str">
        <f t="shared" si="1"/>
        <v>Baton Rouge</v>
      </c>
      <c r="H64" s="202" t="str">
        <f t="shared" si="2"/>
        <v>Baton Rouge, LA</v>
      </c>
      <c r="I64" s="205" t="s">
        <v>1473</v>
      </c>
      <c r="J64" s="38" t="s">
        <v>2445</v>
      </c>
      <c r="K64" s="38">
        <v>2690</v>
      </c>
      <c r="L64" s="206">
        <v>1669</v>
      </c>
      <c r="M64" s="207" t="s">
        <v>1474</v>
      </c>
      <c r="N64" s="208" t="s">
        <v>2445</v>
      </c>
      <c r="O64" s="209" t="s">
        <v>1475</v>
      </c>
    </row>
    <row r="65" spans="1:15" ht="12">
      <c r="A65" s="175"/>
      <c r="B65" s="201" t="s">
        <v>1476</v>
      </c>
      <c r="C65" s="202" t="s">
        <v>2444</v>
      </c>
      <c r="D65" s="203" t="s">
        <v>2445</v>
      </c>
      <c r="E65" s="204" t="s">
        <v>1472</v>
      </c>
      <c r="F65" s="202">
        <f t="shared" si="0"/>
        <v>13</v>
      </c>
      <c r="G65" s="202" t="str">
        <f t="shared" si="1"/>
        <v>Baton Rouge</v>
      </c>
      <c r="H65" s="202" t="str">
        <f t="shared" si="2"/>
        <v>Baton Rouge, LA</v>
      </c>
      <c r="I65" s="205" t="s">
        <v>1473</v>
      </c>
      <c r="J65" s="38" t="s">
        <v>2445</v>
      </c>
      <c r="K65" s="38">
        <v>2690</v>
      </c>
      <c r="L65" s="206">
        <v>1669</v>
      </c>
      <c r="M65" s="207" t="s">
        <v>1474</v>
      </c>
      <c r="N65" s="208" t="s">
        <v>2445</v>
      </c>
      <c r="O65" s="209" t="s">
        <v>1475</v>
      </c>
    </row>
    <row r="66" spans="1:15" ht="12">
      <c r="A66" s="175"/>
      <c r="B66" s="201" t="s">
        <v>1477</v>
      </c>
      <c r="C66" s="202" t="s">
        <v>2499</v>
      </c>
      <c r="D66" s="203" t="s">
        <v>2500</v>
      </c>
      <c r="E66" s="204" t="s">
        <v>1478</v>
      </c>
      <c r="F66" s="202">
        <f t="shared" si="0"/>
        <v>8</v>
      </c>
      <c r="G66" s="202" t="str">
        <f t="shared" si="1"/>
        <v>Baxter</v>
      </c>
      <c r="H66" s="202" t="str">
        <f t="shared" si="2"/>
        <v>Baxter, KY</v>
      </c>
      <c r="I66" s="205" t="s">
        <v>2493</v>
      </c>
      <c r="J66" s="38" t="s">
        <v>558</v>
      </c>
      <c r="K66" s="38">
        <v>972</v>
      </c>
      <c r="L66" s="206">
        <v>4406</v>
      </c>
      <c r="M66" s="207" t="s">
        <v>559</v>
      </c>
      <c r="N66" s="208" t="s">
        <v>558</v>
      </c>
      <c r="O66" s="209" t="s">
        <v>560</v>
      </c>
    </row>
    <row r="67" spans="1:15" ht="12">
      <c r="A67" s="175"/>
      <c r="B67" s="201" t="s">
        <v>1479</v>
      </c>
      <c r="C67" s="202" t="s">
        <v>2119</v>
      </c>
      <c r="D67" s="203" t="s">
        <v>2120</v>
      </c>
      <c r="E67" s="204" t="s">
        <v>1480</v>
      </c>
      <c r="F67" s="202">
        <f t="shared" si="0"/>
        <v>10</v>
      </c>
      <c r="G67" s="202" t="str">
        <f t="shared" si="1"/>
        <v>Beaufort</v>
      </c>
      <c r="H67" s="202" t="str">
        <f t="shared" si="2"/>
        <v>Beaufort, SC</v>
      </c>
      <c r="I67" s="205" t="s">
        <v>1481</v>
      </c>
      <c r="J67" s="38" t="s">
        <v>99</v>
      </c>
      <c r="K67" s="38">
        <v>2365</v>
      </c>
      <c r="L67" s="206">
        <v>1847</v>
      </c>
      <c r="M67" s="207" t="s">
        <v>1482</v>
      </c>
      <c r="N67" s="208" t="s">
        <v>99</v>
      </c>
      <c r="O67" s="209" t="s">
        <v>1483</v>
      </c>
    </row>
    <row r="68" spans="1:15" ht="12">
      <c r="A68" s="175"/>
      <c r="B68" s="201" t="s">
        <v>1484</v>
      </c>
      <c r="C68" s="202" t="s">
        <v>1638</v>
      </c>
      <c r="D68" s="203" t="s">
        <v>1639</v>
      </c>
      <c r="E68" s="204" t="s">
        <v>1485</v>
      </c>
      <c r="F68" s="202">
        <f t="shared" si="0"/>
        <v>10</v>
      </c>
      <c r="G68" s="202" t="str">
        <f t="shared" si="1"/>
        <v>Beaumont</v>
      </c>
      <c r="H68" s="202" t="str">
        <f t="shared" si="2"/>
        <v>Beaumont, TX</v>
      </c>
      <c r="I68" s="205" t="s">
        <v>1486</v>
      </c>
      <c r="J68" s="38" t="s">
        <v>1639</v>
      </c>
      <c r="K68" s="38">
        <v>2764</v>
      </c>
      <c r="L68" s="206">
        <v>1499</v>
      </c>
      <c r="M68" s="207" t="s">
        <v>1267</v>
      </c>
      <c r="N68" s="208" t="s">
        <v>1639</v>
      </c>
      <c r="O68" s="209" t="s">
        <v>1268</v>
      </c>
    </row>
    <row r="69" spans="1:15" ht="12">
      <c r="A69" s="175"/>
      <c r="B69" s="201" t="s">
        <v>1401</v>
      </c>
      <c r="C69" s="202" t="s">
        <v>1638</v>
      </c>
      <c r="D69" s="203" t="s">
        <v>1639</v>
      </c>
      <c r="E69" s="204" t="s">
        <v>1485</v>
      </c>
      <c r="F69" s="202">
        <f t="shared" si="0"/>
        <v>10</v>
      </c>
      <c r="G69" s="202" t="str">
        <f t="shared" si="1"/>
        <v>Beaumont</v>
      </c>
      <c r="H69" s="202" t="str">
        <f t="shared" si="2"/>
        <v>Beaumont, TX</v>
      </c>
      <c r="I69" s="205" t="s">
        <v>1486</v>
      </c>
      <c r="J69" s="38" t="s">
        <v>1639</v>
      </c>
      <c r="K69" s="38">
        <v>2764</v>
      </c>
      <c r="L69" s="206">
        <v>1499</v>
      </c>
      <c r="M69" s="207" t="s">
        <v>1267</v>
      </c>
      <c r="N69" s="208" t="s">
        <v>1639</v>
      </c>
      <c r="O69" s="209" t="s">
        <v>1268</v>
      </c>
    </row>
    <row r="70" spans="1:15" ht="12">
      <c r="A70" s="175"/>
      <c r="B70" s="201" t="s">
        <v>1402</v>
      </c>
      <c r="C70" s="202" t="s">
        <v>1403</v>
      </c>
      <c r="D70" s="203" t="s">
        <v>1784</v>
      </c>
      <c r="E70" s="204" t="s">
        <v>1404</v>
      </c>
      <c r="F70" s="202">
        <f aca="true" t="shared" si="3" ref="F70:F133">LEN(E70)</f>
        <v>9</v>
      </c>
      <c r="G70" s="202" t="str">
        <f aca="true" t="shared" si="4" ref="G70:G133">MID(E70,2,F70-2)</f>
        <v>Beckley</v>
      </c>
      <c r="H70" s="202" t="str">
        <f aca="true" t="shared" si="5" ref="H70:H133">CONCATENATE(G70,", ",+D70)</f>
        <v>Beckley, WV</v>
      </c>
      <c r="I70" s="205" t="s">
        <v>1405</v>
      </c>
      <c r="J70" s="38" t="s">
        <v>1784</v>
      </c>
      <c r="K70" s="38">
        <v>463</v>
      </c>
      <c r="L70" s="206">
        <v>5558</v>
      </c>
      <c r="M70" s="207" t="s">
        <v>1785</v>
      </c>
      <c r="N70" s="208" t="s">
        <v>1784</v>
      </c>
      <c r="O70" s="209" t="s">
        <v>1786</v>
      </c>
    </row>
    <row r="71" spans="1:15" ht="12">
      <c r="A71" s="175"/>
      <c r="B71" s="201" t="s">
        <v>1406</v>
      </c>
      <c r="C71" s="202" t="s">
        <v>1403</v>
      </c>
      <c r="D71" s="203" t="s">
        <v>1784</v>
      </c>
      <c r="E71" s="204" t="s">
        <v>1404</v>
      </c>
      <c r="F71" s="202">
        <f t="shared" si="3"/>
        <v>9</v>
      </c>
      <c r="G71" s="202" t="str">
        <f t="shared" si="4"/>
        <v>Beckley</v>
      </c>
      <c r="H71" s="202" t="str">
        <f t="shared" si="5"/>
        <v>Beckley, WV</v>
      </c>
      <c r="I71" s="205" t="s">
        <v>1405</v>
      </c>
      <c r="J71" s="38" t="s">
        <v>1784</v>
      </c>
      <c r="K71" s="38">
        <v>463</v>
      </c>
      <c r="L71" s="206">
        <v>5558</v>
      </c>
      <c r="M71" s="207" t="s">
        <v>1785</v>
      </c>
      <c r="N71" s="208" t="s">
        <v>1784</v>
      </c>
      <c r="O71" s="209" t="s">
        <v>1786</v>
      </c>
    </row>
    <row r="72" spans="1:15" ht="12">
      <c r="A72" s="175"/>
      <c r="B72" s="213" t="s">
        <v>1407</v>
      </c>
      <c r="C72" s="202" t="s">
        <v>1408</v>
      </c>
      <c r="D72" s="203" t="s">
        <v>1409</v>
      </c>
      <c r="E72" s="204" t="s">
        <v>1410</v>
      </c>
      <c r="F72" s="202">
        <f t="shared" si="3"/>
        <v>15</v>
      </c>
      <c r="G72" s="202" t="str">
        <f t="shared" si="4"/>
        <v>Bellows Falls</v>
      </c>
      <c r="H72" s="202" t="str">
        <f t="shared" si="5"/>
        <v>Bellows Falls, VT</v>
      </c>
      <c r="I72" s="205" t="s">
        <v>1890</v>
      </c>
      <c r="J72" s="38" t="s">
        <v>1888</v>
      </c>
      <c r="K72" s="38">
        <v>328</v>
      </c>
      <c r="L72" s="206">
        <v>7554</v>
      </c>
      <c r="M72" s="207" t="s">
        <v>1891</v>
      </c>
      <c r="N72" s="208" t="s">
        <v>1888</v>
      </c>
      <c r="O72" s="209" t="s">
        <v>2112</v>
      </c>
    </row>
    <row r="73" spans="1:15" ht="12">
      <c r="A73" s="175"/>
      <c r="B73" s="201" t="s">
        <v>1411</v>
      </c>
      <c r="C73" s="202" t="s">
        <v>1412</v>
      </c>
      <c r="D73" s="203" t="s">
        <v>1208</v>
      </c>
      <c r="E73" s="204" t="s">
        <v>1209</v>
      </c>
      <c r="F73" s="202">
        <f t="shared" si="3"/>
        <v>9</v>
      </c>
      <c r="G73" s="202" t="str">
        <f t="shared" si="4"/>
        <v>Bemidji</v>
      </c>
      <c r="H73" s="202" t="str">
        <f t="shared" si="5"/>
        <v>Bemidji, MN</v>
      </c>
      <c r="I73" s="205" t="s">
        <v>1210</v>
      </c>
      <c r="J73" s="38" t="s">
        <v>1208</v>
      </c>
      <c r="K73" s="38">
        <v>249</v>
      </c>
      <c r="L73" s="206">
        <v>10487</v>
      </c>
      <c r="M73" s="207" t="s">
        <v>1211</v>
      </c>
      <c r="N73" s="208" t="s">
        <v>1208</v>
      </c>
      <c r="O73" s="209" t="s">
        <v>1212</v>
      </c>
    </row>
    <row r="74" spans="1:20" ht="12">
      <c r="A74" s="175"/>
      <c r="B74" s="201" t="s">
        <v>1419</v>
      </c>
      <c r="C74" s="202" t="s">
        <v>1420</v>
      </c>
      <c r="D74" s="203" t="s">
        <v>1421</v>
      </c>
      <c r="E74" s="204" t="s">
        <v>1422</v>
      </c>
      <c r="F74" s="202">
        <f t="shared" si="3"/>
        <v>6</v>
      </c>
      <c r="G74" s="202" t="str">
        <f t="shared" si="4"/>
        <v>Bend</v>
      </c>
      <c r="H74" s="202" t="str">
        <f t="shared" si="5"/>
        <v>Bend, OR</v>
      </c>
      <c r="I74" s="205" t="s">
        <v>1898</v>
      </c>
      <c r="J74" s="38" t="s">
        <v>1421</v>
      </c>
      <c r="K74" s="38">
        <v>202</v>
      </c>
      <c r="L74" s="206">
        <v>7785</v>
      </c>
      <c r="M74" s="207" t="s">
        <v>1899</v>
      </c>
      <c r="N74" s="208" t="s">
        <v>1900</v>
      </c>
      <c r="O74" s="209" t="s">
        <v>1901</v>
      </c>
      <c r="S74" s="38"/>
      <c r="T74" s="38"/>
    </row>
    <row r="75" spans="1:15" ht="12">
      <c r="A75" s="175"/>
      <c r="B75" s="213" t="s">
        <v>1902</v>
      </c>
      <c r="C75" s="202" t="s">
        <v>1408</v>
      </c>
      <c r="D75" s="203" t="s">
        <v>1409</v>
      </c>
      <c r="E75" s="204" t="s">
        <v>1903</v>
      </c>
      <c r="F75" s="202">
        <f t="shared" si="3"/>
        <v>12</v>
      </c>
      <c r="G75" s="202" t="str">
        <f t="shared" si="4"/>
        <v>Bennington</v>
      </c>
      <c r="H75" s="202" t="str">
        <f t="shared" si="5"/>
        <v>Bennington, VT</v>
      </c>
      <c r="I75" s="205" t="s">
        <v>2487</v>
      </c>
      <c r="J75" s="38" t="s">
        <v>2486</v>
      </c>
      <c r="K75" s="38">
        <v>507</v>
      </c>
      <c r="L75" s="206">
        <v>6894</v>
      </c>
      <c r="M75" s="207" t="s">
        <v>2488</v>
      </c>
      <c r="N75" s="208" t="s">
        <v>2486</v>
      </c>
      <c r="O75" s="209" t="s">
        <v>2489</v>
      </c>
    </row>
    <row r="76" spans="1:15" ht="12">
      <c r="A76" s="175"/>
      <c r="B76" s="201" t="s">
        <v>2402</v>
      </c>
      <c r="C76" s="202" t="s">
        <v>2629</v>
      </c>
      <c r="D76" s="203" t="s">
        <v>2626</v>
      </c>
      <c r="E76" s="204" t="s">
        <v>2403</v>
      </c>
      <c r="F76" s="202">
        <f t="shared" si="3"/>
        <v>10</v>
      </c>
      <c r="G76" s="202" t="str">
        <f t="shared" si="4"/>
        <v>Berkeley</v>
      </c>
      <c r="H76" s="202" t="str">
        <f t="shared" si="5"/>
        <v>Berkeley, CA</v>
      </c>
      <c r="I76" s="205" t="s">
        <v>2642</v>
      </c>
      <c r="J76" s="38" t="s">
        <v>2626</v>
      </c>
      <c r="K76" s="38">
        <v>145</v>
      </c>
      <c r="L76" s="206">
        <v>3016</v>
      </c>
      <c r="M76" s="205" t="s">
        <v>2643</v>
      </c>
      <c r="N76" s="38" t="s">
        <v>2626</v>
      </c>
      <c r="O76" s="209" t="s">
        <v>2644</v>
      </c>
    </row>
    <row r="77" spans="1:15" ht="12">
      <c r="A77" s="175"/>
      <c r="B77" s="201" t="s">
        <v>2645</v>
      </c>
      <c r="C77" s="202" t="s">
        <v>2264</v>
      </c>
      <c r="D77" s="203" t="s">
        <v>2265</v>
      </c>
      <c r="E77" s="204" t="s">
        <v>2646</v>
      </c>
      <c r="F77" s="202">
        <f t="shared" si="3"/>
        <v>12</v>
      </c>
      <c r="G77" s="202" t="str">
        <f t="shared" si="4"/>
        <v>Bernalillo</v>
      </c>
      <c r="H77" s="202" t="str">
        <f t="shared" si="5"/>
        <v>Bernalillo, NM</v>
      </c>
      <c r="I77" s="205" t="s">
        <v>2267</v>
      </c>
      <c r="J77" s="38" t="s">
        <v>2265</v>
      </c>
      <c r="K77" s="38">
        <v>1244</v>
      </c>
      <c r="L77" s="206">
        <v>4425</v>
      </c>
      <c r="M77" s="207" t="s">
        <v>2268</v>
      </c>
      <c r="N77" s="208" t="s">
        <v>2265</v>
      </c>
      <c r="O77" s="209" t="s">
        <v>2269</v>
      </c>
    </row>
    <row r="78" spans="1:15" ht="12">
      <c r="A78" s="175"/>
      <c r="B78" s="201" t="s">
        <v>2647</v>
      </c>
      <c r="C78" s="202" t="s">
        <v>2648</v>
      </c>
      <c r="D78" s="203" t="s">
        <v>2649</v>
      </c>
      <c r="E78" s="204" t="s">
        <v>2650</v>
      </c>
      <c r="F78" s="202">
        <f t="shared" si="3"/>
        <v>10</v>
      </c>
      <c r="G78" s="202" t="str">
        <f t="shared" si="4"/>
        <v>Billings</v>
      </c>
      <c r="H78" s="202" t="str">
        <f t="shared" si="5"/>
        <v>Billings, MT</v>
      </c>
      <c r="I78" s="205" t="s">
        <v>2651</v>
      </c>
      <c r="J78" s="38" t="s">
        <v>2649</v>
      </c>
      <c r="K78" s="38">
        <v>652</v>
      </c>
      <c r="L78" s="206">
        <v>7164</v>
      </c>
      <c r="M78" s="207" t="s">
        <v>2652</v>
      </c>
      <c r="N78" s="208" t="s">
        <v>2649</v>
      </c>
      <c r="O78" s="209" t="s">
        <v>2653</v>
      </c>
    </row>
    <row r="79" spans="1:15" ht="12">
      <c r="A79" s="175"/>
      <c r="B79" s="201" t="s">
        <v>2654</v>
      </c>
      <c r="C79" s="202" t="s">
        <v>2648</v>
      </c>
      <c r="D79" s="203" t="s">
        <v>2649</v>
      </c>
      <c r="E79" s="204" t="s">
        <v>2650</v>
      </c>
      <c r="F79" s="202">
        <f t="shared" si="3"/>
        <v>10</v>
      </c>
      <c r="G79" s="202" t="str">
        <f t="shared" si="4"/>
        <v>Billings</v>
      </c>
      <c r="H79" s="202" t="str">
        <f t="shared" si="5"/>
        <v>Billings, MT</v>
      </c>
      <c r="I79" s="205" t="s">
        <v>2651</v>
      </c>
      <c r="J79" s="38" t="s">
        <v>2649</v>
      </c>
      <c r="K79" s="38">
        <v>652</v>
      </c>
      <c r="L79" s="206">
        <v>7164</v>
      </c>
      <c r="M79" s="207" t="s">
        <v>2652</v>
      </c>
      <c r="N79" s="208" t="s">
        <v>2649</v>
      </c>
      <c r="O79" s="209" t="s">
        <v>2653</v>
      </c>
    </row>
    <row r="80" spans="1:20" ht="12">
      <c r="A80" s="175"/>
      <c r="B80" s="201" t="s">
        <v>2655</v>
      </c>
      <c r="C80" s="202" t="s">
        <v>2485</v>
      </c>
      <c r="D80" s="203" t="s">
        <v>2486</v>
      </c>
      <c r="E80" s="204" t="s">
        <v>2656</v>
      </c>
      <c r="F80" s="202">
        <f t="shared" si="3"/>
        <v>12</v>
      </c>
      <c r="G80" s="202" t="str">
        <f t="shared" si="4"/>
        <v>Binghamton</v>
      </c>
      <c r="H80" s="202" t="str">
        <f t="shared" si="5"/>
        <v>Binghamton, NY</v>
      </c>
      <c r="I80" s="205" t="s">
        <v>2487</v>
      </c>
      <c r="J80" s="38" t="s">
        <v>2486</v>
      </c>
      <c r="K80" s="38">
        <v>507</v>
      </c>
      <c r="L80" s="206">
        <v>6894</v>
      </c>
      <c r="M80" s="207" t="s">
        <v>2488</v>
      </c>
      <c r="N80" s="208" t="s">
        <v>2486</v>
      </c>
      <c r="O80" s="209" t="s">
        <v>2489</v>
      </c>
      <c r="S80" s="38"/>
      <c r="T80" s="38"/>
    </row>
    <row r="81" spans="1:15" ht="12">
      <c r="A81" s="175"/>
      <c r="B81" s="201" t="s">
        <v>2657</v>
      </c>
      <c r="C81" s="202" t="s">
        <v>2485</v>
      </c>
      <c r="D81" s="203" t="s">
        <v>2486</v>
      </c>
      <c r="E81" s="204" t="s">
        <v>2656</v>
      </c>
      <c r="F81" s="202">
        <f t="shared" si="3"/>
        <v>12</v>
      </c>
      <c r="G81" s="202" t="str">
        <f t="shared" si="4"/>
        <v>Binghamton</v>
      </c>
      <c r="H81" s="202" t="str">
        <f t="shared" si="5"/>
        <v>Binghamton, NY</v>
      </c>
      <c r="I81" s="205" t="s">
        <v>2487</v>
      </c>
      <c r="J81" s="38" t="s">
        <v>2486</v>
      </c>
      <c r="K81" s="38">
        <v>507</v>
      </c>
      <c r="L81" s="206">
        <v>6894</v>
      </c>
      <c r="M81" s="207" t="s">
        <v>2488</v>
      </c>
      <c r="N81" s="208" t="s">
        <v>2486</v>
      </c>
      <c r="O81" s="209" t="s">
        <v>2489</v>
      </c>
    </row>
    <row r="82" spans="1:15" ht="12">
      <c r="A82" s="175"/>
      <c r="B82" s="201" t="s">
        <v>74</v>
      </c>
      <c r="C82" s="202" t="s">
        <v>2485</v>
      </c>
      <c r="D82" s="203" t="s">
        <v>2486</v>
      </c>
      <c r="E82" s="204" t="s">
        <v>2656</v>
      </c>
      <c r="F82" s="202">
        <f t="shared" si="3"/>
        <v>12</v>
      </c>
      <c r="G82" s="202" t="str">
        <f t="shared" si="4"/>
        <v>Binghamton</v>
      </c>
      <c r="H82" s="202" t="str">
        <f t="shared" si="5"/>
        <v>Binghamton, NY</v>
      </c>
      <c r="I82" s="205" t="s">
        <v>75</v>
      </c>
      <c r="J82" s="38" t="s">
        <v>2486</v>
      </c>
      <c r="K82" s="38">
        <v>337</v>
      </c>
      <c r="L82" s="206">
        <v>7273</v>
      </c>
      <c r="M82" s="207" t="s">
        <v>76</v>
      </c>
      <c r="N82" s="208" t="s">
        <v>2132</v>
      </c>
      <c r="O82" s="209" t="s">
        <v>77</v>
      </c>
    </row>
    <row r="83" spans="1:15" ht="12">
      <c r="A83" s="175"/>
      <c r="B83" s="201" t="s">
        <v>78</v>
      </c>
      <c r="C83" s="202" t="s">
        <v>135</v>
      </c>
      <c r="D83" s="203" t="s">
        <v>136</v>
      </c>
      <c r="E83" s="204" t="s">
        <v>79</v>
      </c>
      <c r="F83" s="202">
        <f t="shared" si="3"/>
        <v>12</v>
      </c>
      <c r="G83" s="202" t="str">
        <f t="shared" si="4"/>
        <v>Birmingham</v>
      </c>
      <c r="H83" s="202" t="str">
        <f t="shared" si="5"/>
        <v>Birmingham, AL</v>
      </c>
      <c r="I83" s="205" t="s">
        <v>138</v>
      </c>
      <c r="J83" s="38" t="s">
        <v>136</v>
      </c>
      <c r="K83" s="38">
        <v>1797</v>
      </c>
      <c r="L83" s="206">
        <v>2918</v>
      </c>
      <c r="M83" s="207" t="s">
        <v>139</v>
      </c>
      <c r="N83" s="208" t="s">
        <v>136</v>
      </c>
      <c r="O83" s="209" t="s">
        <v>357</v>
      </c>
    </row>
    <row r="84" spans="1:15" ht="12">
      <c r="A84" s="175"/>
      <c r="B84" s="201" t="s">
        <v>80</v>
      </c>
      <c r="C84" s="202" t="s">
        <v>135</v>
      </c>
      <c r="D84" s="203" t="s">
        <v>136</v>
      </c>
      <c r="E84" s="204" t="s">
        <v>79</v>
      </c>
      <c r="F84" s="202">
        <f t="shared" si="3"/>
        <v>12</v>
      </c>
      <c r="G84" s="202" t="str">
        <f t="shared" si="4"/>
        <v>Birmingham</v>
      </c>
      <c r="H84" s="202" t="str">
        <f t="shared" si="5"/>
        <v>Birmingham, AL</v>
      </c>
      <c r="I84" s="205" t="s">
        <v>138</v>
      </c>
      <c r="J84" s="38" t="s">
        <v>136</v>
      </c>
      <c r="K84" s="38">
        <v>1797</v>
      </c>
      <c r="L84" s="206">
        <v>2918</v>
      </c>
      <c r="M84" s="207" t="s">
        <v>139</v>
      </c>
      <c r="N84" s="208" t="s">
        <v>136</v>
      </c>
      <c r="O84" s="209" t="s">
        <v>357</v>
      </c>
    </row>
    <row r="85" spans="1:20" ht="12">
      <c r="A85" s="175"/>
      <c r="B85" s="201" t="s">
        <v>81</v>
      </c>
      <c r="C85" s="202" t="s">
        <v>135</v>
      </c>
      <c r="D85" s="203" t="s">
        <v>136</v>
      </c>
      <c r="E85" s="204" t="s">
        <v>79</v>
      </c>
      <c r="F85" s="202">
        <f t="shared" si="3"/>
        <v>12</v>
      </c>
      <c r="G85" s="202" t="str">
        <f t="shared" si="4"/>
        <v>Birmingham</v>
      </c>
      <c r="H85" s="202" t="str">
        <f t="shared" si="5"/>
        <v>Birmingham, AL</v>
      </c>
      <c r="I85" s="205" t="s">
        <v>138</v>
      </c>
      <c r="J85" s="38" t="s">
        <v>136</v>
      </c>
      <c r="K85" s="38">
        <v>1797</v>
      </c>
      <c r="L85" s="206">
        <v>2918</v>
      </c>
      <c r="M85" s="207" t="s">
        <v>139</v>
      </c>
      <c r="N85" s="208" t="s">
        <v>136</v>
      </c>
      <c r="O85" s="209" t="s">
        <v>357</v>
      </c>
      <c r="S85" s="38"/>
      <c r="T85" s="38"/>
    </row>
    <row r="86" spans="1:15" ht="12">
      <c r="A86" s="175"/>
      <c r="B86" s="201" t="s">
        <v>82</v>
      </c>
      <c r="C86" s="202" t="s">
        <v>83</v>
      </c>
      <c r="D86" s="203" t="s">
        <v>1635</v>
      </c>
      <c r="E86" s="204" t="s">
        <v>84</v>
      </c>
      <c r="F86" s="202">
        <f t="shared" si="3"/>
        <v>10</v>
      </c>
      <c r="G86" s="202" t="str">
        <f t="shared" si="4"/>
        <v>Bismarck</v>
      </c>
      <c r="H86" s="202" t="str">
        <f t="shared" si="5"/>
        <v>Bismarck, ND</v>
      </c>
      <c r="I86" s="205" t="s">
        <v>1905</v>
      </c>
      <c r="J86" s="38" t="s">
        <v>1635</v>
      </c>
      <c r="K86" s="38">
        <v>488</v>
      </c>
      <c r="L86" s="206">
        <v>8968</v>
      </c>
      <c r="M86" s="207" t="s">
        <v>1906</v>
      </c>
      <c r="N86" s="208" t="s">
        <v>1635</v>
      </c>
      <c r="O86" s="209" t="s">
        <v>1907</v>
      </c>
    </row>
    <row r="87" spans="1:15" ht="12">
      <c r="A87" s="175"/>
      <c r="B87" s="201" t="s">
        <v>1908</v>
      </c>
      <c r="C87" s="202" t="s">
        <v>2178</v>
      </c>
      <c r="D87" s="203" t="s">
        <v>2179</v>
      </c>
      <c r="E87" s="204" t="s">
        <v>2180</v>
      </c>
      <c r="F87" s="202">
        <f t="shared" si="3"/>
        <v>13</v>
      </c>
      <c r="G87" s="202" t="str">
        <f t="shared" si="4"/>
        <v>Bloomington</v>
      </c>
      <c r="H87" s="202" t="str">
        <f t="shared" si="5"/>
        <v>Bloomington, IL</v>
      </c>
      <c r="I87" s="205" t="s">
        <v>2181</v>
      </c>
      <c r="J87" s="38" t="s">
        <v>2179</v>
      </c>
      <c r="K87" s="38">
        <v>1141</v>
      </c>
      <c r="L87" s="206">
        <v>5688</v>
      </c>
      <c r="M87" s="205" t="s">
        <v>2182</v>
      </c>
      <c r="N87" s="38" t="s">
        <v>2179</v>
      </c>
      <c r="O87" s="209" t="s">
        <v>2426</v>
      </c>
    </row>
    <row r="88" spans="1:15" ht="12">
      <c r="A88" s="175"/>
      <c r="B88" s="201" t="s">
        <v>2427</v>
      </c>
      <c r="C88" s="202" t="s">
        <v>2428</v>
      </c>
      <c r="D88" s="203" t="s">
        <v>2429</v>
      </c>
      <c r="E88" s="204" t="s">
        <v>2180</v>
      </c>
      <c r="F88" s="202">
        <f t="shared" si="3"/>
        <v>13</v>
      </c>
      <c r="G88" s="202" t="str">
        <f t="shared" si="4"/>
        <v>Bloomington</v>
      </c>
      <c r="H88" s="202" t="str">
        <f t="shared" si="5"/>
        <v>Bloomington, IN</v>
      </c>
      <c r="I88" s="205" t="s">
        <v>1662</v>
      </c>
      <c r="J88" s="38" t="s">
        <v>2429</v>
      </c>
      <c r="K88" s="38">
        <v>1014</v>
      </c>
      <c r="L88" s="206">
        <v>5615</v>
      </c>
      <c r="M88" s="205" t="s">
        <v>1663</v>
      </c>
      <c r="N88" s="38" t="s">
        <v>2429</v>
      </c>
      <c r="O88" s="209" t="s">
        <v>1664</v>
      </c>
    </row>
    <row r="89" spans="1:15" ht="12">
      <c r="A89" s="175"/>
      <c r="B89" s="201" t="s">
        <v>1665</v>
      </c>
      <c r="C89" s="202" t="s">
        <v>1403</v>
      </c>
      <c r="D89" s="203" t="s">
        <v>1784</v>
      </c>
      <c r="E89" s="204" t="s">
        <v>1909</v>
      </c>
      <c r="F89" s="202">
        <f t="shared" si="3"/>
        <v>11</v>
      </c>
      <c r="G89" s="202" t="str">
        <f t="shared" si="4"/>
        <v>Bluefield</v>
      </c>
      <c r="H89" s="202" t="str">
        <f t="shared" si="5"/>
        <v>Bluefield, WV</v>
      </c>
      <c r="I89" s="205" t="s">
        <v>1910</v>
      </c>
      <c r="J89" s="38" t="s">
        <v>88</v>
      </c>
      <c r="K89" s="38">
        <v>1052</v>
      </c>
      <c r="L89" s="206">
        <v>4360</v>
      </c>
      <c r="M89" s="207" t="s">
        <v>2430</v>
      </c>
      <c r="N89" s="208" t="s">
        <v>88</v>
      </c>
      <c r="O89" s="209" t="s">
        <v>2431</v>
      </c>
    </row>
    <row r="90" spans="1:15" ht="12">
      <c r="A90" s="175"/>
      <c r="B90" s="201" t="s">
        <v>2432</v>
      </c>
      <c r="C90" s="202" t="s">
        <v>2433</v>
      </c>
      <c r="D90" s="203" t="s">
        <v>2434</v>
      </c>
      <c r="E90" s="204" t="s">
        <v>1297</v>
      </c>
      <c r="F90" s="202">
        <f t="shared" si="3"/>
        <v>7</v>
      </c>
      <c r="G90" s="202" t="str">
        <f t="shared" si="4"/>
        <v>Boise</v>
      </c>
      <c r="H90" s="202" t="str">
        <f t="shared" si="5"/>
        <v>Boise, ID</v>
      </c>
      <c r="I90" s="205" t="s">
        <v>1124</v>
      </c>
      <c r="J90" s="38" t="s">
        <v>2434</v>
      </c>
      <c r="K90" s="38">
        <v>754</v>
      </c>
      <c r="L90" s="206">
        <v>5861</v>
      </c>
      <c r="M90" s="207" t="s">
        <v>1125</v>
      </c>
      <c r="N90" s="208" t="s">
        <v>2434</v>
      </c>
      <c r="O90" s="209" t="s">
        <v>1126</v>
      </c>
    </row>
    <row r="91" spans="1:15" ht="12">
      <c r="A91" s="175"/>
      <c r="B91" s="201" t="s">
        <v>1127</v>
      </c>
      <c r="C91" s="202" t="s">
        <v>2433</v>
      </c>
      <c r="D91" s="203" t="s">
        <v>2434</v>
      </c>
      <c r="E91" s="204" t="s">
        <v>1297</v>
      </c>
      <c r="F91" s="202">
        <f t="shared" si="3"/>
        <v>7</v>
      </c>
      <c r="G91" s="202" t="str">
        <f t="shared" si="4"/>
        <v>Boise</v>
      </c>
      <c r="H91" s="202" t="str">
        <f t="shared" si="5"/>
        <v>Boise, ID</v>
      </c>
      <c r="I91" s="205" t="s">
        <v>1124</v>
      </c>
      <c r="J91" s="38" t="s">
        <v>2434</v>
      </c>
      <c r="K91" s="38">
        <v>754</v>
      </c>
      <c r="L91" s="206">
        <v>5861</v>
      </c>
      <c r="M91" s="207" t="s">
        <v>1125</v>
      </c>
      <c r="N91" s="208" t="s">
        <v>2434</v>
      </c>
      <c r="O91" s="209" t="s">
        <v>1126</v>
      </c>
    </row>
    <row r="92" spans="1:15" ht="12">
      <c r="A92" s="175"/>
      <c r="B92" s="213" t="s">
        <v>1128</v>
      </c>
      <c r="C92" s="202" t="s">
        <v>1129</v>
      </c>
      <c r="D92" s="203" t="s">
        <v>1314</v>
      </c>
      <c r="E92" s="204" t="s">
        <v>1315</v>
      </c>
      <c r="F92" s="202">
        <f t="shared" si="3"/>
        <v>8</v>
      </c>
      <c r="G92" s="202" t="str">
        <f t="shared" si="4"/>
        <v>Boston</v>
      </c>
      <c r="H92" s="202" t="str">
        <f t="shared" si="5"/>
        <v>Boston, MA</v>
      </c>
      <c r="I92" s="205" t="s">
        <v>2702</v>
      </c>
      <c r="J92" s="38" t="s">
        <v>1314</v>
      </c>
      <c r="K92" s="38">
        <v>333</v>
      </c>
      <c r="L92" s="206">
        <v>6979</v>
      </c>
      <c r="M92" s="207" t="s">
        <v>2449</v>
      </c>
      <c r="N92" s="208" t="s">
        <v>1314</v>
      </c>
      <c r="O92" s="209" t="s">
        <v>2450</v>
      </c>
    </row>
    <row r="93" spans="1:15" ht="12">
      <c r="A93" s="175"/>
      <c r="B93" s="213" t="s">
        <v>2713</v>
      </c>
      <c r="C93" s="202" t="s">
        <v>1129</v>
      </c>
      <c r="D93" s="203" t="s">
        <v>1314</v>
      </c>
      <c r="E93" s="204" t="s">
        <v>1315</v>
      </c>
      <c r="F93" s="202">
        <f t="shared" si="3"/>
        <v>8</v>
      </c>
      <c r="G93" s="202" t="str">
        <f t="shared" si="4"/>
        <v>Boston</v>
      </c>
      <c r="H93" s="202" t="str">
        <f t="shared" si="5"/>
        <v>Boston, MA</v>
      </c>
      <c r="I93" s="205" t="s">
        <v>2714</v>
      </c>
      <c r="J93" s="38" t="s">
        <v>1314</v>
      </c>
      <c r="K93" s="38">
        <v>678</v>
      </c>
      <c r="L93" s="206">
        <v>5641</v>
      </c>
      <c r="M93" s="207" t="s">
        <v>2449</v>
      </c>
      <c r="N93" s="208" t="s">
        <v>1314</v>
      </c>
      <c r="O93" s="209" t="s">
        <v>2450</v>
      </c>
    </row>
    <row r="94" spans="1:15" ht="12">
      <c r="A94" s="175"/>
      <c r="B94" s="213" t="s">
        <v>2715</v>
      </c>
      <c r="C94" s="202" t="s">
        <v>1129</v>
      </c>
      <c r="D94" s="203" t="s">
        <v>1314</v>
      </c>
      <c r="E94" s="204" t="s">
        <v>1315</v>
      </c>
      <c r="F94" s="202">
        <f t="shared" si="3"/>
        <v>8</v>
      </c>
      <c r="G94" s="202" t="str">
        <f t="shared" si="4"/>
        <v>Boston</v>
      </c>
      <c r="H94" s="202" t="str">
        <f t="shared" si="5"/>
        <v>Boston, MA</v>
      </c>
      <c r="I94" s="205" t="s">
        <v>2714</v>
      </c>
      <c r="J94" s="38" t="s">
        <v>1314</v>
      </c>
      <c r="K94" s="38">
        <v>678</v>
      </c>
      <c r="L94" s="206">
        <v>5641</v>
      </c>
      <c r="M94" s="207" t="s">
        <v>2449</v>
      </c>
      <c r="N94" s="208" t="s">
        <v>1314</v>
      </c>
      <c r="O94" s="209" t="s">
        <v>2450</v>
      </c>
    </row>
    <row r="95" spans="1:15" ht="12">
      <c r="A95" s="175"/>
      <c r="B95" s="201" t="s">
        <v>2716</v>
      </c>
      <c r="C95" s="202" t="s">
        <v>2624</v>
      </c>
      <c r="D95" s="203" t="s">
        <v>2625</v>
      </c>
      <c r="E95" s="204" t="s">
        <v>2717</v>
      </c>
      <c r="F95" s="202">
        <f t="shared" si="3"/>
        <v>9</v>
      </c>
      <c r="G95" s="202" t="str">
        <f t="shared" si="4"/>
        <v>Boulder</v>
      </c>
      <c r="H95" s="202" t="str">
        <f t="shared" si="5"/>
        <v>Boulder, CO</v>
      </c>
      <c r="I95" s="205" t="s">
        <v>2718</v>
      </c>
      <c r="J95" s="38" t="s">
        <v>2625</v>
      </c>
      <c r="K95" s="38">
        <v>679</v>
      </c>
      <c r="L95" s="206">
        <v>6020</v>
      </c>
      <c r="M95" s="207" t="s">
        <v>2719</v>
      </c>
      <c r="N95" s="208" t="s">
        <v>2625</v>
      </c>
      <c r="O95" s="209" t="s">
        <v>2214</v>
      </c>
    </row>
    <row r="96" spans="1:15" ht="12">
      <c r="A96" s="175"/>
      <c r="B96" s="201" t="s">
        <v>2215</v>
      </c>
      <c r="C96" s="202" t="s">
        <v>2499</v>
      </c>
      <c r="D96" s="203" t="s">
        <v>2500</v>
      </c>
      <c r="E96" s="204" t="s">
        <v>2216</v>
      </c>
      <c r="F96" s="202">
        <f t="shared" si="3"/>
        <v>15</v>
      </c>
      <c r="G96" s="202" t="str">
        <f t="shared" si="4"/>
        <v>Bowling Green</v>
      </c>
      <c r="H96" s="202" t="str">
        <f t="shared" si="5"/>
        <v>Bowling Green, KY</v>
      </c>
      <c r="I96" s="205" t="s">
        <v>2217</v>
      </c>
      <c r="J96" s="38" t="s">
        <v>2500</v>
      </c>
      <c r="K96" s="38">
        <v>1288</v>
      </c>
      <c r="L96" s="206">
        <v>4514</v>
      </c>
      <c r="M96" s="207" t="s">
        <v>2218</v>
      </c>
      <c r="N96" s="208" t="s">
        <v>2500</v>
      </c>
      <c r="O96" s="209" t="s">
        <v>2219</v>
      </c>
    </row>
    <row r="97" spans="1:15" ht="12">
      <c r="A97" s="175"/>
      <c r="B97" s="201" t="s">
        <v>2220</v>
      </c>
      <c r="C97" s="202" t="s">
        <v>2616</v>
      </c>
      <c r="D97" s="203" t="s">
        <v>2617</v>
      </c>
      <c r="E97" s="204" t="s">
        <v>2216</v>
      </c>
      <c r="F97" s="202">
        <f t="shared" si="3"/>
        <v>15</v>
      </c>
      <c r="G97" s="202" t="str">
        <f t="shared" si="4"/>
        <v>Bowling Green</v>
      </c>
      <c r="H97" s="202" t="str">
        <f t="shared" si="5"/>
        <v>Bowling Green, OH</v>
      </c>
      <c r="I97" s="205" t="s">
        <v>2221</v>
      </c>
      <c r="J97" s="38" t="s">
        <v>2617</v>
      </c>
      <c r="K97" s="38">
        <v>610</v>
      </c>
      <c r="L97" s="206">
        <v>6579</v>
      </c>
      <c r="M97" s="207" t="s">
        <v>2222</v>
      </c>
      <c r="N97" s="208" t="s">
        <v>2617</v>
      </c>
      <c r="O97" s="209" t="s">
        <v>2223</v>
      </c>
    </row>
    <row r="98" spans="1:15" ht="12">
      <c r="A98" s="175"/>
      <c r="B98" s="201" t="s">
        <v>2224</v>
      </c>
      <c r="C98" s="202" t="s">
        <v>2225</v>
      </c>
      <c r="D98" s="203" t="s">
        <v>2226</v>
      </c>
      <c r="E98" s="204" t="s">
        <v>2227</v>
      </c>
      <c r="F98" s="202">
        <f t="shared" si="3"/>
        <v>11</v>
      </c>
      <c r="G98" s="202" t="str">
        <f t="shared" si="4"/>
        <v>Bradenton</v>
      </c>
      <c r="H98" s="202" t="str">
        <f t="shared" si="5"/>
        <v>Bradenton, FL</v>
      </c>
      <c r="I98" s="205" t="s">
        <v>2228</v>
      </c>
      <c r="J98" s="38" t="s">
        <v>2226</v>
      </c>
      <c r="K98" s="38">
        <v>3427</v>
      </c>
      <c r="L98" s="206">
        <v>725</v>
      </c>
      <c r="M98" s="205" t="s">
        <v>2008</v>
      </c>
      <c r="N98" s="38" t="s">
        <v>2226</v>
      </c>
      <c r="O98" s="209" t="s">
        <v>2009</v>
      </c>
    </row>
    <row r="99" spans="1:15" ht="12">
      <c r="A99" s="175"/>
      <c r="B99" s="201" t="s">
        <v>2010</v>
      </c>
      <c r="C99" s="202" t="s">
        <v>2131</v>
      </c>
      <c r="D99" s="203" t="s">
        <v>2132</v>
      </c>
      <c r="E99" s="204" t="s">
        <v>2011</v>
      </c>
      <c r="F99" s="202">
        <f t="shared" si="3"/>
        <v>10</v>
      </c>
      <c r="G99" s="202" t="str">
        <f t="shared" si="4"/>
        <v>Bradford</v>
      </c>
      <c r="H99" s="202" t="str">
        <f t="shared" si="5"/>
        <v>Bradford, PA</v>
      </c>
      <c r="I99" s="205" t="s">
        <v>2012</v>
      </c>
      <c r="J99" s="38" t="s">
        <v>2132</v>
      </c>
      <c r="K99" s="38">
        <v>550</v>
      </c>
      <c r="L99" s="206">
        <v>6279</v>
      </c>
      <c r="M99" s="207" t="s">
        <v>2013</v>
      </c>
      <c r="N99" s="208" t="s">
        <v>2132</v>
      </c>
      <c r="O99" s="209" t="s">
        <v>2014</v>
      </c>
    </row>
    <row r="100" spans="1:15" ht="12">
      <c r="A100" s="175"/>
      <c r="B100" s="201" t="s">
        <v>2015</v>
      </c>
      <c r="C100" s="202" t="s">
        <v>1412</v>
      </c>
      <c r="D100" s="203" t="s">
        <v>1208</v>
      </c>
      <c r="E100" s="204" t="s">
        <v>2016</v>
      </c>
      <c r="F100" s="202">
        <f t="shared" si="3"/>
        <v>10</v>
      </c>
      <c r="G100" s="202" t="str">
        <f t="shared" si="4"/>
        <v>Brainerd</v>
      </c>
      <c r="H100" s="202" t="str">
        <f t="shared" si="5"/>
        <v>Brainerd, MN</v>
      </c>
      <c r="I100" s="205" t="s">
        <v>2280</v>
      </c>
      <c r="J100" s="38" t="s">
        <v>1208</v>
      </c>
      <c r="K100" s="38">
        <v>415</v>
      </c>
      <c r="L100" s="206">
        <v>8928</v>
      </c>
      <c r="M100" s="205" t="s">
        <v>2281</v>
      </c>
      <c r="N100" s="38" t="s">
        <v>1208</v>
      </c>
      <c r="O100" s="209" t="s">
        <v>2282</v>
      </c>
    </row>
    <row r="101" spans="1:15" ht="12">
      <c r="A101" s="175"/>
      <c r="B101" s="213" t="s">
        <v>2283</v>
      </c>
      <c r="C101" s="202" t="s">
        <v>1408</v>
      </c>
      <c r="D101" s="203" t="s">
        <v>1409</v>
      </c>
      <c r="E101" s="204" t="s">
        <v>2284</v>
      </c>
      <c r="F101" s="202">
        <f t="shared" si="3"/>
        <v>13</v>
      </c>
      <c r="G101" s="202" t="str">
        <f t="shared" si="4"/>
        <v>Brattleboro</v>
      </c>
      <c r="H101" s="202" t="str">
        <f t="shared" si="5"/>
        <v>Brattleboro, VT</v>
      </c>
      <c r="I101" s="205" t="s">
        <v>2702</v>
      </c>
      <c r="J101" s="38" t="s">
        <v>1314</v>
      </c>
      <c r="K101" s="38">
        <v>333</v>
      </c>
      <c r="L101" s="206">
        <v>6979</v>
      </c>
      <c r="M101" s="207" t="s">
        <v>2488</v>
      </c>
      <c r="N101" s="208" t="s">
        <v>2486</v>
      </c>
      <c r="O101" s="209" t="s">
        <v>2489</v>
      </c>
    </row>
    <row r="102" spans="1:15" ht="12">
      <c r="A102" s="175"/>
      <c r="B102" s="213" t="s">
        <v>2285</v>
      </c>
      <c r="C102" s="202" t="s">
        <v>2286</v>
      </c>
      <c r="D102" s="203" t="s">
        <v>2287</v>
      </c>
      <c r="E102" s="204" t="s">
        <v>2288</v>
      </c>
      <c r="F102" s="202">
        <f t="shared" si="3"/>
        <v>12</v>
      </c>
      <c r="G102" s="202" t="str">
        <f t="shared" si="4"/>
        <v>Bridgeport</v>
      </c>
      <c r="H102" s="202" t="str">
        <f t="shared" si="5"/>
        <v>Bridgeport, CT</v>
      </c>
      <c r="I102" s="205" t="s">
        <v>2289</v>
      </c>
      <c r="J102" s="38" t="s">
        <v>2287</v>
      </c>
      <c r="K102" s="38">
        <v>724</v>
      </c>
      <c r="L102" s="206">
        <v>5537</v>
      </c>
      <c r="M102" s="205" t="s">
        <v>2551</v>
      </c>
      <c r="N102" s="38" t="s">
        <v>2287</v>
      </c>
      <c r="O102" s="209" t="s">
        <v>2552</v>
      </c>
    </row>
    <row r="103" spans="1:15" ht="12">
      <c r="A103" s="175"/>
      <c r="B103" s="201" t="s">
        <v>2553</v>
      </c>
      <c r="C103" s="202" t="s">
        <v>87</v>
      </c>
      <c r="D103" s="203" t="s">
        <v>88</v>
      </c>
      <c r="E103" s="204" t="s">
        <v>2554</v>
      </c>
      <c r="F103" s="202">
        <f t="shared" si="3"/>
        <v>9</v>
      </c>
      <c r="G103" s="202" t="str">
        <f t="shared" si="4"/>
        <v>Bristol</v>
      </c>
      <c r="H103" s="202" t="str">
        <f t="shared" si="5"/>
        <v>Bristol, VA</v>
      </c>
      <c r="I103" s="205" t="s">
        <v>1910</v>
      </c>
      <c r="J103" s="38" t="s">
        <v>88</v>
      </c>
      <c r="K103" s="38">
        <v>1052</v>
      </c>
      <c r="L103" s="206">
        <v>4360</v>
      </c>
      <c r="M103" s="207" t="s">
        <v>2430</v>
      </c>
      <c r="N103" s="208" t="s">
        <v>88</v>
      </c>
      <c r="O103" s="209" t="s">
        <v>2431</v>
      </c>
    </row>
    <row r="104" spans="1:15" ht="12">
      <c r="A104" s="175"/>
      <c r="B104" s="213" t="s">
        <v>2555</v>
      </c>
      <c r="C104" s="202" t="s">
        <v>1129</v>
      </c>
      <c r="D104" s="203" t="s">
        <v>1314</v>
      </c>
      <c r="E104" s="204" t="s">
        <v>1763</v>
      </c>
      <c r="F104" s="202">
        <f t="shared" si="3"/>
        <v>10</v>
      </c>
      <c r="G104" s="202" t="str">
        <f t="shared" si="4"/>
        <v>Brockton</v>
      </c>
      <c r="H104" s="202" t="str">
        <f t="shared" si="5"/>
        <v>Brockton, MA</v>
      </c>
      <c r="I104" s="205" t="s">
        <v>1764</v>
      </c>
      <c r="J104" s="38" t="s">
        <v>2017</v>
      </c>
      <c r="K104" s="38">
        <v>606</v>
      </c>
      <c r="L104" s="206">
        <v>5884</v>
      </c>
      <c r="M104" s="207" t="s">
        <v>2018</v>
      </c>
      <c r="N104" s="208" t="s">
        <v>2017</v>
      </c>
      <c r="O104" s="209" t="s">
        <v>2019</v>
      </c>
    </row>
    <row r="105" spans="1:15" ht="12">
      <c r="A105" s="175"/>
      <c r="B105" s="213" t="s">
        <v>2020</v>
      </c>
      <c r="C105" s="202" t="s">
        <v>1129</v>
      </c>
      <c r="D105" s="203" t="s">
        <v>1314</v>
      </c>
      <c r="E105" s="204" t="s">
        <v>1763</v>
      </c>
      <c r="F105" s="202">
        <f t="shared" si="3"/>
        <v>10</v>
      </c>
      <c r="G105" s="202" t="str">
        <f t="shared" si="4"/>
        <v>Brockton</v>
      </c>
      <c r="H105" s="202" t="str">
        <f t="shared" si="5"/>
        <v>Brockton, MA</v>
      </c>
      <c r="I105" s="205" t="s">
        <v>2714</v>
      </c>
      <c r="J105" s="38" t="s">
        <v>1314</v>
      </c>
      <c r="K105" s="38">
        <v>678</v>
      </c>
      <c r="L105" s="206">
        <v>5641</v>
      </c>
      <c r="M105" s="207" t="s">
        <v>2449</v>
      </c>
      <c r="N105" s="208" t="s">
        <v>1314</v>
      </c>
      <c r="O105" s="209" t="s">
        <v>2450</v>
      </c>
    </row>
    <row r="106" spans="1:15" ht="12">
      <c r="A106" s="175"/>
      <c r="B106" s="201" t="s">
        <v>2021</v>
      </c>
      <c r="C106" s="202" t="s">
        <v>2485</v>
      </c>
      <c r="D106" s="203" t="s">
        <v>2486</v>
      </c>
      <c r="E106" s="204" t="s">
        <v>2022</v>
      </c>
      <c r="F106" s="202">
        <f t="shared" si="3"/>
        <v>7</v>
      </c>
      <c r="G106" s="202" t="str">
        <f t="shared" si="4"/>
        <v>Bronx</v>
      </c>
      <c r="H106" s="202" t="str">
        <f t="shared" si="5"/>
        <v>Bronx, NY</v>
      </c>
      <c r="I106" s="205" t="s">
        <v>2023</v>
      </c>
      <c r="J106" s="38" t="s">
        <v>2486</v>
      </c>
      <c r="K106" s="38">
        <v>1052</v>
      </c>
      <c r="L106" s="206">
        <v>4910</v>
      </c>
      <c r="M106" s="207" t="s">
        <v>2024</v>
      </c>
      <c r="N106" s="208" t="s">
        <v>2486</v>
      </c>
      <c r="O106" s="209" t="s">
        <v>226</v>
      </c>
    </row>
    <row r="107" spans="1:15" ht="12">
      <c r="A107" s="175"/>
      <c r="B107" s="201" t="s">
        <v>227</v>
      </c>
      <c r="C107" s="202" t="s">
        <v>2485</v>
      </c>
      <c r="D107" s="203" t="s">
        <v>2486</v>
      </c>
      <c r="E107" s="204" t="s">
        <v>228</v>
      </c>
      <c r="F107" s="202">
        <f t="shared" si="3"/>
        <v>10</v>
      </c>
      <c r="G107" s="202" t="str">
        <f t="shared" si="4"/>
        <v>Brooklyn</v>
      </c>
      <c r="H107" s="202" t="str">
        <f t="shared" si="5"/>
        <v>Brooklyn, NY</v>
      </c>
      <c r="I107" s="205" t="s">
        <v>2023</v>
      </c>
      <c r="J107" s="38" t="s">
        <v>2486</v>
      </c>
      <c r="K107" s="38">
        <v>1052</v>
      </c>
      <c r="L107" s="206">
        <v>4910</v>
      </c>
      <c r="M107" s="207" t="s">
        <v>2024</v>
      </c>
      <c r="N107" s="208" t="s">
        <v>2486</v>
      </c>
      <c r="O107" s="209" t="s">
        <v>226</v>
      </c>
    </row>
    <row r="108" spans="1:15" ht="12">
      <c r="A108" s="175"/>
      <c r="B108" s="201" t="s">
        <v>229</v>
      </c>
      <c r="C108" s="202" t="s">
        <v>1638</v>
      </c>
      <c r="D108" s="203" t="s">
        <v>1639</v>
      </c>
      <c r="E108" s="204" t="s">
        <v>230</v>
      </c>
      <c r="F108" s="202">
        <f t="shared" si="3"/>
        <v>13</v>
      </c>
      <c r="G108" s="202" t="str">
        <f t="shared" si="4"/>
        <v>Brownsville</v>
      </c>
      <c r="H108" s="202" t="str">
        <f t="shared" si="5"/>
        <v>Brownsville, TX</v>
      </c>
      <c r="I108" s="205" t="s">
        <v>231</v>
      </c>
      <c r="J108" s="38" t="s">
        <v>1639</v>
      </c>
      <c r="K108" s="38">
        <v>3888</v>
      </c>
      <c r="L108" s="206">
        <v>635</v>
      </c>
      <c r="M108" s="207" t="s">
        <v>232</v>
      </c>
      <c r="N108" s="208" t="s">
        <v>1639</v>
      </c>
      <c r="O108" s="209" t="s">
        <v>233</v>
      </c>
    </row>
    <row r="109" spans="1:15" ht="12">
      <c r="A109" s="175"/>
      <c r="B109" s="201" t="s">
        <v>234</v>
      </c>
      <c r="C109" s="202" t="s">
        <v>1638</v>
      </c>
      <c r="D109" s="203" t="s">
        <v>1639</v>
      </c>
      <c r="E109" s="204" t="s">
        <v>235</v>
      </c>
      <c r="F109" s="202">
        <f t="shared" si="3"/>
        <v>11</v>
      </c>
      <c r="G109" s="202" t="str">
        <f t="shared" si="4"/>
        <v>Brownwood</v>
      </c>
      <c r="H109" s="202" t="str">
        <f t="shared" si="5"/>
        <v>Brownwood, TX</v>
      </c>
      <c r="I109" s="205" t="s">
        <v>1641</v>
      </c>
      <c r="J109" s="38" t="s">
        <v>1639</v>
      </c>
      <c r="K109" s="38">
        <v>2451</v>
      </c>
      <c r="L109" s="206">
        <v>2584</v>
      </c>
      <c r="M109" s="207" t="s">
        <v>1642</v>
      </c>
      <c r="N109" s="208" t="s">
        <v>1639</v>
      </c>
      <c r="O109" s="209" t="s">
        <v>1643</v>
      </c>
    </row>
    <row r="110" spans="1:15" ht="12">
      <c r="A110" s="175"/>
      <c r="B110" s="201" t="s">
        <v>236</v>
      </c>
      <c r="C110" s="202" t="s">
        <v>1638</v>
      </c>
      <c r="D110" s="203" t="s">
        <v>1639</v>
      </c>
      <c r="E110" s="204" t="s">
        <v>237</v>
      </c>
      <c r="F110" s="202">
        <f t="shared" si="3"/>
        <v>7</v>
      </c>
      <c r="G110" s="202" t="str">
        <f t="shared" si="4"/>
        <v>Bryan</v>
      </c>
      <c r="H110" s="202" t="str">
        <f t="shared" si="5"/>
        <v>Bryan, TX</v>
      </c>
      <c r="I110" s="205" t="s">
        <v>1646</v>
      </c>
      <c r="J110" s="38" t="s">
        <v>1639</v>
      </c>
      <c r="K110" s="38">
        <v>3016</v>
      </c>
      <c r="L110" s="206">
        <v>1688</v>
      </c>
      <c r="M110" s="207" t="s">
        <v>2184</v>
      </c>
      <c r="N110" s="208" t="s">
        <v>1639</v>
      </c>
      <c r="O110" s="209" t="s">
        <v>2185</v>
      </c>
    </row>
    <row r="111" spans="1:15" ht="12">
      <c r="A111" s="175"/>
      <c r="B111" s="201" t="s">
        <v>238</v>
      </c>
      <c r="C111" s="202" t="s">
        <v>239</v>
      </c>
      <c r="D111" s="203" t="s">
        <v>240</v>
      </c>
      <c r="E111" s="204" t="s">
        <v>480</v>
      </c>
      <c r="F111" s="202">
        <f t="shared" si="3"/>
        <v>14</v>
      </c>
      <c r="G111" s="202" t="str">
        <f t="shared" si="4"/>
        <v>Buckeye/Yuma</v>
      </c>
      <c r="H111" s="202" t="str">
        <f t="shared" si="5"/>
        <v>Buckeye/Yuma, AZ</v>
      </c>
      <c r="I111" s="205" t="s">
        <v>481</v>
      </c>
      <c r="J111" s="38" t="s">
        <v>240</v>
      </c>
      <c r="K111" s="38">
        <v>4305</v>
      </c>
      <c r="L111" s="206">
        <v>927</v>
      </c>
      <c r="M111" s="205" t="s">
        <v>482</v>
      </c>
      <c r="N111" s="38" t="s">
        <v>240</v>
      </c>
      <c r="O111" s="209" t="s">
        <v>249</v>
      </c>
    </row>
    <row r="112" spans="1:20" ht="12">
      <c r="A112" s="175"/>
      <c r="B112" s="201" t="s">
        <v>250</v>
      </c>
      <c r="C112" s="202" t="s">
        <v>1403</v>
      </c>
      <c r="D112" s="203" t="s">
        <v>1784</v>
      </c>
      <c r="E112" s="204" t="s">
        <v>2753</v>
      </c>
      <c r="F112" s="202">
        <f t="shared" si="3"/>
        <v>12</v>
      </c>
      <c r="G112" s="202" t="str">
        <f t="shared" si="4"/>
        <v>Buckhannon</v>
      </c>
      <c r="H112" s="202" t="str">
        <f t="shared" si="5"/>
        <v>Buckhannon, WV</v>
      </c>
      <c r="I112" s="205" t="s">
        <v>2754</v>
      </c>
      <c r="J112" s="38" t="s">
        <v>1784</v>
      </c>
      <c r="K112" s="38">
        <v>1031</v>
      </c>
      <c r="L112" s="206">
        <v>4646</v>
      </c>
      <c r="M112" s="207" t="s">
        <v>1785</v>
      </c>
      <c r="N112" s="208" t="s">
        <v>1784</v>
      </c>
      <c r="O112" s="209" t="s">
        <v>1786</v>
      </c>
      <c r="S112" s="38"/>
      <c r="T112" s="38"/>
    </row>
    <row r="113" spans="1:15" ht="12">
      <c r="A113" s="175"/>
      <c r="B113" s="201" t="s">
        <v>2755</v>
      </c>
      <c r="C113" s="202" t="s">
        <v>2485</v>
      </c>
      <c r="D113" s="203" t="s">
        <v>2486</v>
      </c>
      <c r="E113" s="204" t="s">
        <v>2756</v>
      </c>
      <c r="F113" s="202">
        <f t="shared" si="3"/>
        <v>9</v>
      </c>
      <c r="G113" s="202" t="str">
        <f t="shared" si="4"/>
        <v>Buffalo</v>
      </c>
      <c r="H113" s="202" t="str">
        <f t="shared" si="5"/>
        <v>Buffalo, NY</v>
      </c>
      <c r="I113" s="205" t="s">
        <v>2012</v>
      </c>
      <c r="J113" s="38" t="s">
        <v>2132</v>
      </c>
      <c r="K113" s="38">
        <v>550</v>
      </c>
      <c r="L113" s="206">
        <v>6279</v>
      </c>
      <c r="M113" s="207" t="s">
        <v>2013</v>
      </c>
      <c r="N113" s="208" t="s">
        <v>2132</v>
      </c>
      <c r="O113" s="209" t="s">
        <v>2014</v>
      </c>
    </row>
    <row r="114" spans="1:15" ht="12">
      <c r="A114" s="175"/>
      <c r="B114" s="201" t="s">
        <v>2757</v>
      </c>
      <c r="C114" s="202" t="s">
        <v>2485</v>
      </c>
      <c r="D114" s="203" t="s">
        <v>2486</v>
      </c>
      <c r="E114" s="204" t="s">
        <v>2756</v>
      </c>
      <c r="F114" s="202">
        <f t="shared" si="3"/>
        <v>9</v>
      </c>
      <c r="G114" s="202" t="str">
        <f t="shared" si="4"/>
        <v>Buffalo</v>
      </c>
      <c r="H114" s="202" t="str">
        <f t="shared" si="5"/>
        <v>Buffalo, NY</v>
      </c>
      <c r="I114" s="205" t="s">
        <v>2758</v>
      </c>
      <c r="J114" s="38" t="s">
        <v>2486</v>
      </c>
      <c r="K114" s="38">
        <v>425</v>
      </c>
      <c r="L114" s="206">
        <v>6734</v>
      </c>
      <c r="M114" s="207" t="s">
        <v>2759</v>
      </c>
      <c r="N114" s="208" t="s">
        <v>2486</v>
      </c>
      <c r="O114" s="209" t="s">
        <v>2760</v>
      </c>
    </row>
    <row r="115" spans="1:15" ht="12">
      <c r="A115" s="175"/>
      <c r="B115" s="201" t="s">
        <v>2761</v>
      </c>
      <c r="C115" s="202" t="s">
        <v>2485</v>
      </c>
      <c r="D115" s="203" t="s">
        <v>2486</v>
      </c>
      <c r="E115" s="204" t="s">
        <v>2756</v>
      </c>
      <c r="F115" s="202">
        <f t="shared" si="3"/>
        <v>9</v>
      </c>
      <c r="G115" s="202" t="str">
        <f t="shared" si="4"/>
        <v>Buffalo</v>
      </c>
      <c r="H115" s="202" t="str">
        <f t="shared" si="5"/>
        <v>Buffalo, NY</v>
      </c>
      <c r="I115" s="205" t="s">
        <v>2501</v>
      </c>
      <c r="J115" s="38" t="s">
        <v>2486</v>
      </c>
      <c r="K115" s="38">
        <v>477</v>
      </c>
      <c r="L115" s="206">
        <v>6747</v>
      </c>
      <c r="M115" s="207" t="s">
        <v>2502</v>
      </c>
      <c r="N115" s="208" t="s">
        <v>2486</v>
      </c>
      <c r="O115" s="209" t="s">
        <v>2257</v>
      </c>
    </row>
    <row r="116" spans="1:15" ht="12">
      <c r="A116" s="175"/>
      <c r="B116" s="201" t="s">
        <v>2258</v>
      </c>
      <c r="C116" s="202" t="s">
        <v>2629</v>
      </c>
      <c r="D116" s="203" t="s">
        <v>2626</v>
      </c>
      <c r="E116" s="204" t="s">
        <v>174</v>
      </c>
      <c r="F116" s="202">
        <f t="shared" si="3"/>
        <v>9</v>
      </c>
      <c r="G116" s="202" t="str">
        <f t="shared" si="4"/>
        <v>Burbank</v>
      </c>
      <c r="H116" s="202" t="str">
        <f t="shared" si="5"/>
        <v>Burbank, CA</v>
      </c>
      <c r="I116" s="205" t="s">
        <v>2628</v>
      </c>
      <c r="J116" s="38" t="s">
        <v>2626</v>
      </c>
      <c r="K116" s="38">
        <v>1537</v>
      </c>
      <c r="L116" s="206">
        <v>1154</v>
      </c>
      <c r="M116" s="205" t="s">
        <v>2374</v>
      </c>
      <c r="N116" s="38" t="s">
        <v>2626</v>
      </c>
      <c r="O116" s="209" t="s">
        <v>2375</v>
      </c>
    </row>
    <row r="117" spans="1:15" ht="12">
      <c r="A117" s="175"/>
      <c r="B117" s="201" t="s">
        <v>175</v>
      </c>
      <c r="C117" s="202" t="s">
        <v>176</v>
      </c>
      <c r="D117" s="203" t="s">
        <v>2762</v>
      </c>
      <c r="E117" s="204" t="s">
        <v>2260</v>
      </c>
      <c r="F117" s="202">
        <f t="shared" si="3"/>
        <v>12</v>
      </c>
      <c r="G117" s="202" t="str">
        <f t="shared" si="4"/>
        <v>Burlington</v>
      </c>
      <c r="H117" s="202" t="str">
        <f t="shared" si="5"/>
        <v>Burlington, IA</v>
      </c>
      <c r="I117" s="205" t="s">
        <v>2261</v>
      </c>
      <c r="J117" s="38" t="s">
        <v>2179</v>
      </c>
      <c r="K117" s="38">
        <v>911</v>
      </c>
      <c r="L117" s="206">
        <v>6474</v>
      </c>
      <c r="M117" s="207" t="s">
        <v>2509</v>
      </c>
      <c r="N117" s="208" t="s">
        <v>2762</v>
      </c>
      <c r="O117" s="209" t="s">
        <v>2510</v>
      </c>
    </row>
    <row r="118" spans="1:15" ht="12">
      <c r="A118" s="175"/>
      <c r="B118" s="213" t="s">
        <v>2511</v>
      </c>
      <c r="C118" s="202" t="s">
        <v>1408</v>
      </c>
      <c r="D118" s="203" t="s">
        <v>1409</v>
      </c>
      <c r="E118" s="204" t="s">
        <v>2260</v>
      </c>
      <c r="F118" s="202">
        <f t="shared" si="3"/>
        <v>12</v>
      </c>
      <c r="G118" s="202" t="str">
        <f t="shared" si="4"/>
        <v>Burlington</v>
      </c>
      <c r="H118" s="202" t="str">
        <f t="shared" si="5"/>
        <v>Burlington, VT</v>
      </c>
      <c r="I118" s="205" t="s">
        <v>2512</v>
      </c>
      <c r="J118" s="38" t="s">
        <v>1409</v>
      </c>
      <c r="K118" s="38">
        <v>388</v>
      </c>
      <c r="L118" s="206">
        <v>7771</v>
      </c>
      <c r="M118" s="207" t="s">
        <v>2513</v>
      </c>
      <c r="N118" s="208" t="s">
        <v>1409</v>
      </c>
      <c r="O118" s="209" t="s">
        <v>2514</v>
      </c>
    </row>
    <row r="119" spans="1:15" ht="12">
      <c r="A119" s="175"/>
      <c r="B119" s="201" t="s">
        <v>2515</v>
      </c>
      <c r="C119" s="202" t="s">
        <v>135</v>
      </c>
      <c r="D119" s="203" t="s">
        <v>136</v>
      </c>
      <c r="E119" s="204" t="s">
        <v>2516</v>
      </c>
      <c r="F119" s="202">
        <f t="shared" si="3"/>
        <v>8</v>
      </c>
      <c r="G119" s="202" t="str">
        <f t="shared" si="4"/>
        <v>Butler</v>
      </c>
      <c r="H119" s="202" t="str">
        <f t="shared" si="5"/>
        <v>Butler, AL</v>
      </c>
      <c r="I119" s="205" t="s">
        <v>2517</v>
      </c>
      <c r="J119" s="38" t="s">
        <v>2518</v>
      </c>
      <c r="K119" s="38">
        <v>2138</v>
      </c>
      <c r="L119" s="206">
        <v>2444</v>
      </c>
      <c r="M119" s="207" t="s">
        <v>2519</v>
      </c>
      <c r="N119" s="208" t="s">
        <v>2518</v>
      </c>
      <c r="O119" s="209" t="s">
        <v>2520</v>
      </c>
    </row>
    <row r="120" spans="1:15" ht="12">
      <c r="A120" s="175"/>
      <c r="B120" s="201" t="s">
        <v>2521</v>
      </c>
      <c r="C120" s="202" t="s">
        <v>2131</v>
      </c>
      <c r="D120" s="203" t="s">
        <v>2132</v>
      </c>
      <c r="E120" s="204" t="s">
        <v>2516</v>
      </c>
      <c r="F120" s="202">
        <f t="shared" si="3"/>
        <v>8</v>
      </c>
      <c r="G120" s="202" t="str">
        <f t="shared" si="4"/>
        <v>Butler</v>
      </c>
      <c r="H120" s="202" t="str">
        <f t="shared" si="5"/>
        <v>Butler, PA</v>
      </c>
      <c r="I120" s="205" t="s">
        <v>2522</v>
      </c>
      <c r="J120" s="38" t="s">
        <v>2617</v>
      </c>
      <c r="K120" s="38">
        <v>497</v>
      </c>
      <c r="L120" s="206">
        <v>6544</v>
      </c>
      <c r="M120" s="207" t="s">
        <v>2769</v>
      </c>
      <c r="N120" s="208" t="s">
        <v>2617</v>
      </c>
      <c r="O120" s="209" t="s">
        <v>2770</v>
      </c>
    </row>
    <row r="121" spans="1:15" ht="12">
      <c r="A121" s="175"/>
      <c r="B121" s="201" t="s">
        <v>2771</v>
      </c>
      <c r="C121" s="202" t="s">
        <v>2648</v>
      </c>
      <c r="D121" s="203" t="s">
        <v>2649</v>
      </c>
      <c r="E121" s="204" t="s">
        <v>2772</v>
      </c>
      <c r="F121" s="202">
        <f t="shared" si="3"/>
        <v>7</v>
      </c>
      <c r="G121" s="202" t="str">
        <f t="shared" si="4"/>
        <v>Butte</v>
      </c>
      <c r="H121" s="202" t="str">
        <f t="shared" si="5"/>
        <v>Butte, MT</v>
      </c>
      <c r="I121" s="205" t="s">
        <v>2773</v>
      </c>
      <c r="J121" s="38" t="s">
        <v>2649</v>
      </c>
      <c r="K121" s="38">
        <v>280</v>
      </c>
      <c r="L121" s="206">
        <v>7792</v>
      </c>
      <c r="M121" s="207" t="s">
        <v>2774</v>
      </c>
      <c r="N121" s="208" t="s">
        <v>2649</v>
      </c>
      <c r="O121" s="209" t="s">
        <v>2775</v>
      </c>
    </row>
    <row r="122" spans="1:20" ht="12">
      <c r="A122" s="175"/>
      <c r="B122" s="213" t="s">
        <v>2776</v>
      </c>
      <c r="C122" s="202" t="s">
        <v>1129</v>
      </c>
      <c r="D122" s="203" t="s">
        <v>1314</v>
      </c>
      <c r="E122" s="204" t="s">
        <v>2777</v>
      </c>
      <c r="F122" s="202">
        <f t="shared" si="3"/>
        <v>14</v>
      </c>
      <c r="G122" s="202" t="str">
        <f t="shared" si="4"/>
        <v>Buzzards Bay</v>
      </c>
      <c r="H122" s="202" t="str">
        <f t="shared" si="5"/>
        <v>Buzzards Bay, MA</v>
      </c>
      <c r="I122" s="205" t="s">
        <v>1764</v>
      </c>
      <c r="J122" s="38" t="s">
        <v>2017</v>
      </c>
      <c r="K122" s="38">
        <v>606</v>
      </c>
      <c r="L122" s="206">
        <v>5884</v>
      </c>
      <c r="M122" s="207" t="s">
        <v>2018</v>
      </c>
      <c r="N122" s="208" t="s">
        <v>2017</v>
      </c>
      <c r="O122" s="209" t="s">
        <v>2019</v>
      </c>
      <c r="S122" s="38"/>
      <c r="T122" s="38"/>
    </row>
    <row r="123" spans="1:20" ht="12">
      <c r="A123" s="175"/>
      <c r="B123" s="201" t="s">
        <v>2778</v>
      </c>
      <c r="C123" s="202" t="s">
        <v>2208</v>
      </c>
      <c r="D123" s="203" t="s">
        <v>1946</v>
      </c>
      <c r="E123" s="204" t="s">
        <v>2779</v>
      </c>
      <c r="F123" s="202">
        <f t="shared" si="3"/>
        <v>8</v>
      </c>
      <c r="G123" s="202" t="str">
        <f t="shared" si="4"/>
        <v>Camden</v>
      </c>
      <c r="H123" s="202" t="str">
        <f t="shared" si="5"/>
        <v>Camden, AR</v>
      </c>
      <c r="I123" s="205" t="s">
        <v>2780</v>
      </c>
      <c r="J123" s="38" t="s">
        <v>1946</v>
      </c>
      <c r="K123" s="38">
        <v>2005</v>
      </c>
      <c r="L123" s="206">
        <v>3155</v>
      </c>
      <c r="M123" s="205" t="s">
        <v>1705</v>
      </c>
      <c r="N123" s="38" t="s">
        <v>1946</v>
      </c>
      <c r="O123" s="209" t="s">
        <v>1706</v>
      </c>
      <c r="S123" s="38"/>
      <c r="T123" s="38"/>
    </row>
    <row r="124" spans="1:15" ht="12">
      <c r="A124" s="175"/>
      <c r="B124" s="213" t="s">
        <v>2781</v>
      </c>
      <c r="C124" s="202" t="s">
        <v>2312</v>
      </c>
      <c r="D124" s="203" t="s">
        <v>2313</v>
      </c>
      <c r="E124" s="204" t="s">
        <v>2779</v>
      </c>
      <c r="F124" s="202">
        <f t="shared" si="3"/>
        <v>8</v>
      </c>
      <c r="G124" s="202" t="str">
        <f t="shared" si="4"/>
        <v>Camden</v>
      </c>
      <c r="H124" s="202" t="str">
        <f t="shared" si="5"/>
        <v>Camden, NJ</v>
      </c>
      <c r="I124" s="205" t="s">
        <v>635</v>
      </c>
      <c r="J124" s="38" t="s">
        <v>2132</v>
      </c>
      <c r="K124" s="38">
        <v>1101</v>
      </c>
      <c r="L124" s="206">
        <v>4954</v>
      </c>
      <c r="M124" s="207" t="s">
        <v>636</v>
      </c>
      <c r="N124" s="208" t="s">
        <v>2132</v>
      </c>
      <c r="O124" s="209" t="s">
        <v>637</v>
      </c>
    </row>
    <row r="125" spans="1:15" ht="12">
      <c r="A125" s="175"/>
      <c r="B125" s="201" t="s">
        <v>638</v>
      </c>
      <c r="C125" s="202" t="s">
        <v>2499</v>
      </c>
      <c r="D125" s="203" t="s">
        <v>2500</v>
      </c>
      <c r="E125" s="204" t="s">
        <v>639</v>
      </c>
      <c r="F125" s="202">
        <f t="shared" si="3"/>
        <v>9</v>
      </c>
      <c r="G125" s="202" t="str">
        <f t="shared" si="4"/>
        <v>Campton</v>
      </c>
      <c r="H125" s="202" t="str">
        <f t="shared" si="5"/>
        <v>Campton, KY</v>
      </c>
      <c r="I125" s="205" t="s">
        <v>640</v>
      </c>
      <c r="J125" s="38" t="s">
        <v>2500</v>
      </c>
      <c r="K125" s="38">
        <v>1033</v>
      </c>
      <c r="L125" s="206">
        <v>4393</v>
      </c>
      <c r="M125" s="207" t="s">
        <v>1780</v>
      </c>
      <c r="N125" s="208" t="s">
        <v>2500</v>
      </c>
      <c r="O125" s="209" t="s">
        <v>1781</v>
      </c>
    </row>
    <row r="126" spans="1:15" ht="12">
      <c r="A126" s="175"/>
      <c r="B126" s="201" t="s">
        <v>437</v>
      </c>
      <c r="C126" s="202" t="s">
        <v>2499</v>
      </c>
      <c r="D126" s="203" t="s">
        <v>2500</v>
      </c>
      <c r="E126" s="204" t="s">
        <v>639</v>
      </c>
      <c r="F126" s="202">
        <f t="shared" si="3"/>
        <v>9</v>
      </c>
      <c r="G126" s="202" t="str">
        <f t="shared" si="4"/>
        <v>Campton</v>
      </c>
      <c r="H126" s="202" t="str">
        <f t="shared" si="5"/>
        <v>Campton, KY</v>
      </c>
      <c r="I126" s="205" t="s">
        <v>1779</v>
      </c>
      <c r="J126" s="38" t="s">
        <v>2500</v>
      </c>
      <c r="K126" s="38">
        <v>1140</v>
      </c>
      <c r="L126" s="206">
        <v>4783</v>
      </c>
      <c r="M126" s="207" t="s">
        <v>1780</v>
      </c>
      <c r="N126" s="208" t="s">
        <v>2500</v>
      </c>
      <c r="O126" s="209" t="s">
        <v>1781</v>
      </c>
    </row>
    <row r="127" spans="1:15" ht="12">
      <c r="A127" s="175"/>
      <c r="B127" s="213" t="s">
        <v>438</v>
      </c>
      <c r="C127" s="202" t="s">
        <v>1408</v>
      </c>
      <c r="D127" s="203" t="s">
        <v>1409</v>
      </c>
      <c r="E127" s="204" t="s">
        <v>439</v>
      </c>
      <c r="F127" s="202">
        <f t="shared" si="3"/>
        <v>8</v>
      </c>
      <c r="G127" s="202" t="str">
        <f t="shared" si="4"/>
        <v>Canaan</v>
      </c>
      <c r="H127" s="202" t="str">
        <f t="shared" si="5"/>
        <v>Canaan, VT</v>
      </c>
      <c r="I127" s="205" t="s">
        <v>2512</v>
      </c>
      <c r="J127" s="38" t="s">
        <v>1409</v>
      </c>
      <c r="K127" s="38">
        <v>388</v>
      </c>
      <c r="L127" s="206">
        <v>7771</v>
      </c>
      <c r="M127" s="207" t="s">
        <v>2513</v>
      </c>
      <c r="N127" s="208" t="s">
        <v>1409</v>
      </c>
      <c r="O127" s="209" t="s">
        <v>2514</v>
      </c>
    </row>
    <row r="128" spans="1:15" ht="12">
      <c r="A128" s="175"/>
      <c r="B128" s="201" t="s">
        <v>440</v>
      </c>
      <c r="C128" s="202" t="s">
        <v>2616</v>
      </c>
      <c r="D128" s="203" t="s">
        <v>2617</v>
      </c>
      <c r="E128" s="204" t="s">
        <v>441</v>
      </c>
      <c r="F128" s="202">
        <f t="shared" si="3"/>
        <v>8</v>
      </c>
      <c r="G128" s="202" t="str">
        <f t="shared" si="4"/>
        <v>Canton</v>
      </c>
      <c r="H128" s="202" t="str">
        <f t="shared" si="5"/>
        <v>Canton, OH</v>
      </c>
      <c r="I128" s="205" t="s">
        <v>2619</v>
      </c>
      <c r="J128" s="38" t="s">
        <v>2617</v>
      </c>
      <c r="K128" s="38">
        <v>625</v>
      </c>
      <c r="L128" s="206">
        <v>6160</v>
      </c>
      <c r="M128" s="207" t="s">
        <v>2620</v>
      </c>
      <c r="N128" s="208" t="s">
        <v>2617</v>
      </c>
      <c r="O128" s="209" t="s">
        <v>2621</v>
      </c>
    </row>
    <row r="129" spans="1:15" ht="12">
      <c r="A129" s="175"/>
      <c r="B129" s="201" t="s">
        <v>442</v>
      </c>
      <c r="C129" s="202" t="s">
        <v>2616</v>
      </c>
      <c r="D129" s="203" t="s">
        <v>2617</v>
      </c>
      <c r="E129" s="204" t="s">
        <v>441</v>
      </c>
      <c r="F129" s="202">
        <f t="shared" si="3"/>
        <v>8</v>
      </c>
      <c r="G129" s="202" t="str">
        <f t="shared" si="4"/>
        <v>Canton</v>
      </c>
      <c r="H129" s="202" t="str">
        <f t="shared" si="5"/>
        <v>Canton, OH</v>
      </c>
      <c r="I129" s="205" t="s">
        <v>2619</v>
      </c>
      <c r="J129" s="38" t="s">
        <v>2617</v>
      </c>
      <c r="K129" s="38">
        <v>625</v>
      </c>
      <c r="L129" s="206">
        <v>6160</v>
      </c>
      <c r="M129" s="207" t="s">
        <v>2620</v>
      </c>
      <c r="N129" s="208" t="s">
        <v>2617</v>
      </c>
      <c r="O129" s="209" t="s">
        <v>2621</v>
      </c>
    </row>
    <row r="130" spans="1:15" ht="12">
      <c r="A130" s="175"/>
      <c r="B130" s="201" t="s">
        <v>443</v>
      </c>
      <c r="C130" s="202" t="s">
        <v>444</v>
      </c>
      <c r="D130" s="203" t="s">
        <v>445</v>
      </c>
      <c r="E130" s="204" t="s">
        <v>468</v>
      </c>
      <c r="F130" s="202">
        <f t="shared" si="3"/>
        <v>16</v>
      </c>
      <c r="G130" s="202" t="str">
        <f t="shared" si="4"/>
        <v>Cape Girardeau</v>
      </c>
      <c r="H130" s="202" t="str">
        <f t="shared" si="5"/>
        <v>Cape Girardeau, MO</v>
      </c>
      <c r="I130" s="205" t="s">
        <v>469</v>
      </c>
      <c r="J130" s="38" t="s">
        <v>445</v>
      </c>
      <c r="K130" s="38">
        <v>1534</v>
      </c>
      <c r="L130" s="206">
        <v>4758</v>
      </c>
      <c r="M130" s="205" t="s">
        <v>470</v>
      </c>
      <c r="N130" s="38" t="s">
        <v>445</v>
      </c>
      <c r="O130" s="209" t="s">
        <v>471</v>
      </c>
    </row>
    <row r="131" spans="1:20" ht="12">
      <c r="A131" s="175"/>
      <c r="B131" s="201" t="s">
        <v>472</v>
      </c>
      <c r="C131" s="202" t="s">
        <v>2178</v>
      </c>
      <c r="D131" s="203" t="s">
        <v>2179</v>
      </c>
      <c r="E131" s="204" t="s">
        <v>262</v>
      </c>
      <c r="F131" s="202">
        <f t="shared" si="3"/>
        <v>12</v>
      </c>
      <c r="G131" s="202" t="str">
        <f t="shared" si="4"/>
        <v>Carbondale</v>
      </c>
      <c r="H131" s="202" t="str">
        <f t="shared" si="5"/>
        <v>Carbondale, IL</v>
      </c>
      <c r="I131" s="205" t="s">
        <v>263</v>
      </c>
      <c r="J131" s="38" t="s">
        <v>2429</v>
      </c>
      <c r="K131" s="38">
        <v>1376</v>
      </c>
      <c r="L131" s="206">
        <v>4708</v>
      </c>
      <c r="M131" s="205" t="s">
        <v>264</v>
      </c>
      <c r="N131" s="38" t="s">
        <v>2429</v>
      </c>
      <c r="O131" s="209" t="s">
        <v>265</v>
      </c>
      <c r="S131" s="38"/>
      <c r="T131" s="38"/>
    </row>
    <row r="132" spans="1:15" ht="12">
      <c r="A132" s="175"/>
      <c r="B132" s="213" t="s">
        <v>497</v>
      </c>
      <c r="C132" s="202" t="s">
        <v>2319</v>
      </c>
      <c r="D132" s="203" t="s">
        <v>2320</v>
      </c>
      <c r="E132" s="204" t="s">
        <v>2606</v>
      </c>
      <c r="F132" s="202">
        <f t="shared" si="3"/>
        <v>9</v>
      </c>
      <c r="G132" s="202" t="str">
        <f t="shared" si="4"/>
        <v>Caribou</v>
      </c>
      <c r="H132" s="202" t="str">
        <f t="shared" si="5"/>
        <v>Caribou, ME</v>
      </c>
      <c r="I132" s="205" t="s">
        <v>2590</v>
      </c>
      <c r="J132" s="38" t="s">
        <v>2320</v>
      </c>
      <c r="K132" s="38">
        <v>131</v>
      </c>
      <c r="L132" s="206">
        <v>9651</v>
      </c>
      <c r="M132" s="207" t="s">
        <v>2591</v>
      </c>
      <c r="N132" s="208" t="s">
        <v>2320</v>
      </c>
      <c r="O132" s="209" t="s">
        <v>2592</v>
      </c>
    </row>
    <row r="133" spans="1:15" ht="12">
      <c r="A133" s="175"/>
      <c r="B133" s="201" t="s">
        <v>101</v>
      </c>
      <c r="C133" s="202" t="s">
        <v>2264</v>
      </c>
      <c r="D133" s="203" t="s">
        <v>2265</v>
      </c>
      <c r="E133" s="204" t="s">
        <v>102</v>
      </c>
      <c r="F133" s="202">
        <f t="shared" si="3"/>
        <v>11</v>
      </c>
      <c r="G133" s="202" t="str">
        <f t="shared" si="4"/>
        <v>Carrizozo</v>
      </c>
      <c r="H133" s="202" t="str">
        <f t="shared" si="5"/>
        <v>Carrizozo, NM</v>
      </c>
      <c r="I133" s="205" t="s">
        <v>2267</v>
      </c>
      <c r="J133" s="38" t="s">
        <v>2265</v>
      </c>
      <c r="K133" s="38">
        <v>1244</v>
      </c>
      <c r="L133" s="206">
        <v>4425</v>
      </c>
      <c r="M133" s="207" t="s">
        <v>2268</v>
      </c>
      <c r="N133" s="208" t="s">
        <v>2265</v>
      </c>
      <c r="O133" s="209" t="s">
        <v>2269</v>
      </c>
    </row>
    <row r="134" spans="1:15" ht="12">
      <c r="A134" s="175"/>
      <c r="B134" s="201" t="s">
        <v>103</v>
      </c>
      <c r="C134" s="202" t="s">
        <v>176</v>
      </c>
      <c r="D134" s="203" t="s">
        <v>2762</v>
      </c>
      <c r="E134" s="204" t="s">
        <v>372</v>
      </c>
      <c r="F134" s="202">
        <f aca="true" t="shared" si="6" ref="F134:F197">LEN(E134)</f>
        <v>9</v>
      </c>
      <c r="G134" s="202" t="str">
        <f aca="true" t="shared" si="7" ref="G134:G197">MID(E134,2,F134-2)</f>
        <v>Carroll</v>
      </c>
      <c r="H134" s="202" t="str">
        <f aca="true" t="shared" si="8" ref="H134:H197">CONCATENATE(G134,", ",+D134)</f>
        <v>Carroll, IA</v>
      </c>
      <c r="I134" s="205" t="s">
        <v>130</v>
      </c>
      <c r="J134" s="38" t="s">
        <v>2762</v>
      </c>
      <c r="K134" s="38">
        <v>907</v>
      </c>
      <c r="L134" s="206">
        <v>6893</v>
      </c>
      <c r="M134" s="205" t="s">
        <v>2723</v>
      </c>
      <c r="N134" s="38" t="s">
        <v>2762</v>
      </c>
      <c r="O134" s="209" t="s">
        <v>2724</v>
      </c>
    </row>
    <row r="135" spans="1:15" ht="12">
      <c r="A135" s="175"/>
      <c r="B135" s="201" t="s">
        <v>2725</v>
      </c>
      <c r="C135" s="202" t="s">
        <v>2726</v>
      </c>
      <c r="D135" s="203" t="s">
        <v>2727</v>
      </c>
      <c r="E135" s="204" t="s">
        <v>2728</v>
      </c>
      <c r="F135" s="202">
        <f t="shared" si="6"/>
        <v>13</v>
      </c>
      <c r="G135" s="202" t="str">
        <f t="shared" si="7"/>
        <v>Carson City</v>
      </c>
      <c r="H135" s="202" t="str">
        <f t="shared" si="8"/>
        <v>Carson City, NV</v>
      </c>
      <c r="I135" s="205" t="s">
        <v>2729</v>
      </c>
      <c r="J135" s="38" t="s">
        <v>2727</v>
      </c>
      <c r="K135" s="38">
        <v>508</v>
      </c>
      <c r="L135" s="206">
        <v>5674</v>
      </c>
      <c r="M135" s="207" t="s">
        <v>2730</v>
      </c>
      <c r="N135" s="208" t="s">
        <v>2727</v>
      </c>
      <c r="O135" s="209" t="s">
        <v>2731</v>
      </c>
    </row>
    <row r="136" spans="1:15" ht="12">
      <c r="A136" s="175"/>
      <c r="B136" s="201" t="s">
        <v>2732</v>
      </c>
      <c r="C136" s="202" t="s">
        <v>239</v>
      </c>
      <c r="D136" s="203" t="s">
        <v>240</v>
      </c>
      <c r="E136" s="204" t="s">
        <v>2733</v>
      </c>
      <c r="F136" s="202">
        <f t="shared" si="6"/>
        <v>13</v>
      </c>
      <c r="G136" s="202" t="str">
        <f t="shared" si="7"/>
        <v>Casa Grande</v>
      </c>
      <c r="H136" s="202" t="str">
        <f t="shared" si="8"/>
        <v>Casa Grande, AZ</v>
      </c>
      <c r="I136" s="205" t="s">
        <v>2734</v>
      </c>
      <c r="J136" s="38" t="s">
        <v>240</v>
      </c>
      <c r="K136" s="38">
        <v>2954</v>
      </c>
      <c r="L136" s="206">
        <v>1678</v>
      </c>
      <c r="M136" s="205" t="s">
        <v>2735</v>
      </c>
      <c r="N136" s="38" t="s">
        <v>240</v>
      </c>
      <c r="O136" s="209" t="s">
        <v>2736</v>
      </c>
    </row>
    <row r="137" spans="1:15" ht="12">
      <c r="A137" s="175"/>
      <c r="B137" s="201" t="s">
        <v>2737</v>
      </c>
      <c r="C137" s="202" t="s">
        <v>2738</v>
      </c>
      <c r="D137" s="203" t="s">
        <v>2739</v>
      </c>
      <c r="E137" s="204" t="s">
        <v>2740</v>
      </c>
      <c r="F137" s="202">
        <f t="shared" si="6"/>
        <v>8</v>
      </c>
      <c r="G137" s="202" t="str">
        <f t="shared" si="7"/>
        <v>Casper</v>
      </c>
      <c r="H137" s="202" t="str">
        <f t="shared" si="8"/>
        <v>Casper, WY</v>
      </c>
      <c r="I137" s="205" t="s">
        <v>2741</v>
      </c>
      <c r="J137" s="38" t="s">
        <v>2739</v>
      </c>
      <c r="K137" s="38">
        <v>439</v>
      </c>
      <c r="L137" s="206">
        <v>7804</v>
      </c>
      <c r="M137" s="207" t="s">
        <v>2742</v>
      </c>
      <c r="N137" s="208" t="s">
        <v>2739</v>
      </c>
      <c r="O137" s="209" t="s">
        <v>521</v>
      </c>
    </row>
    <row r="138" spans="1:15" ht="12">
      <c r="A138" s="175"/>
      <c r="B138" s="201" t="s">
        <v>522</v>
      </c>
      <c r="C138" s="202" t="s">
        <v>176</v>
      </c>
      <c r="D138" s="203" t="s">
        <v>2762</v>
      </c>
      <c r="E138" s="204" t="s">
        <v>523</v>
      </c>
      <c r="F138" s="202">
        <f t="shared" si="6"/>
        <v>14</v>
      </c>
      <c r="G138" s="202" t="str">
        <f t="shared" si="7"/>
        <v>Cedar Rapids</v>
      </c>
      <c r="H138" s="202" t="str">
        <f t="shared" si="8"/>
        <v>Cedar Rapids, IA</v>
      </c>
      <c r="I138" s="205" t="s">
        <v>524</v>
      </c>
      <c r="J138" s="38" t="s">
        <v>2762</v>
      </c>
      <c r="K138" s="38">
        <v>1036</v>
      </c>
      <c r="L138" s="206">
        <v>6497</v>
      </c>
      <c r="M138" s="207" t="s">
        <v>2509</v>
      </c>
      <c r="N138" s="208" t="s">
        <v>2762</v>
      </c>
      <c r="O138" s="209" t="s">
        <v>2510</v>
      </c>
    </row>
    <row r="139" spans="1:15" ht="12">
      <c r="A139" s="175"/>
      <c r="B139" s="201" t="s">
        <v>525</v>
      </c>
      <c r="C139" s="202" t="s">
        <v>176</v>
      </c>
      <c r="D139" s="203" t="s">
        <v>2762</v>
      </c>
      <c r="E139" s="204" t="s">
        <v>523</v>
      </c>
      <c r="F139" s="202">
        <f t="shared" si="6"/>
        <v>14</v>
      </c>
      <c r="G139" s="202" t="str">
        <f t="shared" si="7"/>
        <v>Cedar Rapids</v>
      </c>
      <c r="H139" s="202" t="str">
        <f t="shared" si="8"/>
        <v>Cedar Rapids, IA</v>
      </c>
      <c r="I139" s="205" t="s">
        <v>524</v>
      </c>
      <c r="J139" s="38" t="s">
        <v>2762</v>
      </c>
      <c r="K139" s="38">
        <v>1036</v>
      </c>
      <c r="L139" s="206">
        <v>6497</v>
      </c>
      <c r="M139" s="207" t="s">
        <v>2509</v>
      </c>
      <c r="N139" s="208" t="s">
        <v>2762</v>
      </c>
      <c r="O139" s="209" t="s">
        <v>2510</v>
      </c>
    </row>
    <row r="140" spans="1:15" ht="12">
      <c r="A140" s="175"/>
      <c r="B140" s="201" t="s">
        <v>526</v>
      </c>
      <c r="C140" s="202" t="s">
        <v>176</v>
      </c>
      <c r="D140" s="203" t="s">
        <v>2762</v>
      </c>
      <c r="E140" s="204" t="s">
        <v>523</v>
      </c>
      <c r="F140" s="202">
        <f t="shared" si="6"/>
        <v>14</v>
      </c>
      <c r="G140" s="202" t="str">
        <f t="shared" si="7"/>
        <v>Cedar Rapids</v>
      </c>
      <c r="H140" s="202" t="str">
        <f t="shared" si="8"/>
        <v>Cedar Rapids, IA</v>
      </c>
      <c r="I140" s="205" t="s">
        <v>527</v>
      </c>
      <c r="J140" s="38" t="s">
        <v>2762</v>
      </c>
      <c r="K140" s="38">
        <v>702</v>
      </c>
      <c r="L140" s="206">
        <v>7406</v>
      </c>
      <c r="M140" s="207" t="s">
        <v>2509</v>
      </c>
      <c r="N140" s="208" t="s">
        <v>2762</v>
      </c>
      <c r="O140" s="209" t="s">
        <v>2510</v>
      </c>
    </row>
    <row r="141" spans="1:15" ht="12">
      <c r="A141" s="175"/>
      <c r="B141" s="201" t="s">
        <v>528</v>
      </c>
      <c r="C141" s="202" t="s">
        <v>2178</v>
      </c>
      <c r="D141" s="203" t="s">
        <v>2179</v>
      </c>
      <c r="E141" s="204" t="s">
        <v>327</v>
      </c>
      <c r="F141" s="202">
        <f t="shared" si="6"/>
        <v>11</v>
      </c>
      <c r="G141" s="202" t="str">
        <f t="shared" si="7"/>
        <v>Centralia</v>
      </c>
      <c r="H141" s="202" t="str">
        <f t="shared" si="8"/>
        <v>Centralia, IL</v>
      </c>
      <c r="I141" s="205" t="s">
        <v>263</v>
      </c>
      <c r="J141" s="38" t="s">
        <v>2429</v>
      </c>
      <c r="K141" s="38">
        <v>1376</v>
      </c>
      <c r="L141" s="206">
        <v>4708</v>
      </c>
      <c r="M141" s="205" t="s">
        <v>264</v>
      </c>
      <c r="N141" s="38" t="s">
        <v>2429</v>
      </c>
      <c r="O141" s="209" t="s">
        <v>265</v>
      </c>
    </row>
    <row r="142" spans="1:15" ht="12">
      <c r="A142" s="175"/>
      <c r="B142" s="201" t="s">
        <v>328</v>
      </c>
      <c r="C142" s="202" t="s">
        <v>2131</v>
      </c>
      <c r="D142" s="203" t="s">
        <v>2132</v>
      </c>
      <c r="E142" s="204" t="s">
        <v>329</v>
      </c>
      <c r="F142" s="202">
        <f t="shared" si="6"/>
        <v>14</v>
      </c>
      <c r="G142" s="202" t="str">
        <f t="shared" si="7"/>
        <v>Chambersburg</v>
      </c>
      <c r="H142" s="202" t="str">
        <f t="shared" si="8"/>
        <v>Chambersburg, PA</v>
      </c>
      <c r="I142" s="205" t="s">
        <v>330</v>
      </c>
      <c r="J142" s="38" t="s">
        <v>2132</v>
      </c>
      <c r="K142" s="38">
        <v>962</v>
      </c>
      <c r="L142" s="206">
        <v>5347</v>
      </c>
      <c r="M142" s="207" t="s">
        <v>331</v>
      </c>
      <c r="N142" s="208" t="s">
        <v>2132</v>
      </c>
      <c r="O142" s="209" t="s">
        <v>332</v>
      </c>
    </row>
    <row r="143" spans="1:15" ht="12">
      <c r="A143" s="175"/>
      <c r="B143" s="201" t="s">
        <v>333</v>
      </c>
      <c r="C143" s="202" t="s">
        <v>2178</v>
      </c>
      <c r="D143" s="203" t="s">
        <v>2179</v>
      </c>
      <c r="E143" s="204" t="s">
        <v>334</v>
      </c>
      <c r="F143" s="202">
        <f t="shared" si="6"/>
        <v>18</v>
      </c>
      <c r="G143" s="202" t="str">
        <f t="shared" si="7"/>
        <v>Champaign/Urbana</v>
      </c>
      <c r="H143" s="202" t="str">
        <f t="shared" si="8"/>
        <v>Champaign/Urbana, IL</v>
      </c>
      <c r="I143" s="205" t="s">
        <v>2181</v>
      </c>
      <c r="J143" s="38" t="s">
        <v>2179</v>
      </c>
      <c r="K143" s="38">
        <v>1141</v>
      </c>
      <c r="L143" s="206">
        <v>5688</v>
      </c>
      <c r="M143" s="205" t="s">
        <v>2182</v>
      </c>
      <c r="N143" s="38" t="s">
        <v>2179</v>
      </c>
      <c r="O143" s="209" t="s">
        <v>2426</v>
      </c>
    </row>
    <row r="144" spans="1:15" ht="12">
      <c r="A144" s="175"/>
      <c r="B144" s="201" t="s">
        <v>335</v>
      </c>
      <c r="C144" s="202" t="s">
        <v>2178</v>
      </c>
      <c r="D144" s="203" t="s">
        <v>2179</v>
      </c>
      <c r="E144" s="204" t="s">
        <v>334</v>
      </c>
      <c r="F144" s="202">
        <f t="shared" si="6"/>
        <v>18</v>
      </c>
      <c r="G144" s="202" t="str">
        <f t="shared" si="7"/>
        <v>Champaign/Urbana</v>
      </c>
      <c r="H144" s="202" t="str">
        <f t="shared" si="8"/>
        <v>Champaign/Urbana, IL</v>
      </c>
      <c r="I144" s="205" t="s">
        <v>2181</v>
      </c>
      <c r="J144" s="38" t="s">
        <v>2179</v>
      </c>
      <c r="K144" s="38">
        <v>1141</v>
      </c>
      <c r="L144" s="206">
        <v>5688</v>
      </c>
      <c r="M144" s="205" t="s">
        <v>2182</v>
      </c>
      <c r="N144" s="38" t="s">
        <v>2179</v>
      </c>
      <c r="O144" s="209" t="s">
        <v>2426</v>
      </c>
    </row>
    <row r="145" spans="1:15" ht="12">
      <c r="A145" s="175"/>
      <c r="B145" s="201" t="s">
        <v>336</v>
      </c>
      <c r="C145" s="202" t="s">
        <v>2119</v>
      </c>
      <c r="D145" s="203" t="s">
        <v>2120</v>
      </c>
      <c r="E145" s="204" t="s">
        <v>337</v>
      </c>
      <c r="F145" s="202">
        <f t="shared" si="6"/>
        <v>12</v>
      </c>
      <c r="G145" s="202" t="str">
        <f t="shared" si="7"/>
        <v>Charleston</v>
      </c>
      <c r="H145" s="202" t="str">
        <f t="shared" si="8"/>
        <v>Charleston, SC</v>
      </c>
      <c r="I145" s="205" t="s">
        <v>338</v>
      </c>
      <c r="J145" s="38" t="s">
        <v>2120</v>
      </c>
      <c r="K145" s="38">
        <v>2266</v>
      </c>
      <c r="L145" s="206">
        <v>2013</v>
      </c>
      <c r="M145" s="207" t="s">
        <v>1785</v>
      </c>
      <c r="N145" s="208" t="s">
        <v>2120</v>
      </c>
      <c r="O145" s="209" t="s">
        <v>339</v>
      </c>
    </row>
    <row r="146" spans="1:15" ht="12">
      <c r="A146" s="175"/>
      <c r="B146" s="201" t="s">
        <v>340</v>
      </c>
      <c r="C146" s="202" t="s">
        <v>1403</v>
      </c>
      <c r="D146" s="203" t="s">
        <v>1784</v>
      </c>
      <c r="E146" s="204" t="s">
        <v>337</v>
      </c>
      <c r="F146" s="202">
        <f t="shared" si="6"/>
        <v>12</v>
      </c>
      <c r="G146" s="202" t="str">
        <f t="shared" si="7"/>
        <v>Charleston</v>
      </c>
      <c r="H146" s="202" t="str">
        <f t="shared" si="8"/>
        <v>Charleston, WV</v>
      </c>
      <c r="I146" s="205" t="s">
        <v>2754</v>
      </c>
      <c r="J146" s="38" t="s">
        <v>1784</v>
      </c>
      <c r="K146" s="38">
        <v>1031</v>
      </c>
      <c r="L146" s="206">
        <v>4646</v>
      </c>
      <c r="M146" s="207" t="s">
        <v>1785</v>
      </c>
      <c r="N146" s="208" t="s">
        <v>1784</v>
      </c>
      <c r="O146" s="209" t="s">
        <v>1786</v>
      </c>
    </row>
    <row r="147" spans="1:15" ht="12">
      <c r="A147" s="175"/>
      <c r="B147" s="201" t="s">
        <v>341</v>
      </c>
      <c r="C147" s="202" t="s">
        <v>1403</v>
      </c>
      <c r="D147" s="203" t="s">
        <v>1784</v>
      </c>
      <c r="E147" s="204" t="s">
        <v>337</v>
      </c>
      <c r="F147" s="202">
        <f t="shared" si="6"/>
        <v>12</v>
      </c>
      <c r="G147" s="202" t="str">
        <f t="shared" si="7"/>
        <v>Charleston</v>
      </c>
      <c r="H147" s="202" t="str">
        <f t="shared" si="8"/>
        <v>Charleston, WV</v>
      </c>
      <c r="I147" s="205" t="s">
        <v>2754</v>
      </c>
      <c r="J147" s="38" t="s">
        <v>1784</v>
      </c>
      <c r="K147" s="38">
        <v>1031</v>
      </c>
      <c r="L147" s="206">
        <v>4646</v>
      </c>
      <c r="M147" s="207" t="s">
        <v>1785</v>
      </c>
      <c r="N147" s="208" t="s">
        <v>1784</v>
      </c>
      <c r="O147" s="209" t="s">
        <v>1786</v>
      </c>
    </row>
    <row r="148" spans="1:15" ht="12">
      <c r="A148" s="175"/>
      <c r="B148" s="201" t="s">
        <v>342</v>
      </c>
      <c r="C148" s="202" t="s">
        <v>1403</v>
      </c>
      <c r="D148" s="203" t="s">
        <v>1784</v>
      </c>
      <c r="E148" s="204" t="s">
        <v>337</v>
      </c>
      <c r="F148" s="202">
        <f t="shared" si="6"/>
        <v>12</v>
      </c>
      <c r="G148" s="202" t="str">
        <f t="shared" si="7"/>
        <v>Charleston</v>
      </c>
      <c r="H148" s="202" t="str">
        <f t="shared" si="8"/>
        <v>Charleston, WV</v>
      </c>
      <c r="I148" s="205" t="s">
        <v>2754</v>
      </c>
      <c r="J148" s="38" t="s">
        <v>1784</v>
      </c>
      <c r="K148" s="38">
        <v>1031</v>
      </c>
      <c r="L148" s="206">
        <v>4646</v>
      </c>
      <c r="M148" s="207" t="s">
        <v>1785</v>
      </c>
      <c r="N148" s="208" t="s">
        <v>1784</v>
      </c>
      <c r="O148" s="209" t="s">
        <v>1786</v>
      </c>
    </row>
    <row r="149" spans="1:15" ht="12">
      <c r="A149" s="175"/>
      <c r="B149" s="201" t="s">
        <v>486</v>
      </c>
      <c r="C149" s="202" t="s">
        <v>1403</v>
      </c>
      <c r="D149" s="203" t="s">
        <v>1784</v>
      </c>
      <c r="E149" s="204" t="s">
        <v>337</v>
      </c>
      <c r="F149" s="202">
        <f t="shared" si="6"/>
        <v>12</v>
      </c>
      <c r="G149" s="202" t="str">
        <f t="shared" si="7"/>
        <v>Charleston</v>
      </c>
      <c r="H149" s="202" t="str">
        <f t="shared" si="8"/>
        <v>Charleston, WV</v>
      </c>
      <c r="I149" s="205" t="s">
        <v>2754</v>
      </c>
      <c r="J149" s="38" t="s">
        <v>1784</v>
      </c>
      <c r="K149" s="38">
        <v>1031</v>
      </c>
      <c r="L149" s="206">
        <v>4646</v>
      </c>
      <c r="M149" s="207" t="s">
        <v>1785</v>
      </c>
      <c r="N149" s="208" t="s">
        <v>1784</v>
      </c>
      <c r="O149" s="209" t="s">
        <v>1786</v>
      </c>
    </row>
    <row r="150" spans="1:15" ht="12">
      <c r="A150" s="175"/>
      <c r="B150" s="201" t="s">
        <v>487</v>
      </c>
      <c r="C150" s="202" t="s">
        <v>350</v>
      </c>
      <c r="D150" s="203" t="s">
        <v>351</v>
      </c>
      <c r="E150" s="204" t="s">
        <v>488</v>
      </c>
      <c r="F150" s="202">
        <f t="shared" si="6"/>
        <v>11</v>
      </c>
      <c r="G150" s="202" t="str">
        <f t="shared" si="7"/>
        <v>Charlotte</v>
      </c>
      <c r="H150" s="202" t="str">
        <f t="shared" si="8"/>
        <v>Charlotte, NC</v>
      </c>
      <c r="I150" s="205" t="s">
        <v>489</v>
      </c>
      <c r="J150" s="38" t="s">
        <v>2120</v>
      </c>
      <c r="K150" s="38">
        <v>1473</v>
      </c>
      <c r="L150" s="206">
        <v>3272</v>
      </c>
      <c r="M150" s="207" t="s">
        <v>490</v>
      </c>
      <c r="N150" s="208" t="s">
        <v>351</v>
      </c>
      <c r="O150" s="209" t="s">
        <v>491</v>
      </c>
    </row>
    <row r="151" spans="1:15" ht="12">
      <c r="A151" s="175"/>
      <c r="B151" s="201" t="s">
        <v>492</v>
      </c>
      <c r="C151" s="202" t="s">
        <v>350</v>
      </c>
      <c r="D151" s="203" t="s">
        <v>351</v>
      </c>
      <c r="E151" s="204" t="s">
        <v>488</v>
      </c>
      <c r="F151" s="202">
        <f t="shared" si="6"/>
        <v>11</v>
      </c>
      <c r="G151" s="202" t="str">
        <f t="shared" si="7"/>
        <v>Charlotte</v>
      </c>
      <c r="H151" s="202" t="str">
        <f t="shared" si="8"/>
        <v>Charlotte, NC</v>
      </c>
      <c r="I151" s="205" t="s">
        <v>489</v>
      </c>
      <c r="J151" s="38" t="s">
        <v>2120</v>
      </c>
      <c r="K151" s="38">
        <v>1473</v>
      </c>
      <c r="L151" s="206">
        <v>3272</v>
      </c>
      <c r="M151" s="207" t="s">
        <v>490</v>
      </c>
      <c r="N151" s="208" t="s">
        <v>351</v>
      </c>
      <c r="O151" s="209" t="s">
        <v>491</v>
      </c>
    </row>
    <row r="152" spans="1:15" ht="12">
      <c r="A152" s="175"/>
      <c r="B152" s="201" t="s">
        <v>493</v>
      </c>
      <c r="C152" s="202" t="s">
        <v>350</v>
      </c>
      <c r="D152" s="203" t="s">
        <v>351</v>
      </c>
      <c r="E152" s="204" t="s">
        <v>488</v>
      </c>
      <c r="F152" s="202">
        <f t="shared" si="6"/>
        <v>11</v>
      </c>
      <c r="G152" s="202" t="str">
        <f t="shared" si="7"/>
        <v>Charlotte</v>
      </c>
      <c r="H152" s="202" t="str">
        <f t="shared" si="8"/>
        <v>Charlotte, NC</v>
      </c>
      <c r="I152" s="205" t="s">
        <v>494</v>
      </c>
      <c r="J152" s="38" t="s">
        <v>351</v>
      </c>
      <c r="K152" s="38">
        <v>1582</v>
      </c>
      <c r="L152" s="206">
        <v>3341</v>
      </c>
      <c r="M152" s="207" t="s">
        <v>490</v>
      </c>
      <c r="N152" s="208" t="s">
        <v>351</v>
      </c>
      <c r="O152" s="209" t="s">
        <v>491</v>
      </c>
    </row>
    <row r="153" spans="1:15" ht="12">
      <c r="A153" s="175"/>
      <c r="B153" s="201" t="s">
        <v>495</v>
      </c>
      <c r="C153" s="202" t="s">
        <v>87</v>
      </c>
      <c r="D153" s="203" t="s">
        <v>88</v>
      </c>
      <c r="E153" s="204" t="s">
        <v>496</v>
      </c>
      <c r="F153" s="202">
        <f t="shared" si="6"/>
        <v>17</v>
      </c>
      <c r="G153" s="202" t="str">
        <f t="shared" si="7"/>
        <v>Charlottesville</v>
      </c>
      <c r="H153" s="202" t="str">
        <f t="shared" si="8"/>
        <v>Charlottesville, VA</v>
      </c>
      <c r="I153" s="205" t="s">
        <v>499</v>
      </c>
      <c r="J153" s="38" t="s">
        <v>88</v>
      </c>
      <c r="K153" s="38">
        <v>1348</v>
      </c>
      <c r="L153" s="206">
        <v>3963</v>
      </c>
      <c r="M153" s="207" t="s">
        <v>500</v>
      </c>
      <c r="N153" s="208" t="s">
        <v>88</v>
      </c>
      <c r="O153" s="209" t="s">
        <v>501</v>
      </c>
    </row>
    <row r="154" spans="1:15" ht="12">
      <c r="A154" s="175"/>
      <c r="B154" s="201" t="s">
        <v>502</v>
      </c>
      <c r="C154" s="202" t="s">
        <v>503</v>
      </c>
      <c r="D154" s="203" t="s">
        <v>558</v>
      </c>
      <c r="E154" s="204" t="s">
        <v>504</v>
      </c>
      <c r="F154" s="202">
        <f t="shared" si="6"/>
        <v>13</v>
      </c>
      <c r="G154" s="202" t="str">
        <f t="shared" si="7"/>
        <v>Chattanooga</v>
      </c>
      <c r="H154" s="202" t="str">
        <f t="shared" si="8"/>
        <v>Chattanooga, TN</v>
      </c>
      <c r="I154" s="205" t="s">
        <v>505</v>
      </c>
      <c r="J154" s="38" t="s">
        <v>136</v>
      </c>
      <c r="K154" s="38">
        <v>1651</v>
      </c>
      <c r="L154" s="206">
        <v>3323</v>
      </c>
      <c r="M154" s="207" t="s">
        <v>506</v>
      </c>
      <c r="N154" s="208" t="s">
        <v>558</v>
      </c>
      <c r="O154" s="209" t="s">
        <v>343</v>
      </c>
    </row>
    <row r="155" spans="1:15" ht="12">
      <c r="A155" s="175"/>
      <c r="B155" s="201" t="s">
        <v>344</v>
      </c>
      <c r="C155" s="202" t="s">
        <v>503</v>
      </c>
      <c r="D155" s="203" t="s">
        <v>558</v>
      </c>
      <c r="E155" s="204" t="s">
        <v>504</v>
      </c>
      <c r="F155" s="202">
        <f t="shared" si="6"/>
        <v>13</v>
      </c>
      <c r="G155" s="202" t="str">
        <f t="shared" si="7"/>
        <v>Chattanooga</v>
      </c>
      <c r="H155" s="202" t="str">
        <f t="shared" si="8"/>
        <v>Chattanooga, TN</v>
      </c>
      <c r="I155" s="205" t="s">
        <v>301</v>
      </c>
      <c r="J155" s="38" t="s">
        <v>558</v>
      </c>
      <c r="K155" s="38">
        <v>1544</v>
      </c>
      <c r="L155" s="206">
        <v>3587</v>
      </c>
      <c r="M155" s="207" t="s">
        <v>506</v>
      </c>
      <c r="N155" s="208" t="s">
        <v>558</v>
      </c>
      <c r="O155" s="209" t="s">
        <v>343</v>
      </c>
    </row>
    <row r="156" spans="1:15" ht="12">
      <c r="A156" s="175"/>
      <c r="B156" s="213" t="s">
        <v>302</v>
      </c>
      <c r="C156" s="202" t="s">
        <v>2312</v>
      </c>
      <c r="D156" s="203" t="s">
        <v>2313</v>
      </c>
      <c r="E156" s="204" t="s">
        <v>303</v>
      </c>
      <c r="F156" s="202">
        <f t="shared" si="6"/>
        <v>13</v>
      </c>
      <c r="G156" s="202" t="str">
        <f t="shared" si="7"/>
        <v>Cherry Hill</v>
      </c>
      <c r="H156" s="202" t="str">
        <f t="shared" si="8"/>
        <v>Cherry Hill, NJ</v>
      </c>
      <c r="I156" s="205" t="s">
        <v>635</v>
      </c>
      <c r="J156" s="38" t="s">
        <v>2132</v>
      </c>
      <c r="K156" s="38">
        <v>1101</v>
      </c>
      <c r="L156" s="206">
        <v>4954</v>
      </c>
      <c r="M156" s="207" t="s">
        <v>636</v>
      </c>
      <c r="N156" s="208" t="s">
        <v>2132</v>
      </c>
      <c r="O156" s="209" t="s">
        <v>637</v>
      </c>
    </row>
    <row r="157" spans="1:15" ht="12">
      <c r="A157" s="175"/>
      <c r="B157" s="201" t="s">
        <v>304</v>
      </c>
      <c r="C157" s="202" t="s">
        <v>2738</v>
      </c>
      <c r="D157" s="203" t="s">
        <v>2739</v>
      </c>
      <c r="E157" s="204" t="s">
        <v>52</v>
      </c>
      <c r="F157" s="202">
        <f t="shared" si="6"/>
        <v>10</v>
      </c>
      <c r="G157" s="202" t="str">
        <f t="shared" si="7"/>
        <v>Cheyenne</v>
      </c>
      <c r="H157" s="202" t="str">
        <f t="shared" si="8"/>
        <v>Cheyenne, WY</v>
      </c>
      <c r="I157" s="205" t="s">
        <v>53</v>
      </c>
      <c r="J157" s="38" t="s">
        <v>2739</v>
      </c>
      <c r="K157" s="38">
        <v>285</v>
      </c>
      <c r="L157" s="206">
        <v>7326</v>
      </c>
      <c r="M157" s="207" t="s">
        <v>54</v>
      </c>
      <c r="N157" s="208" t="s">
        <v>2739</v>
      </c>
      <c r="O157" s="209" t="s">
        <v>55</v>
      </c>
    </row>
    <row r="158" spans="1:15" ht="12">
      <c r="A158" s="175"/>
      <c r="B158" s="201" t="s">
        <v>56</v>
      </c>
      <c r="C158" s="202" t="s">
        <v>2178</v>
      </c>
      <c r="D158" s="203" t="s">
        <v>2179</v>
      </c>
      <c r="E158" s="204" t="s">
        <v>311</v>
      </c>
      <c r="F158" s="202">
        <f t="shared" si="6"/>
        <v>9</v>
      </c>
      <c r="G158" s="202" t="str">
        <f t="shared" si="7"/>
        <v>Chicago</v>
      </c>
      <c r="H158" s="202" t="str">
        <f t="shared" si="8"/>
        <v>Chicago, IL</v>
      </c>
      <c r="I158" s="205" t="s">
        <v>312</v>
      </c>
      <c r="J158" s="38" t="s">
        <v>2179</v>
      </c>
      <c r="K158" s="38">
        <v>752</v>
      </c>
      <c r="L158" s="206">
        <v>6536</v>
      </c>
      <c r="M158" s="205" t="s">
        <v>313</v>
      </c>
      <c r="N158" s="38" t="s">
        <v>2179</v>
      </c>
      <c r="O158" s="209" t="s">
        <v>314</v>
      </c>
    </row>
    <row r="159" spans="1:15" ht="12">
      <c r="A159" s="175"/>
      <c r="B159" s="201" t="s">
        <v>544</v>
      </c>
      <c r="C159" s="202" t="s">
        <v>2178</v>
      </c>
      <c r="D159" s="203" t="s">
        <v>2179</v>
      </c>
      <c r="E159" s="204" t="s">
        <v>311</v>
      </c>
      <c r="F159" s="202">
        <f t="shared" si="6"/>
        <v>9</v>
      </c>
      <c r="G159" s="202" t="str">
        <f t="shared" si="7"/>
        <v>Chicago</v>
      </c>
      <c r="H159" s="202" t="str">
        <f t="shared" si="8"/>
        <v>Chicago, IL</v>
      </c>
      <c r="I159" s="205" t="s">
        <v>312</v>
      </c>
      <c r="J159" s="38" t="s">
        <v>2179</v>
      </c>
      <c r="K159" s="38">
        <v>752</v>
      </c>
      <c r="L159" s="206">
        <v>6536</v>
      </c>
      <c r="M159" s="205" t="s">
        <v>313</v>
      </c>
      <c r="N159" s="38" t="s">
        <v>2179</v>
      </c>
      <c r="O159" s="209" t="s">
        <v>314</v>
      </c>
    </row>
    <row r="160" spans="1:15" ht="12">
      <c r="A160" s="175"/>
      <c r="B160" s="201" t="s">
        <v>545</v>
      </c>
      <c r="C160" s="202" t="s">
        <v>1638</v>
      </c>
      <c r="D160" s="203" t="s">
        <v>1639</v>
      </c>
      <c r="E160" s="204" t="s">
        <v>546</v>
      </c>
      <c r="F160" s="202">
        <f t="shared" si="6"/>
        <v>11</v>
      </c>
      <c r="G160" s="202" t="str">
        <f t="shared" si="7"/>
        <v>Childress</v>
      </c>
      <c r="H160" s="202" t="str">
        <f t="shared" si="8"/>
        <v>Childress, TX</v>
      </c>
      <c r="I160" s="205" t="s">
        <v>547</v>
      </c>
      <c r="J160" s="38" t="s">
        <v>1639</v>
      </c>
      <c r="K160" s="38">
        <v>1689</v>
      </c>
      <c r="L160" s="206">
        <v>3431</v>
      </c>
      <c r="M160" s="207" t="s">
        <v>548</v>
      </c>
      <c r="N160" s="208" t="s">
        <v>1639</v>
      </c>
      <c r="O160" s="209" t="s">
        <v>549</v>
      </c>
    </row>
    <row r="161" spans="1:15" ht="12">
      <c r="A161" s="175"/>
      <c r="B161" s="201" t="s">
        <v>315</v>
      </c>
      <c r="C161" s="202" t="s">
        <v>444</v>
      </c>
      <c r="D161" s="203" t="s">
        <v>445</v>
      </c>
      <c r="E161" s="204" t="s">
        <v>316</v>
      </c>
      <c r="F161" s="202">
        <f t="shared" si="6"/>
        <v>13</v>
      </c>
      <c r="G161" s="202" t="str">
        <f t="shared" si="7"/>
        <v>Chillicothe</v>
      </c>
      <c r="H161" s="202" t="str">
        <f t="shared" si="8"/>
        <v>Chillicothe, MO</v>
      </c>
      <c r="I161" s="205" t="s">
        <v>317</v>
      </c>
      <c r="J161" s="38" t="s">
        <v>445</v>
      </c>
      <c r="K161" s="38">
        <v>1288</v>
      </c>
      <c r="L161" s="206">
        <v>5393</v>
      </c>
      <c r="M161" s="207" t="s">
        <v>318</v>
      </c>
      <c r="N161" s="208" t="s">
        <v>445</v>
      </c>
      <c r="O161" s="209" t="s">
        <v>319</v>
      </c>
    </row>
    <row r="162" spans="1:15" ht="12">
      <c r="A162" s="175"/>
      <c r="B162" s="201" t="s">
        <v>320</v>
      </c>
      <c r="C162" s="202" t="s">
        <v>2616</v>
      </c>
      <c r="D162" s="203" t="s">
        <v>2617</v>
      </c>
      <c r="E162" s="204" t="s">
        <v>316</v>
      </c>
      <c r="F162" s="202">
        <f t="shared" si="6"/>
        <v>13</v>
      </c>
      <c r="G162" s="202" t="str">
        <f t="shared" si="7"/>
        <v>Chillicothe</v>
      </c>
      <c r="H162" s="202" t="str">
        <f t="shared" si="8"/>
        <v>Chillicothe, OH</v>
      </c>
      <c r="I162" s="205" t="s">
        <v>321</v>
      </c>
      <c r="J162" s="38" t="s">
        <v>2500</v>
      </c>
      <c r="K162" s="38">
        <v>996</v>
      </c>
      <c r="L162" s="206">
        <v>5248</v>
      </c>
      <c r="M162" s="207" t="s">
        <v>322</v>
      </c>
      <c r="N162" s="208" t="s">
        <v>2617</v>
      </c>
      <c r="O162" s="209" t="s">
        <v>362</v>
      </c>
    </row>
    <row r="163" spans="1:15" ht="12">
      <c r="A163" s="175"/>
      <c r="B163" s="201" t="s">
        <v>363</v>
      </c>
      <c r="C163" s="202" t="s">
        <v>2616</v>
      </c>
      <c r="D163" s="203" t="s">
        <v>2617</v>
      </c>
      <c r="E163" s="204" t="s">
        <v>364</v>
      </c>
      <c r="F163" s="202">
        <f t="shared" si="6"/>
        <v>12</v>
      </c>
      <c r="G163" s="202" t="str">
        <f t="shared" si="7"/>
        <v>Cincinnati</v>
      </c>
      <c r="H163" s="202" t="str">
        <f t="shared" si="8"/>
        <v>Cincinnati, OH</v>
      </c>
      <c r="I163" s="205" t="s">
        <v>321</v>
      </c>
      <c r="J163" s="38" t="s">
        <v>2500</v>
      </c>
      <c r="K163" s="38">
        <v>996</v>
      </c>
      <c r="L163" s="206">
        <v>5248</v>
      </c>
      <c r="M163" s="207" t="s">
        <v>322</v>
      </c>
      <c r="N163" s="208" t="s">
        <v>2617</v>
      </c>
      <c r="O163" s="209" t="s">
        <v>362</v>
      </c>
    </row>
    <row r="164" spans="1:15" ht="12">
      <c r="A164" s="175"/>
      <c r="B164" s="201" t="s">
        <v>365</v>
      </c>
      <c r="C164" s="202" t="s">
        <v>2616</v>
      </c>
      <c r="D164" s="203" t="s">
        <v>2617</v>
      </c>
      <c r="E164" s="204" t="s">
        <v>364</v>
      </c>
      <c r="F164" s="202">
        <f t="shared" si="6"/>
        <v>12</v>
      </c>
      <c r="G164" s="202" t="str">
        <f t="shared" si="7"/>
        <v>Cincinnati</v>
      </c>
      <c r="H164" s="202" t="str">
        <f t="shared" si="8"/>
        <v>Cincinnati, OH</v>
      </c>
      <c r="I164" s="205" t="s">
        <v>321</v>
      </c>
      <c r="J164" s="38" t="s">
        <v>2500</v>
      </c>
      <c r="K164" s="38">
        <v>996</v>
      </c>
      <c r="L164" s="206">
        <v>5248</v>
      </c>
      <c r="M164" s="207" t="s">
        <v>322</v>
      </c>
      <c r="N164" s="208" t="s">
        <v>2617</v>
      </c>
      <c r="O164" s="209" t="s">
        <v>362</v>
      </c>
    </row>
    <row r="165" spans="1:15" ht="12">
      <c r="A165" s="175"/>
      <c r="B165" s="201" t="s">
        <v>366</v>
      </c>
      <c r="C165" s="202" t="s">
        <v>2616</v>
      </c>
      <c r="D165" s="203" t="s">
        <v>2617</v>
      </c>
      <c r="E165" s="204" t="s">
        <v>364</v>
      </c>
      <c r="F165" s="202">
        <f t="shared" si="6"/>
        <v>12</v>
      </c>
      <c r="G165" s="202" t="str">
        <f t="shared" si="7"/>
        <v>Cincinnati</v>
      </c>
      <c r="H165" s="202" t="str">
        <f t="shared" si="8"/>
        <v>Cincinnati, OH</v>
      </c>
      <c r="I165" s="205" t="s">
        <v>321</v>
      </c>
      <c r="J165" s="38" t="s">
        <v>2500</v>
      </c>
      <c r="K165" s="38">
        <v>996</v>
      </c>
      <c r="L165" s="206">
        <v>5248</v>
      </c>
      <c r="M165" s="207" t="s">
        <v>322</v>
      </c>
      <c r="N165" s="208" t="s">
        <v>2617</v>
      </c>
      <c r="O165" s="209" t="s">
        <v>362</v>
      </c>
    </row>
    <row r="166" spans="1:15" ht="12">
      <c r="A166" s="175"/>
      <c r="B166" s="213" t="s">
        <v>367</v>
      </c>
      <c r="C166" s="202" t="s">
        <v>1887</v>
      </c>
      <c r="D166" s="203" t="s">
        <v>1888</v>
      </c>
      <c r="E166" s="204" t="s">
        <v>368</v>
      </c>
      <c r="F166" s="202">
        <f t="shared" si="6"/>
        <v>11</v>
      </c>
      <c r="G166" s="202" t="str">
        <f t="shared" si="7"/>
        <v>Claremont</v>
      </c>
      <c r="H166" s="202" t="str">
        <f t="shared" si="8"/>
        <v>Claremont, NH</v>
      </c>
      <c r="I166" s="205" t="s">
        <v>2512</v>
      </c>
      <c r="J166" s="38" t="s">
        <v>1409</v>
      </c>
      <c r="K166" s="38">
        <v>388</v>
      </c>
      <c r="L166" s="206">
        <v>7771</v>
      </c>
      <c r="M166" s="207" t="s">
        <v>2513</v>
      </c>
      <c r="N166" s="208" t="s">
        <v>1409</v>
      </c>
      <c r="O166" s="209" t="s">
        <v>2514</v>
      </c>
    </row>
    <row r="167" spans="1:20" ht="12">
      <c r="A167" s="175"/>
      <c r="B167" s="201" t="s">
        <v>369</v>
      </c>
      <c r="C167" s="202" t="s">
        <v>1403</v>
      </c>
      <c r="D167" s="203" t="s">
        <v>1784</v>
      </c>
      <c r="E167" s="204" t="s">
        <v>123</v>
      </c>
      <c r="F167" s="202">
        <f t="shared" si="6"/>
        <v>12</v>
      </c>
      <c r="G167" s="202" t="str">
        <f t="shared" si="7"/>
        <v>Clarksburg</v>
      </c>
      <c r="H167" s="202" t="str">
        <f t="shared" si="8"/>
        <v>Clarksburg, WV</v>
      </c>
      <c r="I167" s="205" t="s">
        <v>124</v>
      </c>
      <c r="J167" s="38" t="s">
        <v>1784</v>
      </c>
      <c r="K167" s="38">
        <v>346</v>
      </c>
      <c r="L167" s="206">
        <v>6120</v>
      </c>
      <c r="M167" s="207" t="s">
        <v>125</v>
      </c>
      <c r="N167" s="208" t="s">
        <v>1784</v>
      </c>
      <c r="O167" s="209" t="s">
        <v>2712</v>
      </c>
      <c r="S167" s="38"/>
      <c r="T167" s="38"/>
    </row>
    <row r="168" spans="1:15" ht="12">
      <c r="A168" s="175"/>
      <c r="B168" s="201" t="s">
        <v>129</v>
      </c>
      <c r="C168" s="202" t="s">
        <v>1403</v>
      </c>
      <c r="D168" s="203" t="s">
        <v>1784</v>
      </c>
      <c r="E168" s="204" t="s">
        <v>123</v>
      </c>
      <c r="F168" s="202">
        <f t="shared" si="6"/>
        <v>12</v>
      </c>
      <c r="G168" s="202" t="str">
        <f t="shared" si="7"/>
        <v>Clarksburg</v>
      </c>
      <c r="H168" s="202" t="str">
        <f t="shared" si="8"/>
        <v>Clarksburg, WV</v>
      </c>
      <c r="I168" s="205" t="s">
        <v>124</v>
      </c>
      <c r="J168" s="38" t="s">
        <v>1784</v>
      </c>
      <c r="K168" s="38">
        <v>346</v>
      </c>
      <c r="L168" s="206">
        <v>6120</v>
      </c>
      <c r="M168" s="207" t="s">
        <v>125</v>
      </c>
      <c r="N168" s="208" t="s">
        <v>1784</v>
      </c>
      <c r="O168" s="209" t="s">
        <v>2712</v>
      </c>
    </row>
    <row r="169" spans="1:15" ht="12">
      <c r="A169" s="175"/>
      <c r="B169" s="201" t="s">
        <v>2748</v>
      </c>
      <c r="C169" s="202" t="s">
        <v>140</v>
      </c>
      <c r="D169" s="203" t="s">
        <v>1900</v>
      </c>
      <c r="E169" s="204" t="s">
        <v>141</v>
      </c>
      <c r="F169" s="202">
        <f t="shared" si="6"/>
        <v>11</v>
      </c>
      <c r="G169" s="202" t="str">
        <f t="shared" si="7"/>
        <v>Clarkston</v>
      </c>
      <c r="H169" s="202" t="str">
        <f t="shared" si="8"/>
        <v>Clarkston, WA</v>
      </c>
      <c r="I169" s="205" t="s">
        <v>142</v>
      </c>
      <c r="J169" s="38" t="s">
        <v>1421</v>
      </c>
      <c r="K169" s="38">
        <v>701</v>
      </c>
      <c r="L169" s="206">
        <v>5294</v>
      </c>
      <c r="M169" s="207" t="s">
        <v>1899</v>
      </c>
      <c r="N169" s="208" t="s">
        <v>1900</v>
      </c>
      <c r="O169" s="209" t="s">
        <v>1901</v>
      </c>
    </row>
    <row r="170" spans="1:15" ht="12">
      <c r="A170" s="175"/>
      <c r="B170" s="201" t="s">
        <v>143</v>
      </c>
      <c r="C170" s="202" t="s">
        <v>2225</v>
      </c>
      <c r="D170" s="203" t="s">
        <v>2226</v>
      </c>
      <c r="E170" s="204" t="s">
        <v>144</v>
      </c>
      <c r="F170" s="202">
        <f t="shared" si="6"/>
        <v>12</v>
      </c>
      <c r="G170" s="202" t="str">
        <f t="shared" si="7"/>
        <v>Clearwater</v>
      </c>
      <c r="H170" s="202" t="str">
        <f t="shared" si="8"/>
        <v>Clearwater, FL</v>
      </c>
      <c r="I170" s="205" t="s">
        <v>2228</v>
      </c>
      <c r="J170" s="38" t="s">
        <v>2226</v>
      </c>
      <c r="K170" s="38">
        <v>3427</v>
      </c>
      <c r="L170" s="206">
        <v>725</v>
      </c>
      <c r="M170" s="205" t="s">
        <v>2008</v>
      </c>
      <c r="N170" s="38" t="s">
        <v>2226</v>
      </c>
      <c r="O170" s="209" t="s">
        <v>2009</v>
      </c>
    </row>
    <row r="171" spans="1:15" ht="12">
      <c r="A171" s="175"/>
      <c r="B171" s="201" t="s">
        <v>145</v>
      </c>
      <c r="C171" s="202" t="s">
        <v>2616</v>
      </c>
      <c r="D171" s="203" t="s">
        <v>2617</v>
      </c>
      <c r="E171" s="204" t="s">
        <v>146</v>
      </c>
      <c r="F171" s="202">
        <f t="shared" si="6"/>
        <v>11</v>
      </c>
      <c r="G171" s="202" t="str">
        <f t="shared" si="7"/>
        <v>Cleveland</v>
      </c>
      <c r="H171" s="202" t="str">
        <f t="shared" si="8"/>
        <v>Cleveland, OH</v>
      </c>
      <c r="I171" s="205" t="s">
        <v>147</v>
      </c>
      <c r="J171" s="38" t="s">
        <v>2617</v>
      </c>
      <c r="K171" s="38">
        <v>621</v>
      </c>
      <c r="L171" s="206">
        <v>6201</v>
      </c>
      <c r="M171" s="205" t="s">
        <v>148</v>
      </c>
      <c r="N171" s="38" t="s">
        <v>2617</v>
      </c>
      <c r="O171" s="209" t="s">
        <v>149</v>
      </c>
    </row>
    <row r="172" spans="1:15" ht="12">
      <c r="A172" s="175"/>
      <c r="B172" s="201" t="s">
        <v>150</v>
      </c>
      <c r="C172" s="202" t="s">
        <v>2616</v>
      </c>
      <c r="D172" s="203" t="s">
        <v>2617</v>
      </c>
      <c r="E172" s="204" t="s">
        <v>146</v>
      </c>
      <c r="F172" s="202">
        <f t="shared" si="6"/>
        <v>11</v>
      </c>
      <c r="G172" s="202" t="str">
        <f t="shared" si="7"/>
        <v>Cleveland</v>
      </c>
      <c r="H172" s="202" t="str">
        <f t="shared" si="8"/>
        <v>Cleveland, OH</v>
      </c>
      <c r="I172" s="205" t="s">
        <v>147</v>
      </c>
      <c r="J172" s="38" t="s">
        <v>2617</v>
      </c>
      <c r="K172" s="38">
        <v>621</v>
      </c>
      <c r="L172" s="206">
        <v>6201</v>
      </c>
      <c r="M172" s="205" t="s">
        <v>148</v>
      </c>
      <c r="N172" s="38" t="s">
        <v>2617</v>
      </c>
      <c r="O172" s="209" t="s">
        <v>149</v>
      </c>
    </row>
    <row r="173" spans="1:15" ht="12">
      <c r="A173" s="175"/>
      <c r="B173" s="201" t="s">
        <v>151</v>
      </c>
      <c r="C173" s="202" t="s">
        <v>359</v>
      </c>
      <c r="D173" s="203" t="s">
        <v>360</v>
      </c>
      <c r="E173" s="204" t="s">
        <v>152</v>
      </c>
      <c r="F173" s="202">
        <f t="shared" si="6"/>
        <v>9</v>
      </c>
      <c r="G173" s="202" t="str">
        <f t="shared" si="7"/>
        <v>Clinton</v>
      </c>
      <c r="H173" s="202" t="str">
        <f t="shared" si="8"/>
        <v>Clinton, OK</v>
      </c>
      <c r="I173" s="205" t="s">
        <v>153</v>
      </c>
      <c r="J173" s="38" t="s">
        <v>360</v>
      </c>
      <c r="K173" s="38">
        <v>1859</v>
      </c>
      <c r="L173" s="206">
        <v>3659</v>
      </c>
      <c r="M173" s="207" t="s">
        <v>1743</v>
      </c>
      <c r="N173" s="208" t="s">
        <v>360</v>
      </c>
      <c r="O173" s="209" t="s">
        <v>1975</v>
      </c>
    </row>
    <row r="174" spans="1:15" ht="12">
      <c r="A174" s="175"/>
      <c r="B174" s="201" t="s">
        <v>1976</v>
      </c>
      <c r="C174" s="202" t="s">
        <v>2264</v>
      </c>
      <c r="D174" s="203" t="s">
        <v>2265</v>
      </c>
      <c r="E174" s="204" t="s">
        <v>1977</v>
      </c>
      <c r="F174" s="202">
        <f t="shared" si="6"/>
        <v>8</v>
      </c>
      <c r="G174" s="202" t="str">
        <f t="shared" si="7"/>
        <v>Clovis</v>
      </c>
      <c r="H174" s="202" t="str">
        <f t="shared" si="8"/>
        <v>Clovis, NM</v>
      </c>
      <c r="I174" s="205" t="s">
        <v>1978</v>
      </c>
      <c r="J174" s="38" t="s">
        <v>2265</v>
      </c>
      <c r="K174" s="38">
        <v>772</v>
      </c>
      <c r="L174" s="206">
        <v>5064</v>
      </c>
      <c r="M174" s="207" t="s">
        <v>2116</v>
      </c>
      <c r="N174" s="208" t="s">
        <v>1639</v>
      </c>
      <c r="O174" s="209" t="s">
        <v>2117</v>
      </c>
    </row>
    <row r="175" spans="1:15" ht="12">
      <c r="A175" s="175"/>
      <c r="B175" s="201" t="s">
        <v>1979</v>
      </c>
      <c r="C175" s="202" t="s">
        <v>2433</v>
      </c>
      <c r="D175" s="203" t="s">
        <v>2434</v>
      </c>
      <c r="E175" s="204" t="s">
        <v>2238</v>
      </c>
      <c r="F175" s="202">
        <f t="shared" si="6"/>
        <v>15</v>
      </c>
      <c r="G175" s="202" t="str">
        <f t="shared" si="7"/>
        <v>Coeur D'Alene</v>
      </c>
      <c r="H175" s="202" t="str">
        <f t="shared" si="8"/>
        <v>Coeur D'Alene, ID</v>
      </c>
      <c r="I175" s="205" t="s">
        <v>2239</v>
      </c>
      <c r="J175" s="38" t="s">
        <v>1900</v>
      </c>
      <c r="K175" s="38">
        <v>398</v>
      </c>
      <c r="L175" s="206">
        <v>6842</v>
      </c>
      <c r="M175" s="207" t="s">
        <v>1754</v>
      </c>
      <c r="N175" s="208" t="s">
        <v>1900</v>
      </c>
      <c r="O175" s="209" t="s">
        <v>2823</v>
      </c>
    </row>
    <row r="176" spans="1:15" ht="12">
      <c r="A176" s="175"/>
      <c r="B176" s="201" t="s">
        <v>2824</v>
      </c>
      <c r="C176" s="202" t="s">
        <v>241</v>
      </c>
      <c r="D176" s="203" t="s">
        <v>242</v>
      </c>
      <c r="E176" s="204" t="s">
        <v>243</v>
      </c>
      <c r="F176" s="202">
        <f t="shared" si="6"/>
        <v>7</v>
      </c>
      <c r="G176" s="202" t="str">
        <f t="shared" si="7"/>
        <v>Colby</v>
      </c>
      <c r="H176" s="202" t="str">
        <f t="shared" si="8"/>
        <v>Colby, KS</v>
      </c>
      <c r="I176" s="205" t="s">
        <v>244</v>
      </c>
      <c r="J176" s="38" t="s">
        <v>242</v>
      </c>
      <c r="K176" s="38">
        <v>859</v>
      </c>
      <c r="L176" s="206">
        <v>5974</v>
      </c>
      <c r="M176" s="207" t="s">
        <v>245</v>
      </c>
      <c r="N176" s="208" t="s">
        <v>242</v>
      </c>
      <c r="O176" s="209" t="s">
        <v>246</v>
      </c>
    </row>
    <row r="177" spans="1:15" ht="12">
      <c r="A177" s="175"/>
      <c r="B177" s="201" t="s">
        <v>247</v>
      </c>
      <c r="C177" s="202" t="s">
        <v>2624</v>
      </c>
      <c r="D177" s="203" t="s">
        <v>2625</v>
      </c>
      <c r="E177" s="204" t="s">
        <v>248</v>
      </c>
      <c r="F177" s="202">
        <f t="shared" si="6"/>
        <v>18</v>
      </c>
      <c r="G177" s="202" t="str">
        <f t="shared" si="7"/>
        <v>Colorado Springs</v>
      </c>
      <c r="H177" s="202" t="str">
        <f t="shared" si="8"/>
        <v>Colorado Springs, CO</v>
      </c>
      <c r="I177" s="205" t="s">
        <v>2833</v>
      </c>
      <c r="J177" s="38" t="s">
        <v>2625</v>
      </c>
      <c r="K177" s="38">
        <v>419</v>
      </c>
      <c r="L177" s="206">
        <v>6415</v>
      </c>
      <c r="M177" s="205" t="s">
        <v>95</v>
      </c>
      <c r="N177" s="38" t="s">
        <v>2625</v>
      </c>
      <c r="O177" s="209" t="s">
        <v>96</v>
      </c>
    </row>
    <row r="178" spans="1:15" ht="12">
      <c r="A178" s="175"/>
      <c r="B178" s="201" t="s">
        <v>2834</v>
      </c>
      <c r="C178" s="202" t="s">
        <v>2624</v>
      </c>
      <c r="D178" s="203" t="s">
        <v>2625</v>
      </c>
      <c r="E178" s="204" t="s">
        <v>248</v>
      </c>
      <c r="F178" s="202">
        <f t="shared" si="6"/>
        <v>18</v>
      </c>
      <c r="G178" s="202" t="str">
        <f t="shared" si="7"/>
        <v>Colorado Springs</v>
      </c>
      <c r="H178" s="202" t="str">
        <f t="shared" si="8"/>
        <v>Colorado Springs, CO</v>
      </c>
      <c r="I178" s="205" t="s">
        <v>2833</v>
      </c>
      <c r="J178" s="38" t="s">
        <v>2625</v>
      </c>
      <c r="K178" s="38">
        <v>419</v>
      </c>
      <c r="L178" s="206">
        <v>6415</v>
      </c>
      <c r="M178" s="205" t="s">
        <v>95</v>
      </c>
      <c r="N178" s="38" t="s">
        <v>2625</v>
      </c>
      <c r="O178" s="209" t="s">
        <v>96</v>
      </c>
    </row>
    <row r="179" spans="1:15" ht="12">
      <c r="A179" s="175"/>
      <c r="B179" s="201" t="s">
        <v>2835</v>
      </c>
      <c r="C179" s="202" t="s">
        <v>444</v>
      </c>
      <c r="D179" s="203" t="s">
        <v>445</v>
      </c>
      <c r="E179" s="204" t="s">
        <v>2836</v>
      </c>
      <c r="F179" s="202">
        <f t="shared" si="6"/>
        <v>10</v>
      </c>
      <c r="G179" s="202" t="str">
        <f t="shared" si="7"/>
        <v>Columbia</v>
      </c>
      <c r="H179" s="202" t="str">
        <f t="shared" si="8"/>
        <v>Columbia, MO</v>
      </c>
      <c r="I179" s="205" t="s">
        <v>0</v>
      </c>
      <c r="J179" s="38" t="s">
        <v>445</v>
      </c>
      <c r="K179" s="38">
        <v>1189</v>
      </c>
      <c r="L179" s="206">
        <v>5212</v>
      </c>
      <c r="M179" s="205" t="s">
        <v>470</v>
      </c>
      <c r="N179" s="38" t="s">
        <v>445</v>
      </c>
      <c r="O179" s="209" t="s">
        <v>471</v>
      </c>
    </row>
    <row r="180" spans="1:15" ht="12">
      <c r="A180" s="175"/>
      <c r="B180" s="201" t="s">
        <v>1</v>
      </c>
      <c r="C180" s="202" t="s">
        <v>2119</v>
      </c>
      <c r="D180" s="203" t="s">
        <v>2120</v>
      </c>
      <c r="E180" s="204" t="s">
        <v>2836</v>
      </c>
      <c r="F180" s="202">
        <f t="shared" si="6"/>
        <v>10</v>
      </c>
      <c r="G180" s="202" t="str">
        <f t="shared" si="7"/>
        <v>Columbia</v>
      </c>
      <c r="H180" s="202" t="str">
        <f t="shared" si="8"/>
        <v>Columbia, SC</v>
      </c>
      <c r="I180" s="205" t="s">
        <v>1892</v>
      </c>
      <c r="J180" s="38" t="s">
        <v>2120</v>
      </c>
      <c r="K180" s="38">
        <v>1966</v>
      </c>
      <c r="L180" s="206">
        <v>2649</v>
      </c>
      <c r="M180" s="205" t="s">
        <v>2441</v>
      </c>
      <c r="N180" s="38" t="s">
        <v>2120</v>
      </c>
      <c r="O180" s="209" t="s">
        <v>2442</v>
      </c>
    </row>
    <row r="181" spans="1:15" ht="12">
      <c r="A181" s="175"/>
      <c r="B181" s="201" t="s">
        <v>2573</v>
      </c>
      <c r="C181" s="202" t="s">
        <v>2119</v>
      </c>
      <c r="D181" s="203" t="s">
        <v>2120</v>
      </c>
      <c r="E181" s="204" t="s">
        <v>2836</v>
      </c>
      <c r="F181" s="202">
        <f t="shared" si="6"/>
        <v>10</v>
      </c>
      <c r="G181" s="202" t="str">
        <f t="shared" si="7"/>
        <v>Columbia</v>
      </c>
      <c r="H181" s="202" t="str">
        <f t="shared" si="8"/>
        <v>Columbia, SC</v>
      </c>
      <c r="I181" s="205" t="s">
        <v>1892</v>
      </c>
      <c r="J181" s="38" t="s">
        <v>2120</v>
      </c>
      <c r="K181" s="38">
        <v>1966</v>
      </c>
      <c r="L181" s="206">
        <v>2649</v>
      </c>
      <c r="M181" s="205" t="s">
        <v>2441</v>
      </c>
      <c r="N181" s="38" t="s">
        <v>2120</v>
      </c>
      <c r="O181" s="209" t="s">
        <v>2442</v>
      </c>
    </row>
    <row r="182" spans="1:15" ht="12">
      <c r="A182" s="175"/>
      <c r="B182" s="201" t="s">
        <v>2574</v>
      </c>
      <c r="C182" s="202" t="s">
        <v>2119</v>
      </c>
      <c r="D182" s="203" t="s">
        <v>2120</v>
      </c>
      <c r="E182" s="204" t="s">
        <v>2836</v>
      </c>
      <c r="F182" s="202">
        <f t="shared" si="6"/>
        <v>10</v>
      </c>
      <c r="G182" s="202" t="str">
        <f t="shared" si="7"/>
        <v>Columbia</v>
      </c>
      <c r="H182" s="202" t="str">
        <f t="shared" si="8"/>
        <v>Columbia, SC</v>
      </c>
      <c r="I182" s="205" t="s">
        <v>1892</v>
      </c>
      <c r="J182" s="38" t="s">
        <v>2120</v>
      </c>
      <c r="K182" s="38">
        <v>1966</v>
      </c>
      <c r="L182" s="206">
        <v>2649</v>
      </c>
      <c r="M182" s="205" t="s">
        <v>2441</v>
      </c>
      <c r="N182" s="38" t="s">
        <v>2120</v>
      </c>
      <c r="O182" s="209" t="s">
        <v>2442</v>
      </c>
    </row>
    <row r="183" spans="1:15" ht="12">
      <c r="A183" s="175"/>
      <c r="B183" s="201" t="s">
        <v>2575</v>
      </c>
      <c r="C183" s="202" t="s">
        <v>503</v>
      </c>
      <c r="D183" s="203" t="s">
        <v>558</v>
      </c>
      <c r="E183" s="204" t="s">
        <v>2836</v>
      </c>
      <c r="F183" s="202">
        <f t="shared" si="6"/>
        <v>10</v>
      </c>
      <c r="G183" s="202" t="str">
        <f t="shared" si="7"/>
        <v>Columbia</v>
      </c>
      <c r="H183" s="202" t="str">
        <f t="shared" si="8"/>
        <v>Columbia, TN</v>
      </c>
      <c r="I183" s="205" t="s">
        <v>2576</v>
      </c>
      <c r="J183" s="38" t="s">
        <v>558</v>
      </c>
      <c r="K183" s="38">
        <v>1616</v>
      </c>
      <c r="L183" s="206">
        <v>3729</v>
      </c>
      <c r="M183" s="207" t="s">
        <v>2577</v>
      </c>
      <c r="N183" s="208" t="s">
        <v>558</v>
      </c>
      <c r="O183" s="209" t="s">
        <v>2144</v>
      </c>
    </row>
    <row r="184" spans="1:15" ht="12">
      <c r="A184" s="175"/>
      <c r="B184" s="201" t="s">
        <v>2145</v>
      </c>
      <c r="C184" s="202" t="s">
        <v>98</v>
      </c>
      <c r="D184" s="203" t="s">
        <v>99</v>
      </c>
      <c r="E184" s="204" t="s">
        <v>2146</v>
      </c>
      <c r="F184" s="202">
        <f t="shared" si="6"/>
        <v>10</v>
      </c>
      <c r="G184" s="202" t="str">
        <f t="shared" si="7"/>
        <v>Columbus</v>
      </c>
      <c r="H184" s="202" t="str">
        <f t="shared" si="8"/>
        <v>Columbus, GA</v>
      </c>
      <c r="I184" s="205" t="s">
        <v>2147</v>
      </c>
      <c r="J184" s="38" t="s">
        <v>99</v>
      </c>
      <c r="K184" s="38">
        <v>2125</v>
      </c>
      <c r="L184" s="206">
        <v>2334</v>
      </c>
      <c r="M184" s="207" t="s">
        <v>2482</v>
      </c>
      <c r="N184" s="208" t="s">
        <v>99</v>
      </c>
      <c r="O184" s="209" t="s">
        <v>2483</v>
      </c>
    </row>
    <row r="185" spans="1:15" ht="12">
      <c r="A185" s="175"/>
      <c r="B185" s="201" t="s">
        <v>2148</v>
      </c>
      <c r="C185" s="202" t="s">
        <v>98</v>
      </c>
      <c r="D185" s="203" t="s">
        <v>99</v>
      </c>
      <c r="E185" s="204" t="s">
        <v>2146</v>
      </c>
      <c r="F185" s="202">
        <f t="shared" si="6"/>
        <v>10</v>
      </c>
      <c r="G185" s="202" t="str">
        <f t="shared" si="7"/>
        <v>Columbus</v>
      </c>
      <c r="H185" s="202" t="str">
        <f t="shared" si="8"/>
        <v>Columbus, GA</v>
      </c>
      <c r="I185" s="205" t="s">
        <v>2743</v>
      </c>
      <c r="J185" s="38" t="s">
        <v>99</v>
      </c>
      <c r="K185" s="38">
        <v>2284</v>
      </c>
      <c r="L185" s="206">
        <v>2261</v>
      </c>
      <c r="M185" s="207" t="s">
        <v>2482</v>
      </c>
      <c r="N185" s="208" t="s">
        <v>99</v>
      </c>
      <c r="O185" s="209" t="s">
        <v>2483</v>
      </c>
    </row>
    <row r="186" spans="1:15" ht="12">
      <c r="A186" s="175"/>
      <c r="B186" s="201" t="s">
        <v>2149</v>
      </c>
      <c r="C186" s="202" t="s">
        <v>2428</v>
      </c>
      <c r="D186" s="203" t="s">
        <v>2429</v>
      </c>
      <c r="E186" s="204" t="s">
        <v>2146</v>
      </c>
      <c r="F186" s="202">
        <f t="shared" si="6"/>
        <v>10</v>
      </c>
      <c r="G186" s="202" t="str">
        <f t="shared" si="7"/>
        <v>Columbus</v>
      </c>
      <c r="H186" s="202" t="str">
        <f t="shared" si="8"/>
        <v>Columbus, IN</v>
      </c>
      <c r="I186" s="205" t="s">
        <v>1662</v>
      </c>
      <c r="J186" s="38" t="s">
        <v>2429</v>
      </c>
      <c r="K186" s="38">
        <v>1014</v>
      </c>
      <c r="L186" s="206">
        <v>5615</v>
      </c>
      <c r="M186" s="205" t="s">
        <v>1663</v>
      </c>
      <c r="N186" s="38" t="s">
        <v>2429</v>
      </c>
      <c r="O186" s="209" t="s">
        <v>1664</v>
      </c>
    </row>
    <row r="187" spans="1:15" ht="12">
      <c r="A187" s="175"/>
      <c r="B187" s="201" t="s">
        <v>2150</v>
      </c>
      <c r="C187" s="202" t="s">
        <v>2151</v>
      </c>
      <c r="D187" s="203" t="s">
        <v>2518</v>
      </c>
      <c r="E187" s="204" t="s">
        <v>2146</v>
      </c>
      <c r="F187" s="202">
        <f t="shared" si="6"/>
        <v>10</v>
      </c>
      <c r="G187" s="202" t="str">
        <f t="shared" si="7"/>
        <v>Columbus</v>
      </c>
      <c r="H187" s="202" t="str">
        <f t="shared" si="8"/>
        <v>Columbus, MS</v>
      </c>
      <c r="I187" s="205" t="s">
        <v>138</v>
      </c>
      <c r="J187" s="38" t="s">
        <v>136</v>
      </c>
      <c r="K187" s="38">
        <v>1797</v>
      </c>
      <c r="L187" s="206">
        <v>2918</v>
      </c>
      <c r="M187" s="207" t="s">
        <v>139</v>
      </c>
      <c r="N187" s="208" t="s">
        <v>136</v>
      </c>
      <c r="O187" s="209" t="s">
        <v>357</v>
      </c>
    </row>
    <row r="188" spans="1:15" ht="12">
      <c r="A188" s="175"/>
      <c r="B188" s="201" t="s">
        <v>2152</v>
      </c>
      <c r="C188" s="202" t="s">
        <v>2384</v>
      </c>
      <c r="D188" s="203" t="s">
        <v>2385</v>
      </c>
      <c r="E188" s="204" t="s">
        <v>2146</v>
      </c>
      <c r="F188" s="202">
        <f t="shared" si="6"/>
        <v>10</v>
      </c>
      <c r="G188" s="202" t="str">
        <f t="shared" si="7"/>
        <v>Columbus</v>
      </c>
      <c r="H188" s="202" t="str">
        <f t="shared" si="8"/>
        <v>Columbus, NE</v>
      </c>
      <c r="I188" s="205" t="s">
        <v>2396</v>
      </c>
      <c r="J188" s="38" t="s">
        <v>2385</v>
      </c>
      <c r="K188" s="38">
        <v>997</v>
      </c>
      <c r="L188" s="206">
        <v>6421</v>
      </c>
      <c r="M188" s="207" t="s">
        <v>2397</v>
      </c>
      <c r="N188" s="208" t="s">
        <v>2385</v>
      </c>
      <c r="O188" s="209" t="s">
        <v>2157</v>
      </c>
    </row>
    <row r="189" spans="1:15" ht="12">
      <c r="A189" s="175"/>
      <c r="B189" s="201" t="s">
        <v>2158</v>
      </c>
      <c r="C189" s="202" t="s">
        <v>2616</v>
      </c>
      <c r="D189" s="203" t="s">
        <v>2617</v>
      </c>
      <c r="E189" s="204" t="s">
        <v>2146</v>
      </c>
      <c r="F189" s="202">
        <f t="shared" si="6"/>
        <v>10</v>
      </c>
      <c r="G189" s="202" t="str">
        <f t="shared" si="7"/>
        <v>Columbus</v>
      </c>
      <c r="H189" s="202" t="str">
        <f t="shared" si="8"/>
        <v>Columbus, OH</v>
      </c>
      <c r="I189" s="205" t="s">
        <v>2048</v>
      </c>
      <c r="J189" s="38" t="s">
        <v>2617</v>
      </c>
      <c r="K189" s="38">
        <v>797</v>
      </c>
      <c r="L189" s="206">
        <v>5708</v>
      </c>
      <c r="M189" s="207" t="s">
        <v>2482</v>
      </c>
      <c r="N189" s="208" t="s">
        <v>2617</v>
      </c>
      <c r="O189" s="209" t="s">
        <v>2304</v>
      </c>
    </row>
    <row r="190" spans="1:15" ht="12">
      <c r="A190" s="175"/>
      <c r="B190" s="201" t="s">
        <v>2159</v>
      </c>
      <c r="C190" s="202" t="s">
        <v>2616</v>
      </c>
      <c r="D190" s="203" t="s">
        <v>2617</v>
      </c>
      <c r="E190" s="204" t="s">
        <v>2146</v>
      </c>
      <c r="F190" s="202">
        <f t="shared" si="6"/>
        <v>10</v>
      </c>
      <c r="G190" s="202" t="str">
        <f t="shared" si="7"/>
        <v>Columbus</v>
      </c>
      <c r="H190" s="202" t="str">
        <f t="shared" si="8"/>
        <v>Columbus, OH</v>
      </c>
      <c r="I190" s="205" t="s">
        <v>2048</v>
      </c>
      <c r="J190" s="38" t="s">
        <v>2617</v>
      </c>
      <c r="K190" s="38">
        <v>797</v>
      </c>
      <c r="L190" s="206">
        <v>5708</v>
      </c>
      <c r="M190" s="207" t="s">
        <v>2482</v>
      </c>
      <c r="N190" s="208" t="s">
        <v>2617</v>
      </c>
      <c r="O190" s="209" t="s">
        <v>2304</v>
      </c>
    </row>
    <row r="191" spans="1:15" ht="12">
      <c r="A191" s="175"/>
      <c r="B191" s="201" t="s">
        <v>2160</v>
      </c>
      <c r="C191" s="202" t="s">
        <v>2616</v>
      </c>
      <c r="D191" s="203" t="s">
        <v>2617</v>
      </c>
      <c r="E191" s="204" t="s">
        <v>2146</v>
      </c>
      <c r="F191" s="202">
        <f t="shared" si="6"/>
        <v>10</v>
      </c>
      <c r="G191" s="202" t="str">
        <f t="shared" si="7"/>
        <v>Columbus</v>
      </c>
      <c r="H191" s="202" t="str">
        <f t="shared" si="8"/>
        <v>Columbus, OH</v>
      </c>
      <c r="I191" s="205" t="s">
        <v>2048</v>
      </c>
      <c r="J191" s="38" t="s">
        <v>2617</v>
      </c>
      <c r="K191" s="38">
        <v>797</v>
      </c>
      <c r="L191" s="206">
        <v>5708</v>
      </c>
      <c r="M191" s="207" t="s">
        <v>2482</v>
      </c>
      <c r="N191" s="208" t="s">
        <v>2617</v>
      </c>
      <c r="O191" s="209" t="s">
        <v>2304</v>
      </c>
    </row>
    <row r="192" spans="1:15" ht="12">
      <c r="A192" s="175"/>
      <c r="B192" s="201" t="s">
        <v>2161</v>
      </c>
      <c r="C192" s="202" t="s">
        <v>2629</v>
      </c>
      <c r="D192" s="203" t="s">
        <v>2626</v>
      </c>
      <c r="E192" s="204" t="s">
        <v>2162</v>
      </c>
      <c r="F192" s="202">
        <f t="shared" si="6"/>
        <v>9</v>
      </c>
      <c r="G192" s="202" t="str">
        <f t="shared" si="7"/>
        <v>Concord</v>
      </c>
      <c r="H192" s="202" t="str">
        <f t="shared" si="8"/>
        <v>Concord, CA</v>
      </c>
      <c r="I192" s="205" t="s">
        <v>2405</v>
      </c>
      <c r="J192" s="38" t="s">
        <v>2626</v>
      </c>
      <c r="K192" s="38">
        <v>1237</v>
      </c>
      <c r="L192" s="206">
        <v>2749</v>
      </c>
      <c r="M192" s="205" t="s">
        <v>2406</v>
      </c>
      <c r="N192" s="38" t="s">
        <v>2626</v>
      </c>
      <c r="O192" s="209" t="s">
        <v>373</v>
      </c>
    </row>
    <row r="193" spans="1:15" ht="12">
      <c r="A193" s="175"/>
      <c r="B193" s="213" t="s">
        <v>374</v>
      </c>
      <c r="C193" s="202" t="s">
        <v>1887</v>
      </c>
      <c r="D193" s="203" t="s">
        <v>1888</v>
      </c>
      <c r="E193" s="204" t="s">
        <v>2162</v>
      </c>
      <c r="F193" s="202">
        <f t="shared" si="6"/>
        <v>9</v>
      </c>
      <c r="G193" s="202" t="str">
        <f t="shared" si="7"/>
        <v>Concord</v>
      </c>
      <c r="H193" s="202" t="str">
        <f t="shared" si="8"/>
        <v>Concord, NH</v>
      </c>
      <c r="I193" s="205" t="s">
        <v>1890</v>
      </c>
      <c r="J193" s="38" t="s">
        <v>1888</v>
      </c>
      <c r="K193" s="38">
        <v>328</v>
      </c>
      <c r="L193" s="206">
        <v>7554</v>
      </c>
      <c r="M193" s="207" t="s">
        <v>1891</v>
      </c>
      <c r="N193" s="208" t="s">
        <v>1888</v>
      </c>
      <c r="O193" s="209" t="s">
        <v>2112</v>
      </c>
    </row>
    <row r="194" spans="1:15" ht="12">
      <c r="A194" s="175"/>
      <c r="B194" s="201" t="s">
        <v>375</v>
      </c>
      <c r="C194" s="202" t="s">
        <v>241</v>
      </c>
      <c r="D194" s="203" t="s">
        <v>242</v>
      </c>
      <c r="E194" s="204" t="s">
        <v>376</v>
      </c>
      <c r="F194" s="202">
        <f t="shared" si="6"/>
        <v>11</v>
      </c>
      <c r="G194" s="202" t="str">
        <f t="shared" si="7"/>
        <v>Concordia</v>
      </c>
      <c r="H194" s="202" t="str">
        <f t="shared" si="8"/>
        <v>Concordia, KS</v>
      </c>
      <c r="I194" s="205" t="s">
        <v>377</v>
      </c>
      <c r="J194" s="38" t="s">
        <v>242</v>
      </c>
      <c r="K194" s="38">
        <v>1317</v>
      </c>
      <c r="L194" s="206">
        <v>5574</v>
      </c>
      <c r="M194" s="207" t="s">
        <v>378</v>
      </c>
      <c r="N194" s="208" t="s">
        <v>242</v>
      </c>
      <c r="O194" s="209" t="s">
        <v>114</v>
      </c>
    </row>
    <row r="195" spans="1:15" ht="12">
      <c r="A195" s="175"/>
      <c r="B195" s="201" t="s">
        <v>383</v>
      </c>
      <c r="C195" s="202" t="s">
        <v>1638</v>
      </c>
      <c r="D195" s="203" t="s">
        <v>1639</v>
      </c>
      <c r="E195" s="204" t="s">
        <v>384</v>
      </c>
      <c r="F195" s="202">
        <f t="shared" si="6"/>
        <v>8</v>
      </c>
      <c r="G195" s="202" t="str">
        <f t="shared" si="7"/>
        <v>Conroe</v>
      </c>
      <c r="H195" s="202" t="str">
        <f t="shared" si="8"/>
        <v>Conroe, TX</v>
      </c>
      <c r="I195" s="205" t="s">
        <v>385</v>
      </c>
      <c r="J195" s="38" t="s">
        <v>1639</v>
      </c>
      <c r="K195" s="38">
        <v>2700</v>
      </c>
      <c r="L195" s="206">
        <v>1599</v>
      </c>
      <c r="M195" s="207" t="s">
        <v>1267</v>
      </c>
      <c r="N195" s="208" t="s">
        <v>1639</v>
      </c>
      <c r="O195" s="209" t="s">
        <v>1268</v>
      </c>
    </row>
    <row r="196" spans="1:15" ht="12">
      <c r="A196" s="175"/>
      <c r="B196" s="201" t="s">
        <v>386</v>
      </c>
      <c r="C196" s="202" t="s">
        <v>503</v>
      </c>
      <c r="D196" s="203" t="s">
        <v>558</v>
      </c>
      <c r="E196" s="204" t="s">
        <v>387</v>
      </c>
      <c r="F196" s="202">
        <f t="shared" si="6"/>
        <v>12</v>
      </c>
      <c r="G196" s="202" t="str">
        <f t="shared" si="7"/>
        <v>Cookeville</v>
      </c>
      <c r="H196" s="202" t="str">
        <f t="shared" si="8"/>
        <v>Cookeville, TN</v>
      </c>
      <c r="I196" s="205" t="s">
        <v>2576</v>
      </c>
      <c r="J196" s="38" t="s">
        <v>558</v>
      </c>
      <c r="K196" s="38">
        <v>1616</v>
      </c>
      <c r="L196" s="206">
        <v>3729</v>
      </c>
      <c r="M196" s="207" t="s">
        <v>2577</v>
      </c>
      <c r="N196" s="208" t="s">
        <v>558</v>
      </c>
      <c r="O196" s="209" t="s">
        <v>2144</v>
      </c>
    </row>
    <row r="197" spans="1:15" ht="12">
      <c r="A197" s="175"/>
      <c r="B197" s="201" t="s">
        <v>388</v>
      </c>
      <c r="C197" s="202" t="s">
        <v>2499</v>
      </c>
      <c r="D197" s="203" t="s">
        <v>2500</v>
      </c>
      <c r="E197" s="204" t="s">
        <v>389</v>
      </c>
      <c r="F197" s="202">
        <f t="shared" si="6"/>
        <v>8</v>
      </c>
      <c r="G197" s="202" t="str">
        <f t="shared" si="7"/>
        <v>Corbin</v>
      </c>
      <c r="H197" s="202" t="str">
        <f t="shared" si="8"/>
        <v>Corbin, KY</v>
      </c>
      <c r="I197" s="205" t="s">
        <v>557</v>
      </c>
      <c r="J197" s="38" t="s">
        <v>558</v>
      </c>
      <c r="K197" s="38">
        <v>1266</v>
      </c>
      <c r="L197" s="206">
        <v>3937</v>
      </c>
      <c r="M197" s="207" t="s">
        <v>559</v>
      </c>
      <c r="N197" s="208" t="s">
        <v>558</v>
      </c>
      <c r="O197" s="209" t="s">
        <v>560</v>
      </c>
    </row>
    <row r="198" spans="1:20" ht="12">
      <c r="A198" s="175"/>
      <c r="B198" s="201" t="s">
        <v>390</v>
      </c>
      <c r="C198" s="202" t="s">
        <v>1638</v>
      </c>
      <c r="D198" s="203" t="s">
        <v>1639</v>
      </c>
      <c r="E198" s="204" t="s">
        <v>391</v>
      </c>
      <c r="F198" s="202">
        <f aca="true" t="shared" si="9" ref="F198:F261">LEN(E198)</f>
        <v>16</v>
      </c>
      <c r="G198" s="202" t="str">
        <f aca="true" t="shared" si="10" ref="G198:G261">MID(E198,2,F198-2)</f>
        <v>Corpus Christi</v>
      </c>
      <c r="H198" s="202" t="str">
        <f aca="true" t="shared" si="11" ref="H198:H261">CONCATENATE(G198,", ",+D198)</f>
        <v>Corpus Christi, TX</v>
      </c>
      <c r="I198" s="205" t="s">
        <v>392</v>
      </c>
      <c r="J198" s="38" t="s">
        <v>1639</v>
      </c>
      <c r="K198" s="38">
        <v>3439</v>
      </c>
      <c r="L198" s="206">
        <v>1016</v>
      </c>
      <c r="M198" s="207" t="s">
        <v>393</v>
      </c>
      <c r="N198" s="208" t="s">
        <v>1639</v>
      </c>
      <c r="O198" s="209" t="s">
        <v>394</v>
      </c>
      <c r="P198" s="37"/>
      <c r="Q198" s="38"/>
      <c r="R198" s="210"/>
      <c r="S198" s="38"/>
      <c r="T198" s="38"/>
    </row>
    <row r="199" spans="1:15" ht="12">
      <c r="A199" s="175"/>
      <c r="B199" s="201" t="s">
        <v>395</v>
      </c>
      <c r="C199" s="202" t="s">
        <v>1638</v>
      </c>
      <c r="D199" s="203" t="s">
        <v>1639</v>
      </c>
      <c r="E199" s="204" t="s">
        <v>391</v>
      </c>
      <c r="F199" s="202">
        <f t="shared" si="9"/>
        <v>16</v>
      </c>
      <c r="G199" s="202" t="str">
        <f t="shared" si="10"/>
        <v>Corpus Christi</v>
      </c>
      <c r="H199" s="202" t="str">
        <f t="shared" si="11"/>
        <v>Corpus Christi, TX</v>
      </c>
      <c r="I199" s="205" t="s">
        <v>392</v>
      </c>
      <c r="J199" s="38" t="s">
        <v>1639</v>
      </c>
      <c r="K199" s="38">
        <v>3439</v>
      </c>
      <c r="L199" s="206">
        <v>1016</v>
      </c>
      <c r="M199" s="207" t="s">
        <v>393</v>
      </c>
      <c r="N199" s="208" t="s">
        <v>1639</v>
      </c>
      <c r="O199" s="209" t="s">
        <v>394</v>
      </c>
    </row>
    <row r="200" spans="1:15" ht="12">
      <c r="A200" s="175"/>
      <c r="B200" s="201" t="s">
        <v>594</v>
      </c>
      <c r="C200" s="202" t="s">
        <v>176</v>
      </c>
      <c r="D200" s="203" t="s">
        <v>2762</v>
      </c>
      <c r="E200" s="204" t="s">
        <v>397</v>
      </c>
      <c r="F200" s="202">
        <f t="shared" si="9"/>
        <v>16</v>
      </c>
      <c r="G200" s="202" t="str">
        <f t="shared" si="10"/>
        <v>Council Bluffs</v>
      </c>
      <c r="H200" s="202" t="str">
        <f t="shared" si="11"/>
        <v>Council Bluffs, IA</v>
      </c>
      <c r="I200" s="205" t="s">
        <v>398</v>
      </c>
      <c r="J200" s="38" t="s">
        <v>2385</v>
      </c>
      <c r="K200" s="38">
        <v>1037</v>
      </c>
      <c r="L200" s="206">
        <v>6413</v>
      </c>
      <c r="M200" s="207" t="s">
        <v>399</v>
      </c>
      <c r="N200" s="208" t="s">
        <v>2385</v>
      </c>
      <c r="O200" s="209" t="s">
        <v>2763</v>
      </c>
    </row>
    <row r="201" spans="1:15" ht="12">
      <c r="A201" s="175"/>
      <c r="B201" s="201" t="s">
        <v>2764</v>
      </c>
      <c r="C201" s="202" t="s">
        <v>2629</v>
      </c>
      <c r="D201" s="203" t="s">
        <v>2626</v>
      </c>
      <c r="E201" s="204" t="s">
        <v>2765</v>
      </c>
      <c r="F201" s="202">
        <f t="shared" si="9"/>
        <v>8</v>
      </c>
      <c r="G201" s="202" t="str">
        <f t="shared" si="10"/>
        <v>Covina</v>
      </c>
      <c r="H201" s="202" t="str">
        <f t="shared" si="11"/>
        <v>Covina, CA</v>
      </c>
      <c r="I201" s="205" t="s">
        <v>89</v>
      </c>
      <c r="J201" s="38" t="s">
        <v>2626</v>
      </c>
      <c r="K201" s="38">
        <v>1201</v>
      </c>
      <c r="L201" s="206">
        <v>1430</v>
      </c>
      <c r="M201" s="205" t="s">
        <v>2374</v>
      </c>
      <c r="N201" s="38" t="s">
        <v>2626</v>
      </c>
      <c r="O201" s="209" t="s">
        <v>2375</v>
      </c>
    </row>
    <row r="202" spans="1:15" ht="12">
      <c r="A202" s="175"/>
      <c r="B202" s="201" t="s">
        <v>2766</v>
      </c>
      <c r="C202" s="202" t="s">
        <v>176</v>
      </c>
      <c r="D202" s="203" t="s">
        <v>2762</v>
      </c>
      <c r="E202" s="204" t="s">
        <v>2767</v>
      </c>
      <c r="F202" s="202">
        <f t="shared" si="9"/>
        <v>9</v>
      </c>
      <c r="G202" s="202" t="str">
        <f t="shared" si="10"/>
        <v>Creston</v>
      </c>
      <c r="H202" s="202" t="str">
        <f t="shared" si="11"/>
        <v>Creston, IA</v>
      </c>
      <c r="I202" s="205" t="s">
        <v>524</v>
      </c>
      <c r="J202" s="38" t="s">
        <v>2762</v>
      </c>
      <c r="K202" s="38">
        <v>1036</v>
      </c>
      <c r="L202" s="206">
        <v>6497</v>
      </c>
      <c r="M202" s="207" t="s">
        <v>2509</v>
      </c>
      <c r="N202" s="208" t="s">
        <v>2762</v>
      </c>
      <c r="O202" s="209" t="s">
        <v>2510</v>
      </c>
    </row>
    <row r="203" spans="1:15" ht="12">
      <c r="A203" s="175"/>
      <c r="B203" s="201" t="s">
        <v>2768</v>
      </c>
      <c r="C203" s="202" t="s">
        <v>87</v>
      </c>
      <c r="D203" s="203" t="s">
        <v>88</v>
      </c>
      <c r="E203" s="204" t="s">
        <v>177</v>
      </c>
      <c r="F203" s="202">
        <f t="shared" si="9"/>
        <v>10</v>
      </c>
      <c r="G203" s="202" t="str">
        <f t="shared" si="10"/>
        <v>Culpeper</v>
      </c>
      <c r="H203" s="202" t="str">
        <f t="shared" si="11"/>
        <v>Culpeper, VA</v>
      </c>
      <c r="I203" s="205" t="s">
        <v>178</v>
      </c>
      <c r="J203" s="38" t="s">
        <v>2710</v>
      </c>
      <c r="K203" s="38">
        <v>973</v>
      </c>
      <c r="L203" s="206">
        <v>5006</v>
      </c>
      <c r="M203" s="207" t="s">
        <v>2711</v>
      </c>
      <c r="N203" s="208" t="s">
        <v>2720</v>
      </c>
      <c r="O203" s="209" t="s">
        <v>2721</v>
      </c>
    </row>
    <row r="204" spans="1:15" ht="12">
      <c r="A204" s="175"/>
      <c r="B204" s="201" t="s">
        <v>179</v>
      </c>
      <c r="C204" s="202" t="s">
        <v>128</v>
      </c>
      <c r="D204" s="203" t="s">
        <v>2720</v>
      </c>
      <c r="E204" s="204" t="s">
        <v>180</v>
      </c>
      <c r="F204" s="202">
        <f t="shared" si="9"/>
        <v>12</v>
      </c>
      <c r="G204" s="202" t="str">
        <f t="shared" si="10"/>
        <v>Cumberland</v>
      </c>
      <c r="H204" s="202" t="str">
        <f t="shared" si="11"/>
        <v>Cumberland, MD</v>
      </c>
      <c r="I204" s="205" t="s">
        <v>2392</v>
      </c>
      <c r="J204" s="38" t="s">
        <v>2132</v>
      </c>
      <c r="K204" s="38">
        <v>654</v>
      </c>
      <c r="L204" s="206">
        <v>5968</v>
      </c>
      <c r="M204" s="207" t="s">
        <v>2393</v>
      </c>
      <c r="N204" s="208" t="s">
        <v>2132</v>
      </c>
      <c r="O204" s="209" t="s">
        <v>2394</v>
      </c>
    </row>
    <row r="205" spans="1:15" ht="12">
      <c r="A205" s="175"/>
      <c r="B205" s="201" t="s">
        <v>181</v>
      </c>
      <c r="C205" s="202" t="s">
        <v>1638</v>
      </c>
      <c r="D205" s="203" t="s">
        <v>1639</v>
      </c>
      <c r="E205" s="204" t="s">
        <v>2785</v>
      </c>
      <c r="F205" s="202">
        <f t="shared" si="9"/>
        <v>8</v>
      </c>
      <c r="G205" s="202" t="str">
        <f t="shared" si="10"/>
        <v>Dallas</v>
      </c>
      <c r="H205" s="202" t="str">
        <f t="shared" si="11"/>
        <v>Dallas, TX</v>
      </c>
      <c r="I205" s="205" t="s">
        <v>2255</v>
      </c>
      <c r="J205" s="38" t="s">
        <v>1639</v>
      </c>
      <c r="K205" s="38">
        <v>2603</v>
      </c>
      <c r="L205" s="206">
        <v>2407</v>
      </c>
      <c r="M205" s="207" t="s">
        <v>223</v>
      </c>
      <c r="N205" s="208" t="s">
        <v>1639</v>
      </c>
      <c r="O205" s="209" t="s">
        <v>2235</v>
      </c>
    </row>
    <row r="206" spans="1:15" ht="12">
      <c r="A206" s="175"/>
      <c r="B206" s="201" t="s">
        <v>2786</v>
      </c>
      <c r="C206" s="202" t="s">
        <v>1638</v>
      </c>
      <c r="D206" s="203" t="s">
        <v>1639</v>
      </c>
      <c r="E206" s="204" t="s">
        <v>2785</v>
      </c>
      <c r="F206" s="202">
        <f t="shared" si="9"/>
        <v>8</v>
      </c>
      <c r="G206" s="202" t="str">
        <f t="shared" si="10"/>
        <v>Dallas</v>
      </c>
      <c r="H206" s="202" t="str">
        <f t="shared" si="11"/>
        <v>Dallas, TX</v>
      </c>
      <c r="I206" s="205" t="s">
        <v>2255</v>
      </c>
      <c r="J206" s="38" t="s">
        <v>1639</v>
      </c>
      <c r="K206" s="38">
        <v>2603</v>
      </c>
      <c r="L206" s="206">
        <v>2407</v>
      </c>
      <c r="M206" s="207" t="s">
        <v>223</v>
      </c>
      <c r="N206" s="208" t="s">
        <v>1639</v>
      </c>
      <c r="O206" s="209" t="s">
        <v>2235</v>
      </c>
    </row>
    <row r="207" spans="1:15" ht="12">
      <c r="A207" s="175"/>
      <c r="B207" s="201" t="s">
        <v>2787</v>
      </c>
      <c r="C207" s="202" t="s">
        <v>1638</v>
      </c>
      <c r="D207" s="203" t="s">
        <v>1639</v>
      </c>
      <c r="E207" s="204" t="s">
        <v>2785</v>
      </c>
      <c r="F207" s="202">
        <f t="shared" si="9"/>
        <v>8</v>
      </c>
      <c r="G207" s="202" t="str">
        <f t="shared" si="10"/>
        <v>Dallas</v>
      </c>
      <c r="H207" s="202" t="str">
        <f t="shared" si="11"/>
        <v>Dallas, TX</v>
      </c>
      <c r="I207" s="205" t="s">
        <v>2255</v>
      </c>
      <c r="J207" s="38" t="s">
        <v>1639</v>
      </c>
      <c r="K207" s="38">
        <v>2603</v>
      </c>
      <c r="L207" s="206">
        <v>2407</v>
      </c>
      <c r="M207" s="207" t="s">
        <v>223</v>
      </c>
      <c r="N207" s="208" t="s">
        <v>1639</v>
      </c>
      <c r="O207" s="209" t="s">
        <v>2235</v>
      </c>
    </row>
    <row r="208" spans="1:15" ht="12">
      <c r="A208" s="175"/>
      <c r="B208" s="201" t="s">
        <v>2788</v>
      </c>
      <c r="C208" s="202" t="s">
        <v>1638</v>
      </c>
      <c r="D208" s="203" t="s">
        <v>1639</v>
      </c>
      <c r="E208" s="204" t="s">
        <v>2785</v>
      </c>
      <c r="F208" s="202">
        <f t="shared" si="9"/>
        <v>8</v>
      </c>
      <c r="G208" s="202" t="str">
        <f t="shared" si="10"/>
        <v>Dallas</v>
      </c>
      <c r="H208" s="202" t="str">
        <f t="shared" si="11"/>
        <v>Dallas, TX</v>
      </c>
      <c r="I208" s="205" t="s">
        <v>2255</v>
      </c>
      <c r="J208" s="38" t="s">
        <v>1639</v>
      </c>
      <c r="K208" s="38">
        <v>2603</v>
      </c>
      <c r="L208" s="206">
        <v>2407</v>
      </c>
      <c r="M208" s="207" t="s">
        <v>223</v>
      </c>
      <c r="N208" s="208" t="s">
        <v>1639</v>
      </c>
      <c r="O208" s="209" t="s">
        <v>2235</v>
      </c>
    </row>
    <row r="209" spans="1:15" ht="12">
      <c r="A209" s="175"/>
      <c r="B209" s="201" t="s">
        <v>2789</v>
      </c>
      <c r="C209" s="202" t="s">
        <v>98</v>
      </c>
      <c r="D209" s="203" t="s">
        <v>99</v>
      </c>
      <c r="E209" s="204" t="s">
        <v>201</v>
      </c>
      <c r="F209" s="202">
        <f t="shared" si="9"/>
        <v>8</v>
      </c>
      <c r="G209" s="202" t="str">
        <f t="shared" si="10"/>
        <v>Dalton</v>
      </c>
      <c r="H209" s="202" t="str">
        <f t="shared" si="11"/>
        <v>Dalton, GA</v>
      </c>
      <c r="I209" s="205" t="s">
        <v>301</v>
      </c>
      <c r="J209" s="38" t="s">
        <v>558</v>
      </c>
      <c r="K209" s="38">
        <v>1544</v>
      </c>
      <c r="L209" s="206">
        <v>3587</v>
      </c>
      <c r="M209" s="207" t="s">
        <v>506</v>
      </c>
      <c r="N209" s="208" t="s">
        <v>558</v>
      </c>
      <c r="O209" s="209" t="s">
        <v>343</v>
      </c>
    </row>
    <row r="210" spans="1:15" ht="12">
      <c r="A210" s="175"/>
      <c r="B210" s="201" t="s">
        <v>202</v>
      </c>
      <c r="C210" s="202" t="s">
        <v>176</v>
      </c>
      <c r="D210" s="203" t="s">
        <v>2762</v>
      </c>
      <c r="E210" s="204" t="s">
        <v>203</v>
      </c>
      <c r="F210" s="202">
        <f t="shared" si="9"/>
        <v>11</v>
      </c>
      <c r="G210" s="202" t="str">
        <f t="shared" si="10"/>
        <v>Davenport</v>
      </c>
      <c r="H210" s="202" t="str">
        <f t="shared" si="11"/>
        <v>Davenport, IA</v>
      </c>
      <c r="I210" s="205" t="s">
        <v>2261</v>
      </c>
      <c r="J210" s="38" t="s">
        <v>2179</v>
      </c>
      <c r="K210" s="38">
        <v>911</v>
      </c>
      <c r="L210" s="206">
        <v>6474</v>
      </c>
      <c r="M210" s="207" t="s">
        <v>2509</v>
      </c>
      <c r="N210" s="208" t="s">
        <v>2762</v>
      </c>
      <c r="O210" s="209" t="s">
        <v>2510</v>
      </c>
    </row>
    <row r="211" spans="1:15" ht="12">
      <c r="A211" s="175"/>
      <c r="B211" s="201" t="s">
        <v>498</v>
      </c>
      <c r="C211" s="202" t="s">
        <v>176</v>
      </c>
      <c r="D211" s="203" t="s">
        <v>2762</v>
      </c>
      <c r="E211" s="204" t="s">
        <v>203</v>
      </c>
      <c r="F211" s="202">
        <f t="shared" si="9"/>
        <v>11</v>
      </c>
      <c r="G211" s="202" t="str">
        <f t="shared" si="10"/>
        <v>Davenport</v>
      </c>
      <c r="H211" s="202" t="str">
        <f t="shared" si="11"/>
        <v>Davenport, IA</v>
      </c>
      <c r="I211" s="205" t="s">
        <v>2261</v>
      </c>
      <c r="J211" s="38" t="s">
        <v>2179</v>
      </c>
      <c r="K211" s="38">
        <v>911</v>
      </c>
      <c r="L211" s="206">
        <v>6474</v>
      </c>
      <c r="M211" s="207" t="s">
        <v>2509</v>
      </c>
      <c r="N211" s="208" t="s">
        <v>2762</v>
      </c>
      <c r="O211" s="209" t="s">
        <v>2510</v>
      </c>
    </row>
    <row r="212" spans="1:20" ht="12">
      <c r="A212" s="175"/>
      <c r="B212" s="201" t="s">
        <v>268</v>
      </c>
      <c r="C212" s="202" t="s">
        <v>2616</v>
      </c>
      <c r="D212" s="203" t="s">
        <v>2617</v>
      </c>
      <c r="E212" s="204" t="s">
        <v>269</v>
      </c>
      <c r="F212" s="202">
        <f t="shared" si="9"/>
        <v>8</v>
      </c>
      <c r="G212" s="202" t="str">
        <f t="shared" si="10"/>
        <v>Dayton</v>
      </c>
      <c r="H212" s="202" t="str">
        <f t="shared" si="11"/>
        <v>Dayton, OH</v>
      </c>
      <c r="I212" s="205" t="s">
        <v>2048</v>
      </c>
      <c r="J212" s="38" t="s">
        <v>2617</v>
      </c>
      <c r="K212" s="38">
        <v>797</v>
      </c>
      <c r="L212" s="206">
        <v>5708</v>
      </c>
      <c r="M212" s="207" t="s">
        <v>270</v>
      </c>
      <c r="N212" s="208" t="s">
        <v>2617</v>
      </c>
      <c r="O212" s="209" t="s">
        <v>271</v>
      </c>
      <c r="P212" s="37"/>
      <c r="Q212" s="38"/>
      <c r="R212" s="210"/>
      <c r="S212" s="38"/>
      <c r="T212" s="38"/>
    </row>
    <row r="213" spans="1:20" ht="12">
      <c r="A213" s="175"/>
      <c r="B213" s="201" t="s">
        <v>272</v>
      </c>
      <c r="C213" s="202" t="s">
        <v>2616</v>
      </c>
      <c r="D213" s="203" t="s">
        <v>2617</v>
      </c>
      <c r="E213" s="204" t="s">
        <v>269</v>
      </c>
      <c r="F213" s="202">
        <f t="shared" si="9"/>
        <v>8</v>
      </c>
      <c r="G213" s="202" t="str">
        <f t="shared" si="10"/>
        <v>Dayton</v>
      </c>
      <c r="H213" s="202" t="str">
        <f t="shared" si="11"/>
        <v>Dayton, OH</v>
      </c>
      <c r="I213" s="205" t="s">
        <v>273</v>
      </c>
      <c r="J213" s="38" t="s">
        <v>2617</v>
      </c>
      <c r="K213" s="38">
        <v>886</v>
      </c>
      <c r="L213" s="206">
        <v>5708</v>
      </c>
      <c r="M213" s="207" t="s">
        <v>270</v>
      </c>
      <c r="N213" s="208" t="s">
        <v>2617</v>
      </c>
      <c r="O213" s="209" t="s">
        <v>271</v>
      </c>
      <c r="P213" s="37"/>
      <c r="Q213" s="38"/>
      <c r="R213" s="210"/>
      <c r="S213" s="38"/>
      <c r="T213" s="38"/>
    </row>
    <row r="214" spans="1:20" ht="12">
      <c r="A214" s="175"/>
      <c r="B214" s="201" t="s">
        <v>274</v>
      </c>
      <c r="C214" s="202" t="s">
        <v>135</v>
      </c>
      <c r="D214" s="203" t="s">
        <v>136</v>
      </c>
      <c r="E214" s="204" t="s">
        <v>275</v>
      </c>
      <c r="F214" s="202">
        <f t="shared" si="9"/>
        <v>18</v>
      </c>
      <c r="G214" s="202" t="str">
        <f t="shared" si="10"/>
        <v>Decatur/Florence</v>
      </c>
      <c r="H214" s="202" t="str">
        <f t="shared" si="11"/>
        <v>Decatur/Florence, AL</v>
      </c>
      <c r="I214" s="205" t="s">
        <v>505</v>
      </c>
      <c r="J214" s="38" t="s">
        <v>136</v>
      </c>
      <c r="K214" s="38">
        <v>1651</v>
      </c>
      <c r="L214" s="206">
        <v>3323</v>
      </c>
      <c r="M214" s="207" t="s">
        <v>466</v>
      </c>
      <c r="N214" s="208" t="s">
        <v>136</v>
      </c>
      <c r="O214" s="209" t="s">
        <v>467</v>
      </c>
      <c r="P214" s="37"/>
      <c r="Q214" s="38"/>
      <c r="R214" s="210"/>
      <c r="S214" s="38"/>
      <c r="T214" s="38"/>
    </row>
    <row r="215" spans="1:20" ht="12">
      <c r="A215" s="175"/>
      <c r="B215" s="201" t="s">
        <v>256</v>
      </c>
      <c r="C215" s="202" t="s">
        <v>176</v>
      </c>
      <c r="D215" s="203" t="s">
        <v>2762</v>
      </c>
      <c r="E215" s="204" t="s">
        <v>257</v>
      </c>
      <c r="F215" s="202">
        <f t="shared" si="9"/>
        <v>9</v>
      </c>
      <c r="G215" s="202" t="str">
        <f t="shared" si="10"/>
        <v>Decorah</v>
      </c>
      <c r="H215" s="202" t="str">
        <f t="shared" si="11"/>
        <v>Decorah, IA</v>
      </c>
      <c r="I215" s="205" t="s">
        <v>258</v>
      </c>
      <c r="J215" s="38" t="s">
        <v>259</v>
      </c>
      <c r="K215" s="38">
        <v>692</v>
      </c>
      <c r="L215" s="206">
        <v>7491</v>
      </c>
      <c r="M215" s="207" t="s">
        <v>2509</v>
      </c>
      <c r="N215" s="208" t="s">
        <v>2762</v>
      </c>
      <c r="O215" s="209" t="s">
        <v>2510</v>
      </c>
      <c r="P215" s="37"/>
      <c r="Q215" s="38"/>
      <c r="R215" s="210"/>
      <c r="S215" s="38"/>
      <c r="T215" s="38"/>
    </row>
    <row r="216" spans="1:20" ht="12">
      <c r="A216" s="175"/>
      <c r="B216" s="201" t="s">
        <v>260</v>
      </c>
      <c r="C216" s="202" t="s">
        <v>1638</v>
      </c>
      <c r="D216" s="203" t="s">
        <v>1639</v>
      </c>
      <c r="E216" s="204" t="s">
        <v>261</v>
      </c>
      <c r="F216" s="202">
        <f t="shared" si="9"/>
        <v>8</v>
      </c>
      <c r="G216" s="202" t="str">
        <f t="shared" si="10"/>
        <v>Denton</v>
      </c>
      <c r="H216" s="202" t="str">
        <f t="shared" si="11"/>
        <v>Denton, TX</v>
      </c>
      <c r="I216" s="205" t="s">
        <v>2255</v>
      </c>
      <c r="J216" s="38" t="s">
        <v>1639</v>
      </c>
      <c r="K216" s="38">
        <v>2603</v>
      </c>
      <c r="L216" s="206">
        <v>2407</v>
      </c>
      <c r="M216" s="207" t="s">
        <v>223</v>
      </c>
      <c r="N216" s="208" t="s">
        <v>1639</v>
      </c>
      <c r="O216" s="209" t="s">
        <v>2235</v>
      </c>
      <c r="P216" s="37"/>
      <c r="Q216" s="38"/>
      <c r="R216" s="210"/>
      <c r="S216" s="38"/>
      <c r="T216" s="38"/>
    </row>
    <row r="217" spans="1:20" ht="12">
      <c r="A217" s="175"/>
      <c r="B217" s="201" t="s">
        <v>2607</v>
      </c>
      <c r="C217" s="202" t="s">
        <v>2624</v>
      </c>
      <c r="D217" s="203" t="s">
        <v>2625</v>
      </c>
      <c r="E217" s="204" t="s">
        <v>2352</v>
      </c>
      <c r="F217" s="202">
        <f t="shared" si="9"/>
        <v>8</v>
      </c>
      <c r="G217" s="202" t="str">
        <f t="shared" si="10"/>
        <v>Denver</v>
      </c>
      <c r="H217" s="202" t="str">
        <f t="shared" si="11"/>
        <v>Denver, CO</v>
      </c>
      <c r="I217" s="205" t="s">
        <v>2718</v>
      </c>
      <c r="J217" s="38" t="s">
        <v>2625</v>
      </c>
      <c r="K217" s="38">
        <v>679</v>
      </c>
      <c r="L217" s="206">
        <v>6020</v>
      </c>
      <c r="M217" s="207" t="s">
        <v>2719</v>
      </c>
      <c r="N217" s="208" t="s">
        <v>2625</v>
      </c>
      <c r="O217" s="209" t="s">
        <v>2214</v>
      </c>
      <c r="P217" s="37"/>
      <c r="Q217" s="38"/>
      <c r="R217" s="210"/>
      <c r="S217" s="38"/>
      <c r="T217" s="38"/>
    </row>
    <row r="218" spans="1:15" ht="12">
      <c r="A218" s="175"/>
      <c r="B218" s="201" t="s">
        <v>2353</v>
      </c>
      <c r="C218" s="202" t="s">
        <v>2624</v>
      </c>
      <c r="D218" s="203" t="s">
        <v>2625</v>
      </c>
      <c r="E218" s="204" t="s">
        <v>2352</v>
      </c>
      <c r="F218" s="202">
        <f t="shared" si="9"/>
        <v>8</v>
      </c>
      <c r="G218" s="202" t="str">
        <f t="shared" si="10"/>
        <v>Denver</v>
      </c>
      <c r="H218" s="202" t="str">
        <f t="shared" si="11"/>
        <v>Denver, CO</v>
      </c>
      <c r="I218" s="205" t="s">
        <v>2718</v>
      </c>
      <c r="J218" s="38" t="s">
        <v>2625</v>
      </c>
      <c r="K218" s="38">
        <v>679</v>
      </c>
      <c r="L218" s="206">
        <v>6020</v>
      </c>
      <c r="M218" s="207" t="s">
        <v>2719</v>
      </c>
      <c r="N218" s="208" t="s">
        <v>2625</v>
      </c>
      <c r="O218" s="209" t="s">
        <v>2214</v>
      </c>
    </row>
    <row r="219" spans="1:15" ht="12">
      <c r="A219" s="175"/>
      <c r="B219" s="201" t="s">
        <v>2354</v>
      </c>
      <c r="C219" s="202" t="s">
        <v>2624</v>
      </c>
      <c r="D219" s="203" t="s">
        <v>2625</v>
      </c>
      <c r="E219" s="204" t="s">
        <v>2352</v>
      </c>
      <c r="F219" s="202">
        <f t="shared" si="9"/>
        <v>8</v>
      </c>
      <c r="G219" s="202" t="str">
        <f t="shared" si="10"/>
        <v>Denver</v>
      </c>
      <c r="H219" s="202" t="str">
        <f t="shared" si="11"/>
        <v>Denver, CO</v>
      </c>
      <c r="I219" s="205" t="s">
        <v>2718</v>
      </c>
      <c r="J219" s="38" t="s">
        <v>2625</v>
      </c>
      <c r="K219" s="38">
        <v>679</v>
      </c>
      <c r="L219" s="206">
        <v>6020</v>
      </c>
      <c r="M219" s="207" t="s">
        <v>2719</v>
      </c>
      <c r="N219" s="208" t="s">
        <v>2625</v>
      </c>
      <c r="O219" s="209" t="s">
        <v>2214</v>
      </c>
    </row>
    <row r="220" spans="1:15" ht="12">
      <c r="A220" s="175"/>
      <c r="B220" s="201" t="s">
        <v>2355</v>
      </c>
      <c r="C220" s="202" t="s">
        <v>176</v>
      </c>
      <c r="D220" s="203" t="s">
        <v>2762</v>
      </c>
      <c r="E220" s="204" t="s">
        <v>2356</v>
      </c>
      <c r="F220" s="202">
        <f t="shared" si="9"/>
        <v>12</v>
      </c>
      <c r="G220" s="202" t="str">
        <f t="shared" si="10"/>
        <v>Des Moines</v>
      </c>
      <c r="H220" s="202" t="str">
        <f t="shared" si="11"/>
        <v>Des Moines, IA</v>
      </c>
      <c r="I220" s="205" t="s">
        <v>524</v>
      </c>
      <c r="J220" s="38" t="s">
        <v>2762</v>
      </c>
      <c r="K220" s="38">
        <v>1036</v>
      </c>
      <c r="L220" s="206">
        <v>6497</v>
      </c>
      <c r="M220" s="207" t="s">
        <v>2509</v>
      </c>
      <c r="N220" s="208" t="s">
        <v>2762</v>
      </c>
      <c r="O220" s="209" t="s">
        <v>2510</v>
      </c>
    </row>
    <row r="221" spans="1:15" ht="12">
      <c r="A221" s="175"/>
      <c r="B221" s="201" t="s">
        <v>2357</v>
      </c>
      <c r="C221" s="202" t="s">
        <v>176</v>
      </c>
      <c r="D221" s="203" t="s">
        <v>2762</v>
      </c>
      <c r="E221" s="204" t="s">
        <v>2356</v>
      </c>
      <c r="F221" s="202">
        <f t="shared" si="9"/>
        <v>12</v>
      </c>
      <c r="G221" s="202" t="str">
        <f t="shared" si="10"/>
        <v>Des Moines</v>
      </c>
      <c r="H221" s="202" t="str">
        <f t="shared" si="11"/>
        <v>Des Moines, IA</v>
      </c>
      <c r="I221" s="205" t="s">
        <v>524</v>
      </c>
      <c r="J221" s="38" t="s">
        <v>2762</v>
      </c>
      <c r="K221" s="38">
        <v>1036</v>
      </c>
      <c r="L221" s="206">
        <v>6497</v>
      </c>
      <c r="M221" s="207" t="s">
        <v>2509</v>
      </c>
      <c r="N221" s="208" t="s">
        <v>2762</v>
      </c>
      <c r="O221" s="209" t="s">
        <v>2510</v>
      </c>
    </row>
    <row r="222" spans="1:15" ht="12">
      <c r="A222" s="175"/>
      <c r="B222" s="201" t="s">
        <v>2358</v>
      </c>
      <c r="C222" s="202" t="s">
        <v>176</v>
      </c>
      <c r="D222" s="203" t="s">
        <v>2762</v>
      </c>
      <c r="E222" s="204" t="s">
        <v>2356</v>
      </c>
      <c r="F222" s="202">
        <f t="shared" si="9"/>
        <v>12</v>
      </c>
      <c r="G222" s="202" t="str">
        <f t="shared" si="10"/>
        <v>Des Moines</v>
      </c>
      <c r="H222" s="202" t="str">
        <f t="shared" si="11"/>
        <v>Des Moines, IA</v>
      </c>
      <c r="I222" s="205" t="s">
        <v>524</v>
      </c>
      <c r="J222" s="38" t="s">
        <v>2762</v>
      </c>
      <c r="K222" s="38">
        <v>1036</v>
      </c>
      <c r="L222" s="206">
        <v>6497</v>
      </c>
      <c r="M222" s="207" t="s">
        <v>2509</v>
      </c>
      <c r="N222" s="208" t="s">
        <v>2762</v>
      </c>
      <c r="O222" s="209" t="s">
        <v>2510</v>
      </c>
    </row>
    <row r="223" spans="1:15" ht="12">
      <c r="A223" s="175"/>
      <c r="B223" s="201" t="s">
        <v>2611</v>
      </c>
      <c r="C223" s="202" t="s">
        <v>176</v>
      </c>
      <c r="D223" s="203" t="s">
        <v>2762</v>
      </c>
      <c r="E223" s="204" t="s">
        <v>2356</v>
      </c>
      <c r="F223" s="202">
        <f t="shared" si="9"/>
        <v>12</v>
      </c>
      <c r="G223" s="202" t="str">
        <f t="shared" si="10"/>
        <v>Des Moines</v>
      </c>
      <c r="H223" s="202" t="str">
        <f t="shared" si="11"/>
        <v>Des Moines, IA</v>
      </c>
      <c r="I223" s="205" t="s">
        <v>524</v>
      </c>
      <c r="J223" s="38" t="s">
        <v>2762</v>
      </c>
      <c r="K223" s="38">
        <v>1036</v>
      </c>
      <c r="L223" s="206">
        <v>6497</v>
      </c>
      <c r="M223" s="207" t="s">
        <v>2509</v>
      </c>
      <c r="N223" s="208" t="s">
        <v>2762</v>
      </c>
      <c r="O223" s="209" t="s">
        <v>2510</v>
      </c>
    </row>
    <row r="224" spans="1:15" ht="12">
      <c r="A224" s="175"/>
      <c r="B224" s="201" t="s">
        <v>2612</v>
      </c>
      <c r="C224" s="202" t="s">
        <v>1412</v>
      </c>
      <c r="D224" s="203" t="s">
        <v>1208</v>
      </c>
      <c r="E224" s="204" t="s">
        <v>2398</v>
      </c>
      <c r="F224" s="202">
        <f t="shared" si="9"/>
        <v>15</v>
      </c>
      <c r="G224" s="202" t="str">
        <f t="shared" si="10"/>
        <v>Detroit Lakes</v>
      </c>
      <c r="H224" s="202" t="str">
        <f t="shared" si="11"/>
        <v>Detroit Lakes, MN</v>
      </c>
      <c r="I224" s="205" t="s">
        <v>2399</v>
      </c>
      <c r="J224" s="38" t="s">
        <v>1635</v>
      </c>
      <c r="K224" s="38">
        <v>537</v>
      </c>
      <c r="L224" s="206">
        <v>9254</v>
      </c>
      <c r="M224" s="207" t="s">
        <v>1634</v>
      </c>
      <c r="N224" s="208" t="s">
        <v>1635</v>
      </c>
      <c r="O224" s="209" t="s">
        <v>1636</v>
      </c>
    </row>
    <row r="225" spans="1:15" ht="12">
      <c r="A225" s="175"/>
      <c r="B225" s="201" t="s">
        <v>2400</v>
      </c>
      <c r="C225" s="202" t="s">
        <v>370</v>
      </c>
      <c r="D225" s="203" t="s">
        <v>371</v>
      </c>
      <c r="E225" s="204" t="s">
        <v>2401</v>
      </c>
      <c r="F225" s="202">
        <f t="shared" si="9"/>
        <v>9</v>
      </c>
      <c r="G225" s="202" t="str">
        <f t="shared" si="10"/>
        <v>Detroit</v>
      </c>
      <c r="H225" s="202" t="str">
        <f t="shared" si="11"/>
        <v>Detroit, MI</v>
      </c>
      <c r="I225" s="205" t="s">
        <v>583</v>
      </c>
      <c r="J225" s="38" t="s">
        <v>371</v>
      </c>
      <c r="K225" s="38">
        <v>626</v>
      </c>
      <c r="L225" s="206">
        <v>6569</v>
      </c>
      <c r="M225" s="205" t="s">
        <v>584</v>
      </c>
      <c r="N225" s="38" t="s">
        <v>371</v>
      </c>
      <c r="O225" s="209" t="s">
        <v>126</v>
      </c>
    </row>
    <row r="226" spans="1:15" ht="12">
      <c r="A226" s="175"/>
      <c r="B226" s="201" t="s">
        <v>15</v>
      </c>
      <c r="C226" s="202" t="s">
        <v>370</v>
      </c>
      <c r="D226" s="203" t="s">
        <v>371</v>
      </c>
      <c r="E226" s="204" t="s">
        <v>2401</v>
      </c>
      <c r="F226" s="202">
        <f t="shared" si="9"/>
        <v>9</v>
      </c>
      <c r="G226" s="202" t="str">
        <f t="shared" si="10"/>
        <v>Detroit</v>
      </c>
      <c r="H226" s="202" t="str">
        <f t="shared" si="11"/>
        <v>Detroit, MI</v>
      </c>
      <c r="I226" s="205" t="s">
        <v>583</v>
      </c>
      <c r="J226" s="38" t="s">
        <v>371</v>
      </c>
      <c r="K226" s="38">
        <v>626</v>
      </c>
      <c r="L226" s="206">
        <v>6569</v>
      </c>
      <c r="M226" s="205" t="s">
        <v>584</v>
      </c>
      <c r="N226" s="38" t="s">
        <v>371</v>
      </c>
      <c r="O226" s="209" t="s">
        <v>126</v>
      </c>
    </row>
    <row r="227" spans="1:15" ht="12">
      <c r="A227" s="175"/>
      <c r="B227" s="201" t="s">
        <v>16</v>
      </c>
      <c r="C227" s="202" t="s">
        <v>83</v>
      </c>
      <c r="D227" s="203" t="s">
        <v>1635</v>
      </c>
      <c r="E227" s="204" t="s">
        <v>17</v>
      </c>
      <c r="F227" s="202">
        <f t="shared" si="9"/>
        <v>13</v>
      </c>
      <c r="G227" s="202" t="str">
        <f t="shared" si="10"/>
        <v>Devils Lake</v>
      </c>
      <c r="H227" s="202" t="str">
        <f t="shared" si="11"/>
        <v>Devils Lake, ND</v>
      </c>
      <c r="I227" s="205" t="s">
        <v>2399</v>
      </c>
      <c r="J227" s="38" t="s">
        <v>1635</v>
      </c>
      <c r="K227" s="38">
        <v>537</v>
      </c>
      <c r="L227" s="206">
        <v>9254</v>
      </c>
      <c r="M227" s="207" t="s">
        <v>1634</v>
      </c>
      <c r="N227" s="208" t="s">
        <v>1635</v>
      </c>
      <c r="O227" s="209" t="s">
        <v>1636</v>
      </c>
    </row>
    <row r="228" spans="1:15" ht="12">
      <c r="A228" s="175"/>
      <c r="B228" s="201" t="s">
        <v>18</v>
      </c>
      <c r="C228" s="202" t="s">
        <v>83</v>
      </c>
      <c r="D228" s="203" t="s">
        <v>1635</v>
      </c>
      <c r="E228" s="204" t="s">
        <v>19</v>
      </c>
      <c r="F228" s="202">
        <f t="shared" si="9"/>
        <v>11</v>
      </c>
      <c r="G228" s="202" t="str">
        <f t="shared" si="10"/>
        <v>Dickinson</v>
      </c>
      <c r="H228" s="202" t="str">
        <f t="shared" si="11"/>
        <v>Dickinson, ND</v>
      </c>
      <c r="I228" s="205" t="s">
        <v>1905</v>
      </c>
      <c r="J228" s="38" t="s">
        <v>1635</v>
      </c>
      <c r="K228" s="38">
        <v>488</v>
      </c>
      <c r="L228" s="206">
        <v>8968</v>
      </c>
      <c r="M228" s="207" t="s">
        <v>1906</v>
      </c>
      <c r="N228" s="208" t="s">
        <v>1635</v>
      </c>
      <c r="O228" s="209" t="s">
        <v>1907</v>
      </c>
    </row>
    <row r="229" spans="1:15" ht="12">
      <c r="A229" s="175"/>
      <c r="B229" s="201" t="s">
        <v>20</v>
      </c>
      <c r="C229" s="202" t="s">
        <v>241</v>
      </c>
      <c r="D229" s="203" t="s">
        <v>242</v>
      </c>
      <c r="E229" s="204" t="s">
        <v>21</v>
      </c>
      <c r="F229" s="202">
        <f t="shared" si="9"/>
        <v>12</v>
      </c>
      <c r="G229" s="202" t="str">
        <f t="shared" si="10"/>
        <v>Dodge City</v>
      </c>
      <c r="H229" s="202" t="str">
        <f t="shared" si="11"/>
        <v>Dodge City, KS</v>
      </c>
      <c r="I229" s="205" t="s">
        <v>22</v>
      </c>
      <c r="J229" s="38" t="s">
        <v>242</v>
      </c>
      <c r="K229" s="38">
        <v>1465</v>
      </c>
      <c r="L229" s="206">
        <v>5001</v>
      </c>
      <c r="M229" s="207" t="s">
        <v>23</v>
      </c>
      <c r="N229" s="208" t="s">
        <v>242</v>
      </c>
      <c r="O229" s="209" t="s">
        <v>276</v>
      </c>
    </row>
    <row r="230" spans="1:15" ht="12">
      <c r="A230" s="175"/>
      <c r="B230" s="201" t="s">
        <v>277</v>
      </c>
      <c r="C230" s="202" t="s">
        <v>135</v>
      </c>
      <c r="D230" s="203" t="s">
        <v>136</v>
      </c>
      <c r="E230" s="204" t="s">
        <v>278</v>
      </c>
      <c r="F230" s="202">
        <f t="shared" si="9"/>
        <v>8</v>
      </c>
      <c r="G230" s="202" t="str">
        <f t="shared" si="10"/>
        <v>Dothan</v>
      </c>
      <c r="H230" s="202" t="str">
        <f t="shared" si="11"/>
        <v>Dothan, AL</v>
      </c>
      <c r="I230" s="205" t="s">
        <v>28</v>
      </c>
      <c r="J230" s="38" t="s">
        <v>136</v>
      </c>
      <c r="K230" s="38">
        <v>2212</v>
      </c>
      <c r="L230" s="206">
        <v>2224</v>
      </c>
      <c r="M230" s="205" t="s">
        <v>29</v>
      </c>
      <c r="N230" s="38" t="s">
        <v>136</v>
      </c>
      <c r="O230" s="214" t="s">
        <v>30</v>
      </c>
    </row>
    <row r="231" spans="1:15" ht="12">
      <c r="A231" s="175"/>
      <c r="B231" s="201" t="s">
        <v>31</v>
      </c>
      <c r="C231" s="202" t="s">
        <v>32</v>
      </c>
      <c r="D231" s="203" t="s">
        <v>33</v>
      </c>
      <c r="E231" s="204" t="s">
        <v>34</v>
      </c>
      <c r="F231" s="202">
        <f t="shared" si="9"/>
        <v>7</v>
      </c>
      <c r="G231" s="202" t="str">
        <f t="shared" si="10"/>
        <v>Dover</v>
      </c>
      <c r="H231" s="202" t="str">
        <f t="shared" si="11"/>
        <v>Dover, DE</v>
      </c>
      <c r="I231" s="205" t="s">
        <v>131</v>
      </c>
      <c r="J231" s="38" t="s">
        <v>2720</v>
      </c>
      <c r="K231" s="38">
        <v>1137</v>
      </c>
      <c r="L231" s="206">
        <v>4707</v>
      </c>
      <c r="M231" s="207" t="s">
        <v>132</v>
      </c>
      <c r="N231" s="208" t="s">
        <v>2720</v>
      </c>
      <c r="O231" s="209" t="s">
        <v>133</v>
      </c>
    </row>
    <row r="232" spans="1:15" ht="12">
      <c r="A232" s="175"/>
      <c r="B232" s="213" t="s">
        <v>35</v>
      </c>
      <c r="C232" s="202" t="s">
        <v>2312</v>
      </c>
      <c r="D232" s="203" t="s">
        <v>2313</v>
      </c>
      <c r="E232" s="204" t="s">
        <v>34</v>
      </c>
      <c r="F232" s="202">
        <f t="shared" si="9"/>
        <v>7</v>
      </c>
      <c r="G232" s="202" t="str">
        <f t="shared" si="10"/>
        <v>Dover</v>
      </c>
      <c r="H232" s="202" t="str">
        <f t="shared" si="11"/>
        <v>Dover, NJ</v>
      </c>
      <c r="I232" s="205" t="s">
        <v>2134</v>
      </c>
      <c r="J232" s="38" t="s">
        <v>2132</v>
      </c>
      <c r="K232" s="38">
        <v>773</v>
      </c>
      <c r="L232" s="206">
        <v>5785</v>
      </c>
      <c r="M232" s="205" t="s">
        <v>2381</v>
      </c>
      <c r="N232" s="38" t="s">
        <v>2132</v>
      </c>
      <c r="O232" s="209" t="s">
        <v>2382</v>
      </c>
    </row>
    <row r="233" spans="1:15" ht="12">
      <c r="A233" s="175"/>
      <c r="B233" s="201" t="s">
        <v>36</v>
      </c>
      <c r="C233" s="202" t="s">
        <v>2131</v>
      </c>
      <c r="D233" s="203" t="s">
        <v>2132</v>
      </c>
      <c r="E233" s="204" t="s">
        <v>37</v>
      </c>
      <c r="F233" s="202">
        <f t="shared" si="9"/>
        <v>12</v>
      </c>
      <c r="G233" s="202" t="str">
        <f t="shared" si="10"/>
        <v>Doylestown</v>
      </c>
      <c r="H233" s="202" t="str">
        <f t="shared" si="11"/>
        <v>Doylestown, PA</v>
      </c>
      <c r="I233" s="205" t="s">
        <v>635</v>
      </c>
      <c r="J233" s="38" t="s">
        <v>2132</v>
      </c>
      <c r="K233" s="38">
        <v>1101</v>
      </c>
      <c r="L233" s="206">
        <v>4954</v>
      </c>
      <c r="M233" s="207" t="s">
        <v>636</v>
      </c>
      <c r="N233" s="208" t="s">
        <v>2132</v>
      </c>
      <c r="O233" s="209" t="s">
        <v>637</v>
      </c>
    </row>
    <row r="234" spans="1:15" ht="12">
      <c r="A234" s="175"/>
      <c r="B234" s="201" t="s">
        <v>38</v>
      </c>
      <c r="C234" s="202" t="s">
        <v>2131</v>
      </c>
      <c r="D234" s="203" t="s">
        <v>2132</v>
      </c>
      <c r="E234" s="204" t="s">
        <v>39</v>
      </c>
      <c r="F234" s="202">
        <f t="shared" si="9"/>
        <v>9</v>
      </c>
      <c r="G234" s="202" t="str">
        <f t="shared" si="10"/>
        <v>Du Bois</v>
      </c>
      <c r="H234" s="202" t="str">
        <f t="shared" si="11"/>
        <v>Du Bois, PA</v>
      </c>
      <c r="I234" s="205" t="s">
        <v>2608</v>
      </c>
      <c r="J234" s="38" t="s">
        <v>2132</v>
      </c>
      <c r="K234" s="38">
        <v>622</v>
      </c>
      <c r="L234" s="206">
        <v>6087</v>
      </c>
      <c r="M234" s="207" t="s">
        <v>2393</v>
      </c>
      <c r="N234" s="208" t="s">
        <v>2132</v>
      </c>
      <c r="O234" s="209" t="s">
        <v>2394</v>
      </c>
    </row>
    <row r="235" spans="1:15" ht="12">
      <c r="A235" s="175"/>
      <c r="B235" s="201" t="s">
        <v>2609</v>
      </c>
      <c r="C235" s="202" t="s">
        <v>176</v>
      </c>
      <c r="D235" s="203" t="s">
        <v>2762</v>
      </c>
      <c r="E235" s="204" t="s">
        <v>2610</v>
      </c>
      <c r="F235" s="202">
        <f t="shared" si="9"/>
        <v>9</v>
      </c>
      <c r="G235" s="202" t="str">
        <f t="shared" si="10"/>
        <v>Dubuque</v>
      </c>
      <c r="H235" s="202" t="str">
        <f t="shared" si="11"/>
        <v>Dubuque, IA</v>
      </c>
      <c r="I235" s="205" t="s">
        <v>291</v>
      </c>
      <c r="J235" s="38" t="s">
        <v>2762</v>
      </c>
      <c r="K235" s="38">
        <v>593</v>
      </c>
      <c r="L235" s="206">
        <v>7327</v>
      </c>
      <c r="M235" s="207" t="s">
        <v>2509</v>
      </c>
      <c r="N235" s="208" t="s">
        <v>2762</v>
      </c>
      <c r="O235" s="209" t="s">
        <v>2510</v>
      </c>
    </row>
    <row r="236" spans="1:15" ht="12">
      <c r="A236" s="175"/>
      <c r="B236" s="201" t="s">
        <v>292</v>
      </c>
      <c r="C236" s="202" t="s">
        <v>1412</v>
      </c>
      <c r="D236" s="203" t="s">
        <v>1208</v>
      </c>
      <c r="E236" s="204" t="s">
        <v>293</v>
      </c>
      <c r="F236" s="202">
        <f t="shared" si="9"/>
        <v>8</v>
      </c>
      <c r="G236" s="202" t="str">
        <f t="shared" si="10"/>
        <v>Duluth</v>
      </c>
      <c r="H236" s="202" t="str">
        <f t="shared" si="11"/>
        <v>Duluth, MN</v>
      </c>
      <c r="I236" s="205" t="s">
        <v>294</v>
      </c>
      <c r="J236" s="38" t="s">
        <v>1208</v>
      </c>
      <c r="K236" s="38">
        <v>180</v>
      </c>
      <c r="L236" s="206">
        <v>9818</v>
      </c>
      <c r="M236" s="207" t="s">
        <v>1211</v>
      </c>
      <c r="N236" s="208" t="s">
        <v>1208</v>
      </c>
      <c r="O236" s="209" t="s">
        <v>1212</v>
      </c>
    </row>
    <row r="237" spans="1:15" ht="12">
      <c r="A237" s="175"/>
      <c r="B237" s="201" t="s">
        <v>295</v>
      </c>
      <c r="C237" s="202" t="s">
        <v>1412</v>
      </c>
      <c r="D237" s="203" t="s">
        <v>1208</v>
      </c>
      <c r="E237" s="204" t="s">
        <v>293</v>
      </c>
      <c r="F237" s="202">
        <f t="shared" si="9"/>
        <v>8</v>
      </c>
      <c r="G237" s="202" t="str">
        <f t="shared" si="10"/>
        <v>Duluth</v>
      </c>
      <c r="H237" s="202" t="str">
        <f t="shared" si="11"/>
        <v>Duluth, MN</v>
      </c>
      <c r="I237" s="205" t="s">
        <v>294</v>
      </c>
      <c r="J237" s="38" t="s">
        <v>1208</v>
      </c>
      <c r="K237" s="38">
        <v>180</v>
      </c>
      <c r="L237" s="206">
        <v>9818</v>
      </c>
      <c r="M237" s="207" t="s">
        <v>1211</v>
      </c>
      <c r="N237" s="208" t="s">
        <v>1208</v>
      </c>
      <c r="O237" s="209" t="s">
        <v>1212</v>
      </c>
    </row>
    <row r="238" spans="1:15" ht="12">
      <c r="A238" s="175"/>
      <c r="B238" s="201" t="s">
        <v>296</v>
      </c>
      <c r="C238" s="202" t="s">
        <v>1412</v>
      </c>
      <c r="D238" s="203" t="s">
        <v>1208</v>
      </c>
      <c r="E238" s="204" t="s">
        <v>293</v>
      </c>
      <c r="F238" s="202">
        <f t="shared" si="9"/>
        <v>8</v>
      </c>
      <c r="G238" s="202" t="str">
        <f t="shared" si="10"/>
        <v>Duluth</v>
      </c>
      <c r="H238" s="202" t="str">
        <f t="shared" si="11"/>
        <v>Duluth, MN</v>
      </c>
      <c r="I238" s="205" t="s">
        <v>294</v>
      </c>
      <c r="J238" s="38" t="s">
        <v>1208</v>
      </c>
      <c r="K238" s="38">
        <v>180</v>
      </c>
      <c r="L238" s="206">
        <v>9818</v>
      </c>
      <c r="M238" s="207" t="s">
        <v>1211</v>
      </c>
      <c r="N238" s="208" t="s">
        <v>1208</v>
      </c>
      <c r="O238" s="209" t="s">
        <v>1212</v>
      </c>
    </row>
    <row r="239" spans="1:15" ht="12">
      <c r="A239" s="175"/>
      <c r="B239" s="201" t="s">
        <v>297</v>
      </c>
      <c r="C239" s="202" t="s">
        <v>2624</v>
      </c>
      <c r="D239" s="203" t="s">
        <v>2625</v>
      </c>
      <c r="E239" s="204" t="s">
        <v>298</v>
      </c>
      <c r="F239" s="202">
        <f t="shared" si="9"/>
        <v>9</v>
      </c>
      <c r="G239" s="202" t="str">
        <f t="shared" si="10"/>
        <v>Durango</v>
      </c>
      <c r="H239" s="202" t="str">
        <f t="shared" si="11"/>
        <v>Durango, CO</v>
      </c>
      <c r="I239" s="205" t="s">
        <v>40</v>
      </c>
      <c r="J239" s="38" t="s">
        <v>2625</v>
      </c>
      <c r="K239" s="38">
        <v>1183</v>
      </c>
      <c r="L239" s="206">
        <v>5548</v>
      </c>
      <c r="M239" s="205" t="s">
        <v>41</v>
      </c>
      <c r="N239" s="38" t="s">
        <v>2625</v>
      </c>
      <c r="O239" s="209" t="s">
        <v>42</v>
      </c>
    </row>
    <row r="240" spans="1:15" ht="12">
      <c r="A240" s="175"/>
      <c r="B240" s="201" t="s">
        <v>43</v>
      </c>
      <c r="C240" s="202" t="s">
        <v>359</v>
      </c>
      <c r="D240" s="203" t="s">
        <v>360</v>
      </c>
      <c r="E240" s="204" t="s">
        <v>44</v>
      </c>
      <c r="F240" s="202">
        <f t="shared" si="9"/>
        <v>8</v>
      </c>
      <c r="G240" s="202" t="str">
        <f t="shared" si="10"/>
        <v>Durant</v>
      </c>
      <c r="H240" s="202" t="str">
        <f t="shared" si="11"/>
        <v>Durant, OK</v>
      </c>
      <c r="I240" s="205" t="s">
        <v>2255</v>
      </c>
      <c r="J240" s="38" t="s">
        <v>1639</v>
      </c>
      <c r="K240" s="38">
        <v>2603</v>
      </c>
      <c r="L240" s="206">
        <v>2407</v>
      </c>
      <c r="M240" s="207" t="s">
        <v>223</v>
      </c>
      <c r="N240" s="208" t="s">
        <v>1639</v>
      </c>
      <c r="O240" s="209" t="s">
        <v>2235</v>
      </c>
    </row>
    <row r="241" spans="1:15" ht="12">
      <c r="A241" s="175"/>
      <c r="B241" s="201" t="s">
        <v>290</v>
      </c>
      <c r="C241" s="202" t="s">
        <v>350</v>
      </c>
      <c r="D241" s="203" t="s">
        <v>351</v>
      </c>
      <c r="E241" s="204" t="s">
        <v>519</v>
      </c>
      <c r="F241" s="202">
        <f t="shared" si="9"/>
        <v>8</v>
      </c>
      <c r="G241" s="202" t="str">
        <f t="shared" si="10"/>
        <v>Durham</v>
      </c>
      <c r="H241" s="202" t="str">
        <f t="shared" si="11"/>
        <v>Durham, NC</v>
      </c>
      <c r="I241" s="205" t="s">
        <v>520</v>
      </c>
      <c r="J241" s="38" t="s">
        <v>351</v>
      </c>
      <c r="K241" s="38">
        <v>1417</v>
      </c>
      <c r="L241" s="206">
        <v>3457</v>
      </c>
      <c r="M241" s="207" t="s">
        <v>1374</v>
      </c>
      <c r="N241" s="208" t="s">
        <v>351</v>
      </c>
      <c r="O241" s="209" t="s">
        <v>1375</v>
      </c>
    </row>
    <row r="242" spans="1:15" ht="12">
      <c r="A242" s="175"/>
      <c r="B242" s="201" t="s">
        <v>1376</v>
      </c>
      <c r="C242" s="202" t="s">
        <v>2178</v>
      </c>
      <c r="D242" s="203" t="s">
        <v>2179</v>
      </c>
      <c r="E242" s="204" t="s">
        <v>1377</v>
      </c>
      <c r="F242" s="202">
        <f t="shared" si="9"/>
        <v>18</v>
      </c>
      <c r="G242" s="202" t="str">
        <f t="shared" si="10"/>
        <v>East Saint Louis</v>
      </c>
      <c r="H242" s="202" t="str">
        <f t="shared" si="11"/>
        <v>East Saint Louis, IL</v>
      </c>
      <c r="I242" s="205" t="s">
        <v>469</v>
      </c>
      <c r="J242" s="38" t="s">
        <v>445</v>
      </c>
      <c r="K242" s="38">
        <v>1534</v>
      </c>
      <c r="L242" s="206">
        <v>4758</v>
      </c>
      <c r="M242" s="205" t="s">
        <v>470</v>
      </c>
      <c r="N242" s="38" t="s">
        <v>445</v>
      </c>
      <c r="O242" s="209" t="s">
        <v>471</v>
      </c>
    </row>
    <row r="243" spans="1:15" ht="12">
      <c r="A243" s="175"/>
      <c r="B243" s="201" t="s">
        <v>1378</v>
      </c>
      <c r="C243" s="202" t="s">
        <v>2178</v>
      </c>
      <c r="D243" s="203" t="s">
        <v>2179</v>
      </c>
      <c r="E243" s="204" t="s">
        <v>1377</v>
      </c>
      <c r="F243" s="202">
        <f t="shared" si="9"/>
        <v>18</v>
      </c>
      <c r="G243" s="202" t="str">
        <f t="shared" si="10"/>
        <v>East Saint Louis</v>
      </c>
      <c r="H243" s="202" t="str">
        <f t="shared" si="11"/>
        <v>East Saint Louis, IL</v>
      </c>
      <c r="I243" s="205" t="s">
        <v>469</v>
      </c>
      <c r="J243" s="38" t="s">
        <v>445</v>
      </c>
      <c r="K243" s="38">
        <v>1534</v>
      </c>
      <c r="L243" s="206">
        <v>4758</v>
      </c>
      <c r="M243" s="205" t="s">
        <v>470</v>
      </c>
      <c r="N243" s="38" t="s">
        <v>445</v>
      </c>
      <c r="O243" s="209" t="s">
        <v>471</v>
      </c>
    </row>
    <row r="244" spans="1:15" ht="12">
      <c r="A244" s="175"/>
      <c r="B244" s="201" t="s">
        <v>1379</v>
      </c>
      <c r="C244" s="202" t="s">
        <v>128</v>
      </c>
      <c r="D244" s="203" t="s">
        <v>2720</v>
      </c>
      <c r="E244" s="204" t="s">
        <v>1380</v>
      </c>
      <c r="F244" s="202">
        <f t="shared" si="9"/>
        <v>8</v>
      </c>
      <c r="G244" s="202" t="str">
        <f t="shared" si="10"/>
        <v>Easton</v>
      </c>
      <c r="H244" s="202" t="str">
        <f t="shared" si="11"/>
        <v>Easton, MD</v>
      </c>
      <c r="I244" s="205" t="s">
        <v>2709</v>
      </c>
      <c r="J244" s="38" t="s">
        <v>2710</v>
      </c>
      <c r="K244" s="38">
        <v>1549</v>
      </c>
      <c r="L244" s="206">
        <v>4047</v>
      </c>
      <c r="M244" s="207" t="s">
        <v>2711</v>
      </c>
      <c r="N244" s="208" t="s">
        <v>2720</v>
      </c>
      <c r="O244" s="209" t="s">
        <v>2721</v>
      </c>
    </row>
    <row r="245" spans="1:15" ht="12">
      <c r="A245" s="175"/>
      <c r="B245" s="201" t="s">
        <v>1381</v>
      </c>
      <c r="C245" s="202" t="s">
        <v>702</v>
      </c>
      <c r="D245" s="203" t="s">
        <v>259</v>
      </c>
      <c r="E245" s="204" t="s">
        <v>703</v>
      </c>
      <c r="F245" s="202">
        <f t="shared" si="9"/>
        <v>12</v>
      </c>
      <c r="G245" s="202" t="str">
        <f t="shared" si="10"/>
        <v>Eau Claire</v>
      </c>
      <c r="H245" s="202" t="str">
        <f t="shared" si="11"/>
        <v>Eau Claire, WI</v>
      </c>
      <c r="I245" s="205" t="s">
        <v>704</v>
      </c>
      <c r="J245" s="38" t="s">
        <v>1208</v>
      </c>
      <c r="K245" s="38">
        <v>682</v>
      </c>
      <c r="L245" s="206">
        <v>7981</v>
      </c>
      <c r="M245" s="205" t="s">
        <v>2281</v>
      </c>
      <c r="N245" s="38" t="s">
        <v>1208</v>
      </c>
      <c r="O245" s="209" t="s">
        <v>2282</v>
      </c>
    </row>
    <row r="246" spans="1:15" ht="12">
      <c r="A246" s="175"/>
      <c r="B246" s="201" t="s">
        <v>705</v>
      </c>
      <c r="C246" s="202" t="s">
        <v>2178</v>
      </c>
      <c r="D246" s="203" t="s">
        <v>2179</v>
      </c>
      <c r="E246" s="204" t="s">
        <v>706</v>
      </c>
      <c r="F246" s="202">
        <f t="shared" si="9"/>
        <v>11</v>
      </c>
      <c r="G246" s="202" t="str">
        <f t="shared" si="10"/>
        <v>Effingham</v>
      </c>
      <c r="H246" s="202" t="str">
        <f t="shared" si="11"/>
        <v>Effingham, IL</v>
      </c>
      <c r="I246" s="205" t="s">
        <v>469</v>
      </c>
      <c r="J246" s="38" t="s">
        <v>445</v>
      </c>
      <c r="K246" s="38">
        <v>1534</v>
      </c>
      <c r="L246" s="206">
        <v>4758</v>
      </c>
      <c r="M246" s="205" t="s">
        <v>470</v>
      </c>
      <c r="N246" s="38" t="s">
        <v>445</v>
      </c>
      <c r="O246" s="209" t="s">
        <v>471</v>
      </c>
    </row>
    <row r="247" spans="1:15" ht="12">
      <c r="A247" s="175"/>
      <c r="B247" s="201" t="s">
        <v>707</v>
      </c>
      <c r="C247" s="202" t="s">
        <v>1638</v>
      </c>
      <c r="D247" s="203" t="s">
        <v>1639</v>
      </c>
      <c r="E247" s="204" t="s">
        <v>708</v>
      </c>
      <c r="F247" s="202">
        <f t="shared" si="9"/>
        <v>9</v>
      </c>
      <c r="G247" s="202" t="str">
        <f t="shared" si="10"/>
        <v>El Paso</v>
      </c>
      <c r="H247" s="202" t="str">
        <f t="shared" si="11"/>
        <v>El Paso, TX</v>
      </c>
      <c r="I247" s="205" t="s">
        <v>709</v>
      </c>
      <c r="J247" s="38" t="s">
        <v>1639</v>
      </c>
      <c r="K247" s="38">
        <v>2163</v>
      </c>
      <c r="L247" s="206">
        <v>2751</v>
      </c>
      <c r="M247" s="207" t="s">
        <v>710</v>
      </c>
      <c r="N247" s="208" t="s">
        <v>1639</v>
      </c>
      <c r="O247" s="209" t="s">
        <v>711</v>
      </c>
    </row>
    <row r="248" spans="1:15" ht="12">
      <c r="A248" s="175"/>
      <c r="B248" s="201" t="s">
        <v>712</v>
      </c>
      <c r="C248" s="202" t="s">
        <v>1638</v>
      </c>
      <c r="D248" s="203" t="s">
        <v>1639</v>
      </c>
      <c r="E248" s="204" t="s">
        <v>708</v>
      </c>
      <c r="F248" s="202">
        <f t="shared" si="9"/>
        <v>9</v>
      </c>
      <c r="G248" s="202" t="str">
        <f t="shared" si="10"/>
        <v>El Paso</v>
      </c>
      <c r="H248" s="202" t="str">
        <f t="shared" si="11"/>
        <v>El Paso, TX</v>
      </c>
      <c r="I248" s="205" t="s">
        <v>713</v>
      </c>
      <c r="J248" s="38" t="s">
        <v>1639</v>
      </c>
      <c r="K248" s="38">
        <v>2094</v>
      </c>
      <c r="L248" s="206">
        <v>2708</v>
      </c>
      <c r="M248" s="207" t="s">
        <v>710</v>
      </c>
      <c r="N248" s="208" t="s">
        <v>1639</v>
      </c>
      <c r="O248" s="209" t="s">
        <v>711</v>
      </c>
    </row>
    <row r="249" spans="1:15" ht="12">
      <c r="A249" s="175"/>
      <c r="B249" s="201" t="s">
        <v>714</v>
      </c>
      <c r="C249" s="202" t="s">
        <v>350</v>
      </c>
      <c r="D249" s="203" t="s">
        <v>351</v>
      </c>
      <c r="E249" s="204" t="s">
        <v>57</v>
      </c>
      <c r="F249" s="202">
        <f t="shared" si="9"/>
        <v>16</v>
      </c>
      <c r="G249" s="202" t="str">
        <f t="shared" si="10"/>
        <v>Elizabeth City</v>
      </c>
      <c r="H249" s="202" t="str">
        <f t="shared" si="11"/>
        <v>Elizabeth City, NC</v>
      </c>
      <c r="I249" s="205" t="s">
        <v>58</v>
      </c>
      <c r="J249" s="38" t="s">
        <v>88</v>
      </c>
      <c r="K249" s="38">
        <v>1422</v>
      </c>
      <c r="L249" s="206">
        <v>3495</v>
      </c>
      <c r="M249" s="207" t="s">
        <v>59</v>
      </c>
      <c r="N249" s="208" t="s">
        <v>88</v>
      </c>
      <c r="O249" s="209" t="s">
        <v>725</v>
      </c>
    </row>
    <row r="250" spans="1:15" ht="12">
      <c r="A250" s="175"/>
      <c r="B250" s="213" t="s">
        <v>726</v>
      </c>
      <c r="C250" s="202" t="s">
        <v>2312</v>
      </c>
      <c r="D250" s="203" t="s">
        <v>2313</v>
      </c>
      <c r="E250" s="204" t="s">
        <v>529</v>
      </c>
      <c r="F250" s="202">
        <f t="shared" si="9"/>
        <v>11</v>
      </c>
      <c r="G250" s="202" t="str">
        <f t="shared" si="10"/>
        <v>Elizabeth</v>
      </c>
      <c r="H250" s="202" t="str">
        <f t="shared" si="11"/>
        <v>Elizabeth, NJ</v>
      </c>
      <c r="I250" s="205" t="s">
        <v>530</v>
      </c>
      <c r="J250" s="38" t="s">
        <v>2313</v>
      </c>
      <c r="K250" s="38">
        <v>1201</v>
      </c>
      <c r="L250" s="206">
        <v>4888</v>
      </c>
      <c r="M250" s="207" t="s">
        <v>531</v>
      </c>
      <c r="N250" s="208" t="s">
        <v>2313</v>
      </c>
      <c r="O250" s="209" t="s">
        <v>532</v>
      </c>
    </row>
    <row r="251" spans="1:15" ht="12">
      <c r="A251" s="175"/>
      <c r="B251" s="201" t="s">
        <v>533</v>
      </c>
      <c r="C251" s="202" t="s">
        <v>2499</v>
      </c>
      <c r="D251" s="203" t="s">
        <v>2500</v>
      </c>
      <c r="E251" s="204" t="s">
        <v>534</v>
      </c>
      <c r="F251" s="202">
        <f t="shared" si="9"/>
        <v>15</v>
      </c>
      <c r="G251" s="202" t="str">
        <f t="shared" si="10"/>
        <v>Elizabethtown</v>
      </c>
      <c r="H251" s="202" t="str">
        <f t="shared" si="11"/>
        <v>Elizabethtown, KY</v>
      </c>
      <c r="I251" s="205" t="s">
        <v>2576</v>
      </c>
      <c r="J251" s="38" t="s">
        <v>558</v>
      </c>
      <c r="K251" s="38">
        <v>1616</v>
      </c>
      <c r="L251" s="206">
        <v>3729</v>
      </c>
      <c r="M251" s="207" t="s">
        <v>2577</v>
      </c>
      <c r="N251" s="208" t="s">
        <v>558</v>
      </c>
      <c r="O251" s="209" t="s">
        <v>2144</v>
      </c>
    </row>
    <row r="252" spans="1:15" ht="12">
      <c r="A252" s="175"/>
      <c r="B252" s="201" t="s">
        <v>535</v>
      </c>
      <c r="C252" s="202" t="s">
        <v>2726</v>
      </c>
      <c r="D252" s="203" t="s">
        <v>2727</v>
      </c>
      <c r="E252" s="204" t="s">
        <v>536</v>
      </c>
      <c r="F252" s="202">
        <f t="shared" si="9"/>
        <v>6</v>
      </c>
      <c r="G252" s="202" t="str">
        <f t="shared" si="10"/>
        <v>Elko</v>
      </c>
      <c r="H252" s="202" t="str">
        <f t="shared" si="11"/>
        <v>Elko, NV</v>
      </c>
      <c r="I252" s="205" t="s">
        <v>537</v>
      </c>
      <c r="J252" s="38" t="s">
        <v>2727</v>
      </c>
      <c r="K252" s="38">
        <v>457</v>
      </c>
      <c r="L252" s="206">
        <v>7077</v>
      </c>
      <c r="M252" s="207" t="s">
        <v>2730</v>
      </c>
      <c r="N252" s="208" t="s">
        <v>2727</v>
      </c>
      <c r="O252" s="209" t="s">
        <v>2731</v>
      </c>
    </row>
    <row r="253" spans="1:15" ht="12">
      <c r="A253" s="175"/>
      <c r="B253" s="201" t="s">
        <v>538</v>
      </c>
      <c r="C253" s="202" t="s">
        <v>128</v>
      </c>
      <c r="D253" s="203" t="s">
        <v>2720</v>
      </c>
      <c r="E253" s="204" t="s">
        <v>539</v>
      </c>
      <c r="F253" s="202">
        <f t="shared" si="9"/>
        <v>8</v>
      </c>
      <c r="G253" s="202" t="str">
        <f t="shared" si="10"/>
        <v>Elkton</v>
      </c>
      <c r="H253" s="202" t="str">
        <f t="shared" si="11"/>
        <v>Elkton, MD</v>
      </c>
      <c r="I253" s="205" t="s">
        <v>540</v>
      </c>
      <c r="J253" s="38" t="s">
        <v>33</v>
      </c>
      <c r="K253" s="38">
        <v>1046</v>
      </c>
      <c r="L253" s="206">
        <v>4937</v>
      </c>
      <c r="M253" s="207" t="s">
        <v>799</v>
      </c>
      <c r="N253" s="208" t="s">
        <v>33</v>
      </c>
      <c r="O253" s="209" t="s">
        <v>800</v>
      </c>
    </row>
    <row r="254" spans="1:15" ht="12">
      <c r="A254" s="175"/>
      <c r="B254" s="213" t="s">
        <v>801</v>
      </c>
      <c r="C254" s="202" t="s">
        <v>2319</v>
      </c>
      <c r="D254" s="203" t="s">
        <v>2320</v>
      </c>
      <c r="E254" s="204" t="s">
        <v>802</v>
      </c>
      <c r="F254" s="202">
        <f t="shared" si="9"/>
        <v>11</v>
      </c>
      <c r="G254" s="202" t="str">
        <f t="shared" si="10"/>
        <v>Ellsworth</v>
      </c>
      <c r="H254" s="202" t="str">
        <f t="shared" si="11"/>
        <v>Ellsworth, ME</v>
      </c>
      <c r="I254" s="205" t="s">
        <v>2070</v>
      </c>
      <c r="J254" s="38" t="s">
        <v>2320</v>
      </c>
      <c r="K254" s="38">
        <v>268</v>
      </c>
      <c r="L254" s="206">
        <v>7378</v>
      </c>
      <c r="M254" s="207" t="s">
        <v>2071</v>
      </c>
      <c r="N254" s="208" t="s">
        <v>2320</v>
      </c>
      <c r="O254" s="209" t="s">
        <v>2072</v>
      </c>
    </row>
    <row r="255" spans="1:20" ht="12">
      <c r="A255" s="175"/>
      <c r="B255" s="201" t="s">
        <v>323</v>
      </c>
      <c r="C255" s="202" t="s">
        <v>2485</v>
      </c>
      <c r="D255" s="203" t="s">
        <v>2486</v>
      </c>
      <c r="E255" s="204" t="s">
        <v>324</v>
      </c>
      <c r="F255" s="202">
        <f t="shared" si="9"/>
        <v>8</v>
      </c>
      <c r="G255" s="202" t="str">
        <f t="shared" si="10"/>
        <v>Elmira</v>
      </c>
      <c r="H255" s="202" t="str">
        <f t="shared" si="11"/>
        <v>Elmira, NY</v>
      </c>
      <c r="I255" s="205" t="s">
        <v>75</v>
      </c>
      <c r="J255" s="38" t="s">
        <v>2486</v>
      </c>
      <c r="K255" s="38">
        <v>337</v>
      </c>
      <c r="L255" s="206">
        <v>7273</v>
      </c>
      <c r="M255" s="207" t="s">
        <v>2744</v>
      </c>
      <c r="N255" s="208" t="s">
        <v>2486</v>
      </c>
      <c r="O255" s="209" t="s">
        <v>2745</v>
      </c>
      <c r="P255" s="37"/>
      <c r="Q255" s="38"/>
      <c r="R255" s="210"/>
      <c r="S255" s="38"/>
      <c r="T255" s="38"/>
    </row>
    <row r="256" spans="1:20" ht="12">
      <c r="A256" s="175"/>
      <c r="B256" s="201" t="s">
        <v>2746</v>
      </c>
      <c r="C256" s="202" t="s">
        <v>2726</v>
      </c>
      <c r="D256" s="203" t="s">
        <v>2727</v>
      </c>
      <c r="E256" s="204" t="s">
        <v>2747</v>
      </c>
      <c r="F256" s="202">
        <f t="shared" si="9"/>
        <v>5</v>
      </c>
      <c r="G256" s="202" t="str">
        <f t="shared" si="10"/>
        <v>Ely</v>
      </c>
      <c r="H256" s="202" t="str">
        <f t="shared" si="11"/>
        <v>Ely, NV</v>
      </c>
      <c r="I256" s="205" t="s">
        <v>715</v>
      </c>
      <c r="J256" s="38" t="s">
        <v>2727</v>
      </c>
      <c r="K256" s="38">
        <v>208</v>
      </c>
      <c r="L256" s="206">
        <v>7621</v>
      </c>
      <c r="M256" s="207" t="s">
        <v>2730</v>
      </c>
      <c r="N256" s="208" t="s">
        <v>2727</v>
      </c>
      <c r="O256" s="209" t="s">
        <v>2731</v>
      </c>
      <c r="P256" s="37"/>
      <c r="Q256" s="38"/>
      <c r="R256" s="210"/>
      <c r="S256" s="38"/>
      <c r="T256" s="38"/>
    </row>
    <row r="257" spans="1:20" ht="12">
      <c r="A257" s="175"/>
      <c r="B257" s="201" t="s">
        <v>716</v>
      </c>
      <c r="C257" s="202" t="s">
        <v>241</v>
      </c>
      <c r="D257" s="203" t="s">
        <v>242</v>
      </c>
      <c r="E257" s="204" t="s">
        <v>717</v>
      </c>
      <c r="F257" s="202">
        <f t="shared" si="9"/>
        <v>9</v>
      </c>
      <c r="G257" s="202" t="str">
        <f t="shared" si="10"/>
        <v>Emporia</v>
      </c>
      <c r="H257" s="202" t="str">
        <f t="shared" si="11"/>
        <v>Emporia, KS</v>
      </c>
      <c r="I257" s="205" t="s">
        <v>718</v>
      </c>
      <c r="J257" s="38" t="s">
        <v>242</v>
      </c>
      <c r="K257" s="38">
        <v>1628</v>
      </c>
      <c r="L257" s="206">
        <v>4791</v>
      </c>
      <c r="M257" s="207" t="s">
        <v>23</v>
      </c>
      <c r="N257" s="208" t="s">
        <v>242</v>
      </c>
      <c r="O257" s="209" t="s">
        <v>276</v>
      </c>
      <c r="P257" s="37"/>
      <c r="Q257" s="38"/>
      <c r="R257" s="210"/>
      <c r="S257" s="38"/>
      <c r="T257" s="38"/>
    </row>
    <row r="258" spans="1:20" ht="12">
      <c r="A258" s="175"/>
      <c r="B258" s="201" t="s">
        <v>719</v>
      </c>
      <c r="C258" s="202" t="s">
        <v>359</v>
      </c>
      <c r="D258" s="203" t="s">
        <v>360</v>
      </c>
      <c r="E258" s="204" t="s">
        <v>720</v>
      </c>
      <c r="F258" s="202">
        <f t="shared" si="9"/>
        <v>6</v>
      </c>
      <c r="G258" s="202" t="str">
        <f t="shared" si="10"/>
        <v>Enid</v>
      </c>
      <c r="H258" s="202" t="str">
        <f t="shared" si="11"/>
        <v>Enid, OK</v>
      </c>
      <c r="I258" s="205" t="s">
        <v>153</v>
      </c>
      <c r="J258" s="38" t="s">
        <v>360</v>
      </c>
      <c r="K258" s="38">
        <v>1859</v>
      </c>
      <c r="L258" s="206">
        <v>3659</v>
      </c>
      <c r="M258" s="207" t="s">
        <v>1743</v>
      </c>
      <c r="N258" s="208" t="s">
        <v>360</v>
      </c>
      <c r="O258" s="209" t="s">
        <v>1975</v>
      </c>
      <c r="P258" s="37"/>
      <c r="Q258" s="38"/>
      <c r="R258" s="210"/>
      <c r="S258" s="38"/>
      <c r="T258" s="38"/>
    </row>
    <row r="259" spans="1:20" ht="12">
      <c r="A259" s="175"/>
      <c r="B259" s="201" t="s">
        <v>803</v>
      </c>
      <c r="C259" s="202" t="s">
        <v>2131</v>
      </c>
      <c r="D259" s="203" t="s">
        <v>2132</v>
      </c>
      <c r="E259" s="204" t="s">
        <v>1382</v>
      </c>
      <c r="F259" s="202">
        <f t="shared" si="9"/>
        <v>6</v>
      </c>
      <c r="G259" s="202" t="str">
        <f t="shared" si="10"/>
        <v>Erie</v>
      </c>
      <c r="H259" s="202" t="str">
        <f t="shared" si="11"/>
        <v>Erie, PA</v>
      </c>
      <c r="I259" s="205" t="s">
        <v>2012</v>
      </c>
      <c r="J259" s="38" t="s">
        <v>2132</v>
      </c>
      <c r="K259" s="38">
        <v>550</v>
      </c>
      <c r="L259" s="206">
        <v>6279</v>
      </c>
      <c r="M259" s="207" t="s">
        <v>2013</v>
      </c>
      <c r="N259" s="208" t="s">
        <v>2132</v>
      </c>
      <c r="O259" s="209" t="s">
        <v>2014</v>
      </c>
      <c r="P259" s="37"/>
      <c r="Q259" s="38"/>
      <c r="R259" s="210"/>
      <c r="S259" s="38"/>
      <c r="T259" s="38"/>
    </row>
    <row r="260" spans="1:15" ht="12">
      <c r="A260" s="175"/>
      <c r="B260" s="201" t="s">
        <v>1383</v>
      </c>
      <c r="C260" s="202" t="s">
        <v>2131</v>
      </c>
      <c r="D260" s="203" t="s">
        <v>2132</v>
      </c>
      <c r="E260" s="204" t="s">
        <v>1382</v>
      </c>
      <c r="F260" s="202">
        <f t="shared" si="9"/>
        <v>6</v>
      </c>
      <c r="G260" s="202" t="str">
        <f t="shared" si="10"/>
        <v>Erie</v>
      </c>
      <c r="H260" s="202" t="str">
        <f t="shared" si="11"/>
        <v>Erie, PA</v>
      </c>
      <c r="I260" s="205" t="s">
        <v>2012</v>
      </c>
      <c r="J260" s="38" t="s">
        <v>2132</v>
      </c>
      <c r="K260" s="38">
        <v>550</v>
      </c>
      <c r="L260" s="206">
        <v>6279</v>
      </c>
      <c r="M260" s="207" t="s">
        <v>2013</v>
      </c>
      <c r="N260" s="208" t="s">
        <v>2132</v>
      </c>
      <c r="O260" s="209" t="s">
        <v>2014</v>
      </c>
    </row>
    <row r="261" spans="1:15" ht="12">
      <c r="A261" s="175"/>
      <c r="B261" s="201" t="s">
        <v>1384</v>
      </c>
      <c r="C261" s="202" t="s">
        <v>1420</v>
      </c>
      <c r="D261" s="203" t="s">
        <v>1421</v>
      </c>
      <c r="E261" s="204" t="s">
        <v>1385</v>
      </c>
      <c r="F261" s="202">
        <f t="shared" si="9"/>
        <v>8</v>
      </c>
      <c r="G261" s="202" t="str">
        <f t="shared" si="10"/>
        <v>Eugene</v>
      </c>
      <c r="H261" s="202" t="str">
        <f t="shared" si="11"/>
        <v>Eugene, OR</v>
      </c>
      <c r="I261" s="205" t="s">
        <v>1608</v>
      </c>
      <c r="J261" s="38" t="s">
        <v>1421</v>
      </c>
      <c r="K261" s="38">
        <v>300</v>
      </c>
      <c r="L261" s="206">
        <v>4546</v>
      </c>
      <c r="M261" s="207" t="s">
        <v>1609</v>
      </c>
      <c r="N261" s="208" t="s">
        <v>1421</v>
      </c>
      <c r="O261" s="209" t="s">
        <v>1610</v>
      </c>
    </row>
    <row r="262" spans="1:15" ht="12">
      <c r="A262" s="175"/>
      <c r="B262" s="201" t="s">
        <v>1611</v>
      </c>
      <c r="C262" s="202" t="s">
        <v>2629</v>
      </c>
      <c r="D262" s="203" t="s">
        <v>2626</v>
      </c>
      <c r="E262" s="204" t="s">
        <v>1612</v>
      </c>
      <c r="F262" s="202">
        <f aca="true" t="shared" si="12" ref="F262:F325">LEN(E262)</f>
        <v>8</v>
      </c>
      <c r="G262" s="202" t="str">
        <f aca="true" t="shared" si="13" ref="G262:G325">MID(E262,2,F262-2)</f>
        <v>Eureka</v>
      </c>
      <c r="H262" s="202" t="str">
        <f aca="true" t="shared" si="14" ref="H262:H325">CONCATENATE(G262,", ",+D262)</f>
        <v>Eureka, CA</v>
      </c>
      <c r="I262" s="205" t="s">
        <v>1613</v>
      </c>
      <c r="J262" s="38" t="s">
        <v>2626</v>
      </c>
      <c r="K262" s="215">
        <v>725</v>
      </c>
      <c r="L262" s="206">
        <v>4496</v>
      </c>
      <c r="M262" s="207" t="s">
        <v>1614</v>
      </c>
      <c r="N262" s="208" t="s">
        <v>1421</v>
      </c>
      <c r="O262" s="209" t="s">
        <v>1615</v>
      </c>
    </row>
    <row r="263" spans="1:15" ht="12">
      <c r="A263" s="175"/>
      <c r="B263" s="201" t="s">
        <v>1398</v>
      </c>
      <c r="C263" s="202" t="s">
        <v>2178</v>
      </c>
      <c r="D263" s="203" t="s">
        <v>2179</v>
      </c>
      <c r="E263" s="204" t="s">
        <v>1399</v>
      </c>
      <c r="F263" s="202">
        <f t="shared" si="12"/>
        <v>10</v>
      </c>
      <c r="G263" s="202" t="str">
        <f t="shared" si="13"/>
        <v>Evanston</v>
      </c>
      <c r="H263" s="202" t="str">
        <f t="shared" si="14"/>
        <v>Evanston, IL</v>
      </c>
      <c r="I263" s="205" t="s">
        <v>312</v>
      </c>
      <c r="J263" s="38" t="s">
        <v>2179</v>
      </c>
      <c r="K263" s="38">
        <v>752</v>
      </c>
      <c r="L263" s="206">
        <v>6536</v>
      </c>
      <c r="M263" s="205" t="s">
        <v>313</v>
      </c>
      <c r="N263" s="38" t="s">
        <v>2179</v>
      </c>
      <c r="O263" s="209" t="s">
        <v>314</v>
      </c>
    </row>
    <row r="264" spans="1:15" ht="12">
      <c r="A264" s="175"/>
      <c r="B264" s="201" t="s">
        <v>1400</v>
      </c>
      <c r="C264" s="202" t="s">
        <v>2428</v>
      </c>
      <c r="D264" s="203" t="s">
        <v>2429</v>
      </c>
      <c r="E264" s="204" t="s">
        <v>1063</v>
      </c>
      <c r="F264" s="202">
        <f t="shared" si="12"/>
        <v>12</v>
      </c>
      <c r="G264" s="202" t="str">
        <f t="shared" si="13"/>
        <v>Evansville</v>
      </c>
      <c r="H264" s="202" t="str">
        <f t="shared" si="14"/>
        <v>Evansville, IN</v>
      </c>
      <c r="I264" s="205" t="s">
        <v>263</v>
      </c>
      <c r="J264" s="38" t="s">
        <v>2429</v>
      </c>
      <c r="K264" s="38">
        <v>1376</v>
      </c>
      <c r="L264" s="206">
        <v>4708</v>
      </c>
      <c r="M264" s="205" t="s">
        <v>264</v>
      </c>
      <c r="N264" s="38" t="s">
        <v>2429</v>
      </c>
      <c r="O264" s="209" t="s">
        <v>265</v>
      </c>
    </row>
    <row r="265" spans="1:15" ht="12">
      <c r="A265" s="175"/>
      <c r="B265" s="201" t="s">
        <v>1064</v>
      </c>
      <c r="C265" s="202" t="s">
        <v>2428</v>
      </c>
      <c r="D265" s="203" t="s">
        <v>2429</v>
      </c>
      <c r="E265" s="204" t="s">
        <v>1063</v>
      </c>
      <c r="F265" s="202">
        <f t="shared" si="12"/>
        <v>12</v>
      </c>
      <c r="G265" s="202" t="str">
        <f t="shared" si="13"/>
        <v>Evansville</v>
      </c>
      <c r="H265" s="202" t="str">
        <f t="shared" si="14"/>
        <v>Evansville, IN</v>
      </c>
      <c r="I265" s="205" t="s">
        <v>263</v>
      </c>
      <c r="J265" s="38" t="s">
        <v>2429</v>
      </c>
      <c r="K265" s="38">
        <v>1376</v>
      </c>
      <c r="L265" s="206">
        <v>4708</v>
      </c>
      <c r="M265" s="205" t="s">
        <v>264</v>
      </c>
      <c r="N265" s="38" t="s">
        <v>2429</v>
      </c>
      <c r="O265" s="209" t="s">
        <v>265</v>
      </c>
    </row>
    <row r="266" spans="1:15" ht="12">
      <c r="A266" s="175"/>
      <c r="B266" s="201" t="s">
        <v>1065</v>
      </c>
      <c r="C266" s="202" t="s">
        <v>140</v>
      </c>
      <c r="D266" s="203" t="s">
        <v>1900</v>
      </c>
      <c r="E266" s="204" t="s">
        <v>1066</v>
      </c>
      <c r="F266" s="202">
        <f t="shared" si="12"/>
        <v>9</v>
      </c>
      <c r="G266" s="202" t="str">
        <f t="shared" si="13"/>
        <v>Everett</v>
      </c>
      <c r="H266" s="202" t="str">
        <f t="shared" si="14"/>
        <v>Everett, WA</v>
      </c>
      <c r="I266" s="205" t="s">
        <v>1067</v>
      </c>
      <c r="J266" s="38" t="s">
        <v>1900</v>
      </c>
      <c r="K266" s="38">
        <v>6</v>
      </c>
      <c r="L266" s="206">
        <v>5858</v>
      </c>
      <c r="M266" s="207" t="s">
        <v>1068</v>
      </c>
      <c r="N266" s="208" t="s">
        <v>1900</v>
      </c>
      <c r="O266" s="209" t="s">
        <v>1069</v>
      </c>
    </row>
    <row r="267" spans="1:15" ht="12">
      <c r="A267" s="175"/>
      <c r="B267" s="201" t="s">
        <v>1070</v>
      </c>
      <c r="C267" s="202" t="s">
        <v>135</v>
      </c>
      <c r="D267" s="203" t="s">
        <v>136</v>
      </c>
      <c r="E267" s="204" t="s">
        <v>1071</v>
      </c>
      <c r="F267" s="202">
        <f t="shared" si="12"/>
        <v>11</v>
      </c>
      <c r="G267" s="202" t="str">
        <f t="shared" si="13"/>
        <v>Evergreen</v>
      </c>
      <c r="H267" s="202" t="str">
        <f t="shared" si="14"/>
        <v>Evergreen, AL</v>
      </c>
      <c r="I267" s="205" t="s">
        <v>28</v>
      </c>
      <c r="J267" s="38" t="s">
        <v>136</v>
      </c>
      <c r="K267" s="38">
        <v>2212</v>
      </c>
      <c r="L267" s="206">
        <v>2224</v>
      </c>
      <c r="M267" s="205" t="s">
        <v>29</v>
      </c>
      <c r="N267" s="38" t="s">
        <v>136</v>
      </c>
      <c r="O267" s="214" t="s">
        <v>30</v>
      </c>
    </row>
    <row r="268" spans="1:15" ht="12">
      <c r="A268" s="175"/>
      <c r="B268" s="201" t="s">
        <v>1072</v>
      </c>
      <c r="C268" s="202" t="s">
        <v>354</v>
      </c>
      <c r="D268" s="203" t="s">
        <v>355</v>
      </c>
      <c r="E268" s="204" t="s">
        <v>1466</v>
      </c>
      <c r="F268" s="202">
        <f t="shared" si="12"/>
        <v>11</v>
      </c>
      <c r="G268" s="202" t="str">
        <f t="shared" si="13"/>
        <v>Fairbanks</v>
      </c>
      <c r="H268" s="202" t="str">
        <f t="shared" si="14"/>
        <v>Fairbanks, AK</v>
      </c>
      <c r="I268" s="205" t="s">
        <v>1450</v>
      </c>
      <c r="J268" s="38" t="s">
        <v>355</v>
      </c>
      <c r="K268" s="38">
        <v>84</v>
      </c>
      <c r="L268" s="206">
        <v>13940</v>
      </c>
      <c r="M268" s="205" t="s">
        <v>1451</v>
      </c>
      <c r="N268" s="38" t="s">
        <v>355</v>
      </c>
      <c r="O268" s="214" t="s">
        <v>1452</v>
      </c>
    </row>
    <row r="269" spans="1:15" ht="12">
      <c r="A269" s="175"/>
      <c r="B269" s="201" t="s">
        <v>1453</v>
      </c>
      <c r="C269" s="202" t="s">
        <v>2485</v>
      </c>
      <c r="D269" s="203" t="s">
        <v>2486</v>
      </c>
      <c r="E269" s="204" t="s">
        <v>1244</v>
      </c>
      <c r="F269" s="202">
        <f t="shared" si="12"/>
        <v>14</v>
      </c>
      <c r="G269" s="202" t="str">
        <f t="shared" si="13"/>
        <v>Far Rockaway</v>
      </c>
      <c r="H269" s="202" t="str">
        <f t="shared" si="14"/>
        <v>Far Rockaway, NY</v>
      </c>
      <c r="I269" s="205" t="s">
        <v>1245</v>
      </c>
      <c r="J269" s="38" t="s">
        <v>2486</v>
      </c>
      <c r="K269" s="38">
        <v>706</v>
      </c>
      <c r="L269" s="206">
        <v>5647</v>
      </c>
      <c r="M269" s="205" t="s">
        <v>2551</v>
      </c>
      <c r="N269" s="38" t="s">
        <v>2287</v>
      </c>
      <c r="O269" s="209" t="s">
        <v>2552</v>
      </c>
    </row>
    <row r="270" spans="1:20" ht="12">
      <c r="A270" s="175"/>
      <c r="B270" s="201" t="s">
        <v>1246</v>
      </c>
      <c r="C270" s="202" t="s">
        <v>83</v>
      </c>
      <c r="D270" s="203" t="s">
        <v>1635</v>
      </c>
      <c r="E270" s="204" t="s">
        <v>1247</v>
      </c>
      <c r="F270" s="202">
        <f t="shared" si="12"/>
        <v>7</v>
      </c>
      <c r="G270" s="202" t="str">
        <f t="shared" si="13"/>
        <v>Fargo</v>
      </c>
      <c r="H270" s="202" t="str">
        <f t="shared" si="14"/>
        <v>Fargo, ND</v>
      </c>
      <c r="I270" s="205" t="s">
        <v>2399</v>
      </c>
      <c r="J270" s="38" t="s">
        <v>1635</v>
      </c>
      <c r="K270" s="38">
        <v>537</v>
      </c>
      <c r="L270" s="206">
        <v>9254</v>
      </c>
      <c r="M270" s="207" t="s">
        <v>1634</v>
      </c>
      <c r="N270" s="208" t="s">
        <v>1635</v>
      </c>
      <c r="O270" s="209" t="s">
        <v>1636</v>
      </c>
      <c r="P270" s="37"/>
      <c r="Q270" s="38"/>
      <c r="R270" s="210"/>
      <c r="S270" s="38"/>
      <c r="T270" s="38"/>
    </row>
    <row r="271" spans="1:20" ht="12">
      <c r="A271" s="175"/>
      <c r="B271" s="201" t="s">
        <v>1248</v>
      </c>
      <c r="C271" s="202" t="s">
        <v>83</v>
      </c>
      <c r="D271" s="203" t="s">
        <v>1635</v>
      </c>
      <c r="E271" s="204" t="s">
        <v>1247</v>
      </c>
      <c r="F271" s="202">
        <f t="shared" si="12"/>
        <v>7</v>
      </c>
      <c r="G271" s="202" t="str">
        <f t="shared" si="13"/>
        <v>Fargo</v>
      </c>
      <c r="H271" s="202" t="str">
        <f t="shared" si="14"/>
        <v>Fargo, ND</v>
      </c>
      <c r="I271" s="205" t="s">
        <v>2399</v>
      </c>
      <c r="J271" s="38" t="s">
        <v>1635</v>
      </c>
      <c r="K271" s="38">
        <v>537</v>
      </c>
      <c r="L271" s="206">
        <v>9254</v>
      </c>
      <c r="M271" s="207" t="s">
        <v>1634</v>
      </c>
      <c r="N271" s="208" t="s">
        <v>1635</v>
      </c>
      <c r="O271" s="209" t="s">
        <v>1636</v>
      </c>
      <c r="P271" s="37"/>
      <c r="Q271" s="38"/>
      <c r="R271" s="210"/>
      <c r="S271" s="38"/>
      <c r="T271" s="38"/>
    </row>
    <row r="272" spans="1:20" ht="12">
      <c r="A272" s="175"/>
      <c r="B272" s="201" t="s">
        <v>1249</v>
      </c>
      <c r="C272" s="202" t="s">
        <v>2264</v>
      </c>
      <c r="D272" s="203" t="s">
        <v>2265</v>
      </c>
      <c r="E272" s="204" t="s">
        <v>1250</v>
      </c>
      <c r="F272" s="202">
        <f t="shared" si="12"/>
        <v>12</v>
      </c>
      <c r="G272" s="202" t="str">
        <f t="shared" si="13"/>
        <v>Farmington</v>
      </c>
      <c r="H272" s="202" t="str">
        <f t="shared" si="14"/>
        <v>Farmington, NM</v>
      </c>
      <c r="I272" s="205" t="s">
        <v>40</v>
      </c>
      <c r="J272" s="38" t="s">
        <v>2625</v>
      </c>
      <c r="K272" s="38">
        <v>1183</v>
      </c>
      <c r="L272" s="206">
        <v>5548</v>
      </c>
      <c r="M272" s="205" t="s">
        <v>41</v>
      </c>
      <c r="N272" s="38" t="s">
        <v>2625</v>
      </c>
      <c r="O272" s="209" t="s">
        <v>42</v>
      </c>
      <c r="P272" s="37"/>
      <c r="Q272" s="38"/>
      <c r="R272" s="210"/>
      <c r="S272" s="38"/>
      <c r="T272" s="38"/>
    </row>
    <row r="273" spans="1:15" ht="12">
      <c r="A273" s="175"/>
      <c r="B273" s="201" t="s">
        <v>1251</v>
      </c>
      <c r="C273" s="202" t="s">
        <v>87</v>
      </c>
      <c r="D273" s="203" t="s">
        <v>88</v>
      </c>
      <c r="E273" s="204" t="s">
        <v>1252</v>
      </c>
      <c r="F273" s="202">
        <f t="shared" si="12"/>
        <v>11</v>
      </c>
      <c r="G273" s="202" t="str">
        <f t="shared" si="13"/>
        <v>Farmville</v>
      </c>
      <c r="H273" s="202" t="str">
        <f t="shared" si="14"/>
        <v>Farmville, VA</v>
      </c>
      <c r="I273" s="205" t="s">
        <v>499</v>
      </c>
      <c r="J273" s="38" t="s">
        <v>88</v>
      </c>
      <c r="K273" s="38">
        <v>1348</v>
      </c>
      <c r="L273" s="206">
        <v>3963</v>
      </c>
      <c r="M273" s="207" t="s">
        <v>500</v>
      </c>
      <c r="N273" s="208" t="s">
        <v>88</v>
      </c>
      <c r="O273" s="209" t="s">
        <v>501</v>
      </c>
    </row>
    <row r="274" spans="1:15" ht="12">
      <c r="A274" s="175"/>
      <c r="B274" s="201" t="s">
        <v>1253</v>
      </c>
      <c r="C274" s="202" t="s">
        <v>2208</v>
      </c>
      <c r="D274" s="203" t="s">
        <v>1946</v>
      </c>
      <c r="E274" s="204" t="s">
        <v>1241</v>
      </c>
      <c r="F274" s="202">
        <f t="shared" si="12"/>
        <v>14</v>
      </c>
      <c r="G274" s="202" t="str">
        <f t="shared" si="13"/>
        <v>Fayetteville</v>
      </c>
      <c r="H274" s="202" t="str">
        <f t="shared" si="14"/>
        <v>Fayetteville, AR</v>
      </c>
      <c r="I274" s="205" t="s">
        <v>1242</v>
      </c>
      <c r="J274" s="38" t="s">
        <v>445</v>
      </c>
      <c r="K274" s="38">
        <v>1320</v>
      </c>
      <c r="L274" s="206">
        <v>4638</v>
      </c>
      <c r="M274" s="207" t="s">
        <v>2182</v>
      </c>
      <c r="N274" s="208" t="s">
        <v>445</v>
      </c>
      <c r="O274" s="209" t="s">
        <v>1243</v>
      </c>
    </row>
    <row r="275" spans="1:15" ht="12">
      <c r="A275" s="175"/>
      <c r="B275" s="201" t="s">
        <v>1448</v>
      </c>
      <c r="C275" s="202" t="s">
        <v>350</v>
      </c>
      <c r="D275" s="203" t="s">
        <v>351</v>
      </c>
      <c r="E275" s="204" t="s">
        <v>1241</v>
      </c>
      <c r="F275" s="202">
        <f t="shared" si="12"/>
        <v>14</v>
      </c>
      <c r="G275" s="202" t="str">
        <f t="shared" si="13"/>
        <v>Fayetteville</v>
      </c>
      <c r="H275" s="202" t="str">
        <f t="shared" si="14"/>
        <v>Fayetteville, NC</v>
      </c>
      <c r="I275" s="205" t="s">
        <v>494</v>
      </c>
      <c r="J275" s="38" t="s">
        <v>351</v>
      </c>
      <c r="K275" s="38">
        <v>1582</v>
      </c>
      <c r="L275" s="206">
        <v>3341</v>
      </c>
      <c r="M275" s="207" t="s">
        <v>490</v>
      </c>
      <c r="N275" s="208" t="s">
        <v>351</v>
      </c>
      <c r="O275" s="209" t="s">
        <v>491</v>
      </c>
    </row>
    <row r="276" spans="1:15" ht="12">
      <c r="A276" s="175"/>
      <c r="B276" s="201" t="s">
        <v>1449</v>
      </c>
      <c r="C276" s="202" t="s">
        <v>239</v>
      </c>
      <c r="D276" s="203" t="s">
        <v>240</v>
      </c>
      <c r="E276" s="204" t="s">
        <v>1227</v>
      </c>
      <c r="F276" s="202">
        <f t="shared" si="12"/>
        <v>11</v>
      </c>
      <c r="G276" s="202" t="str">
        <f t="shared" si="13"/>
        <v>Flagstaff</v>
      </c>
      <c r="H276" s="202" t="str">
        <f t="shared" si="14"/>
        <v>Flagstaff, AZ</v>
      </c>
      <c r="I276" s="205" t="s">
        <v>1228</v>
      </c>
      <c r="J276" s="38" t="s">
        <v>240</v>
      </c>
      <c r="K276" s="38">
        <v>145</v>
      </c>
      <c r="L276" s="206">
        <v>7131</v>
      </c>
      <c r="M276" s="205" t="s">
        <v>1229</v>
      </c>
      <c r="N276" s="38" t="s">
        <v>240</v>
      </c>
      <c r="O276" s="209" t="s">
        <v>1230</v>
      </c>
    </row>
    <row r="277" spans="1:15" ht="12">
      <c r="A277" s="175"/>
      <c r="B277" s="201" t="s">
        <v>1674</v>
      </c>
      <c r="C277" s="202" t="s">
        <v>444</v>
      </c>
      <c r="D277" s="203" t="s">
        <v>445</v>
      </c>
      <c r="E277" s="204" t="s">
        <v>1675</v>
      </c>
      <c r="F277" s="202">
        <f t="shared" si="12"/>
        <v>12</v>
      </c>
      <c r="G277" s="202" t="str">
        <f t="shared" si="13"/>
        <v>Flat River</v>
      </c>
      <c r="H277" s="202" t="str">
        <f t="shared" si="14"/>
        <v>Flat River, MO</v>
      </c>
      <c r="I277" s="205" t="s">
        <v>469</v>
      </c>
      <c r="J277" s="38" t="s">
        <v>445</v>
      </c>
      <c r="K277" s="38">
        <v>1534</v>
      </c>
      <c r="L277" s="206">
        <v>4758</v>
      </c>
      <c r="M277" s="205" t="s">
        <v>470</v>
      </c>
      <c r="N277" s="38" t="s">
        <v>445</v>
      </c>
      <c r="O277" s="209" t="s">
        <v>471</v>
      </c>
    </row>
    <row r="278" spans="1:15" ht="12">
      <c r="A278" s="175"/>
      <c r="B278" s="201" t="s">
        <v>1676</v>
      </c>
      <c r="C278" s="202" t="s">
        <v>370</v>
      </c>
      <c r="D278" s="203" t="s">
        <v>371</v>
      </c>
      <c r="E278" s="204" t="s">
        <v>1677</v>
      </c>
      <c r="F278" s="202">
        <f t="shared" si="12"/>
        <v>7</v>
      </c>
      <c r="G278" s="202" t="str">
        <f t="shared" si="13"/>
        <v>Flint</v>
      </c>
      <c r="H278" s="202" t="str">
        <f t="shared" si="14"/>
        <v>Flint, MI</v>
      </c>
      <c r="I278" s="205" t="s">
        <v>1678</v>
      </c>
      <c r="J278" s="38" t="s">
        <v>371</v>
      </c>
      <c r="K278" s="38">
        <v>490</v>
      </c>
      <c r="L278" s="206">
        <v>7101</v>
      </c>
      <c r="M278" s="207" t="s">
        <v>1679</v>
      </c>
      <c r="N278" s="208" t="s">
        <v>371</v>
      </c>
      <c r="O278" s="209" t="s">
        <v>1680</v>
      </c>
    </row>
    <row r="279" spans="1:15" ht="12">
      <c r="A279" s="175"/>
      <c r="B279" s="201" t="s">
        <v>1681</v>
      </c>
      <c r="C279" s="202" t="s">
        <v>370</v>
      </c>
      <c r="D279" s="203" t="s">
        <v>371</v>
      </c>
      <c r="E279" s="204" t="s">
        <v>1677</v>
      </c>
      <c r="F279" s="202">
        <f t="shared" si="12"/>
        <v>7</v>
      </c>
      <c r="G279" s="202" t="str">
        <f t="shared" si="13"/>
        <v>Flint</v>
      </c>
      <c r="H279" s="202" t="str">
        <f t="shared" si="14"/>
        <v>Flint, MI</v>
      </c>
      <c r="I279" s="205" t="s">
        <v>1682</v>
      </c>
      <c r="J279" s="38" t="s">
        <v>371</v>
      </c>
      <c r="K279" s="38">
        <v>483</v>
      </c>
      <c r="L279" s="206">
        <v>6979</v>
      </c>
      <c r="M279" s="207" t="s">
        <v>1679</v>
      </c>
      <c r="N279" s="208" t="s">
        <v>371</v>
      </c>
      <c r="O279" s="209" t="s">
        <v>1680</v>
      </c>
    </row>
    <row r="280" spans="1:15" ht="12">
      <c r="A280" s="175"/>
      <c r="B280" s="201" t="s">
        <v>1683</v>
      </c>
      <c r="C280" s="202" t="s">
        <v>2119</v>
      </c>
      <c r="D280" s="203" t="s">
        <v>2120</v>
      </c>
      <c r="E280" s="204" t="s">
        <v>1684</v>
      </c>
      <c r="F280" s="202">
        <f t="shared" si="12"/>
        <v>10</v>
      </c>
      <c r="G280" s="202" t="str">
        <f t="shared" si="13"/>
        <v>Florence</v>
      </c>
      <c r="H280" s="202" t="str">
        <f t="shared" si="14"/>
        <v>Florence, SC</v>
      </c>
      <c r="I280" s="205" t="s">
        <v>1685</v>
      </c>
      <c r="J280" s="38" t="s">
        <v>351</v>
      </c>
      <c r="K280" s="38">
        <v>1926</v>
      </c>
      <c r="L280" s="206">
        <v>2470</v>
      </c>
      <c r="M280" s="205" t="s">
        <v>2441</v>
      </c>
      <c r="N280" s="38" t="s">
        <v>2120</v>
      </c>
      <c r="O280" s="209" t="s">
        <v>2442</v>
      </c>
    </row>
    <row r="281" spans="1:15" ht="12">
      <c r="A281" s="175"/>
      <c r="B281" s="201" t="s">
        <v>1234</v>
      </c>
      <c r="C281" s="202" t="s">
        <v>2485</v>
      </c>
      <c r="D281" s="203" t="s">
        <v>2486</v>
      </c>
      <c r="E281" s="204" t="s">
        <v>1439</v>
      </c>
      <c r="F281" s="202">
        <f t="shared" si="12"/>
        <v>10</v>
      </c>
      <c r="G281" s="202" t="str">
        <f t="shared" si="13"/>
        <v>Flushing</v>
      </c>
      <c r="H281" s="202" t="str">
        <f t="shared" si="14"/>
        <v>Flushing, NY</v>
      </c>
      <c r="I281" s="205" t="s">
        <v>1440</v>
      </c>
      <c r="J281" s="38" t="s">
        <v>2486</v>
      </c>
      <c r="K281" s="38">
        <v>921</v>
      </c>
      <c r="L281" s="206">
        <v>5027</v>
      </c>
      <c r="M281" s="207" t="s">
        <v>2024</v>
      </c>
      <c r="N281" s="208" t="s">
        <v>2486</v>
      </c>
      <c r="O281" s="209" t="s">
        <v>226</v>
      </c>
    </row>
    <row r="282" spans="1:15" ht="12">
      <c r="A282" s="175"/>
      <c r="B282" s="201" t="s">
        <v>1441</v>
      </c>
      <c r="C282" s="202" t="s">
        <v>176</v>
      </c>
      <c r="D282" s="203" t="s">
        <v>2762</v>
      </c>
      <c r="E282" s="204" t="s">
        <v>1442</v>
      </c>
      <c r="F282" s="202">
        <f t="shared" si="12"/>
        <v>12</v>
      </c>
      <c r="G282" s="202" t="str">
        <f t="shared" si="13"/>
        <v>Fort Dodge</v>
      </c>
      <c r="H282" s="202" t="str">
        <f t="shared" si="14"/>
        <v>Fort Dodge, IA</v>
      </c>
      <c r="I282" s="205" t="s">
        <v>130</v>
      </c>
      <c r="J282" s="38" t="s">
        <v>2762</v>
      </c>
      <c r="K282" s="38">
        <v>907</v>
      </c>
      <c r="L282" s="206">
        <v>6893</v>
      </c>
      <c r="M282" s="205" t="s">
        <v>2723</v>
      </c>
      <c r="N282" s="38" t="s">
        <v>2762</v>
      </c>
      <c r="O282" s="209" t="s">
        <v>2724</v>
      </c>
    </row>
    <row r="283" spans="1:15" ht="12">
      <c r="A283" s="175"/>
      <c r="B283" s="201" t="s">
        <v>1443</v>
      </c>
      <c r="C283" s="202" t="s">
        <v>2225</v>
      </c>
      <c r="D283" s="203" t="s">
        <v>2226</v>
      </c>
      <c r="E283" s="204" t="s">
        <v>1444</v>
      </c>
      <c r="F283" s="202">
        <f t="shared" si="12"/>
        <v>17</v>
      </c>
      <c r="G283" s="202" t="str">
        <f t="shared" si="13"/>
        <v>Fort Lauderdale</v>
      </c>
      <c r="H283" s="202" t="str">
        <f t="shared" si="14"/>
        <v>Fort Lauderdale, FL</v>
      </c>
      <c r="I283" s="205" t="s">
        <v>1445</v>
      </c>
      <c r="J283" s="38" t="s">
        <v>2226</v>
      </c>
      <c r="K283" s="38">
        <v>4198</v>
      </c>
      <c r="L283" s="206">
        <v>200</v>
      </c>
      <c r="M283" s="207" t="s">
        <v>1446</v>
      </c>
      <c r="N283" s="208" t="s">
        <v>2226</v>
      </c>
      <c r="O283" s="209" t="s">
        <v>1666</v>
      </c>
    </row>
    <row r="284" spans="1:15" ht="12">
      <c r="A284" s="175"/>
      <c r="B284" s="201" t="s">
        <v>1667</v>
      </c>
      <c r="C284" s="202" t="s">
        <v>2624</v>
      </c>
      <c r="D284" s="203" t="s">
        <v>2625</v>
      </c>
      <c r="E284" s="204" t="s">
        <v>1696</v>
      </c>
      <c r="F284" s="202">
        <f t="shared" si="12"/>
        <v>13</v>
      </c>
      <c r="G284" s="202" t="str">
        <f t="shared" si="13"/>
        <v>Fort Morgan</v>
      </c>
      <c r="H284" s="202" t="str">
        <f t="shared" si="14"/>
        <v>Fort Morgan, CO</v>
      </c>
      <c r="I284" s="205" t="s">
        <v>2833</v>
      </c>
      <c r="J284" s="38" t="s">
        <v>2625</v>
      </c>
      <c r="K284" s="38">
        <v>419</v>
      </c>
      <c r="L284" s="206">
        <v>6415</v>
      </c>
      <c r="M284" s="205" t="s">
        <v>95</v>
      </c>
      <c r="N284" s="38" t="s">
        <v>2625</v>
      </c>
      <c r="O284" s="209" t="s">
        <v>96</v>
      </c>
    </row>
    <row r="285" spans="1:15" ht="12">
      <c r="A285" s="175"/>
      <c r="B285" s="201" t="s">
        <v>1697</v>
      </c>
      <c r="C285" s="202" t="s">
        <v>2225</v>
      </c>
      <c r="D285" s="203" t="s">
        <v>2226</v>
      </c>
      <c r="E285" s="204" t="s">
        <v>1102</v>
      </c>
      <c r="F285" s="202">
        <f t="shared" si="12"/>
        <v>12</v>
      </c>
      <c r="G285" s="202" t="str">
        <f t="shared" si="13"/>
        <v>Fort Myers</v>
      </c>
      <c r="H285" s="202" t="str">
        <f t="shared" si="14"/>
        <v>Fort Myers, FL</v>
      </c>
      <c r="I285" s="205" t="s">
        <v>1103</v>
      </c>
      <c r="J285" s="38" t="s">
        <v>2226</v>
      </c>
      <c r="K285" s="38">
        <v>3855</v>
      </c>
      <c r="L285" s="206">
        <v>418</v>
      </c>
      <c r="M285" s="205" t="s">
        <v>2008</v>
      </c>
      <c r="N285" s="38" t="s">
        <v>2226</v>
      </c>
      <c r="O285" s="209" t="s">
        <v>2009</v>
      </c>
    </row>
    <row r="286" spans="1:15" ht="12">
      <c r="A286" s="175"/>
      <c r="B286" s="201" t="s">
        <v>1104</v>
      </c>
      <c r="C286" s="202" t="s">
        <v>2225</v>
      </c>
      <c r="D286" s="203" t="s">
        <v>2226</v>
      </c>
      <c r="E286" s="204" t="s">
        <v>1105</v>
      </c>
      <c r="F286" s="202">
        <f t="shared" si="12"/>
        <v>13</v>
      </c>
      <c r="G286" s="202" t="str">
        <f t="shared" si="13"/>
        <v>Fort Pierce</v>
      </c>
      <c r="H286" s="202" t="str">
        <f t="shared" si="14"/>
        <v>Fort Pierce, FL</v>
      </c>
      <c r="I286" s="205" t="s">
        <v>2228</v>
      </c>
      <c r="J286" s="38" t="s">
        <v>2226</v>
      </c>
      <c r="K286" s="38">
        <v>3427</v>
      </c>
      <c r="L286" s="206">
        <v>725</v>
      </c>
      <c r="M286" s="205" t="s">
        <v>2008</v>
      </c>
      <c r="N286" s="38" t="s">
        <v>2226</v>
      </c>
      <c r="O286" s="209" t="s">
        <v>2009</v>
      </c>
    </row>
    <row r="287" spans="1:15" ht="12">
      <c r="A287" s="175"/>
      <c r="B287" s="201" t="s">
        <v>1699</v>
      </c>
      <c r="C287" s="202" t="s">
        <v>241</v>
      </c>
      <c r="D287" s="203" t="s">
        <v>242</v>
      </c>
      <c r="E287" s="204" t="s">
        <v>1700</v>
      </c>
      <c r="F287" s="202">
        <f t="shared" si="12"/>
        <v>12</v>
      </c>
      <c r="G287" s="202" t="str">
        <f t="shared" si="13"/>
        <v>Fort Scott</v>
      </c>
      <c r="H287" s="202" t="str">
        <f t="shared" si="14"/>
        <v>Fort Scott, KS</v>
      </c>
      <c r="I287" s="205" t="s">
        <v>1242</v>
      </c>
      <c r="J287" s="38" t="s">
        <v>445</v>
      </c>
      <c r="K287" s="38">
        <v>1320</v>
      </c>
      <c r="L287" s="206">
        <v>4638</v>
      </c>
      <c r="M287" s="207" t="s">
        <v>2182</v>
      </c>
      <c r="N287" s="208" t="s">
        <v>445</v>
      </c>
      <c r="O287" s="209" t="s">
        <v>1243</v>
      </c>
    </row>
    <row r="288" spans="1:15" ht="12">
      <c r="A288" s="175"/>
      <c r="B288" s="201" t="s">
        <v>1701</v>
      </c>
      <c r="C288" s="202" t="s">
        <v>2208</v>
      </c>
      <c r="D288" s="203" t="s">
        <v>1946</v>
      </c>
      <c r="E288" s="204" t="s">
        <v>1702</v>
      </c>
      <c r="F288" s="202">
        <f t="shared" si="12"/>
        <v>12</v>
      </c>
      <c r="G288" s="202" t="str">
        <f t="shared" si="13"/>
        <v>Fort Smith</v>
      </c>
      <c r="H288" s="202" t="str">
        <f t="shared" si="14"/>
        <v>Fort Smith, AR</v>
      </c>
      <c r="I288" s="205" t="s">
        <v>1703</v>
      </c>
      <c r="J288" s="38" t="s">
        <v>1946</v>
      </c>
      <c r="K288" s="38">
        <v>1894</v>
      </c>
      <c r="L288" s="206">
        <v>3478</v>
      </c>
      <c r="M288" s="205" t="s">
        <v>1704</v>
      </c>
      <c r="N288" s="38" t="s">
        <v>1946</v>
      </c>
      <c r="O288" s="209" t="s">
        <v>1470</v>
      </c>
    </row>
    <row r="289" spans="1:15" ht="12">
      <c r="A289" s="175"/>
      <c r="B289" s="201" t="s">
        <v>1471</v>
      </c>
      <c r="C289" s="202" t="s">
        <v>2428</v>
      </c>
      <c r="D289" s="203" t="s">
        <v>2429</v>
      </c>
      <c r="E289" s="204" t="s">
        <v>1106</v>
      </c>
      <c r="F289" s="202">
        <f t="shared" si="12"/>
        <v>12</v>
      </c>
      <c r="G289" s="202" t="str">
        <f t="shared" si="13"/>
        <v>Fort Wayne</v>
      </c>
      <c r="H289" s="202" t="str">
        <f t="shared" si="14"/>
        <v>Fort Wayne, IN</v>
      </c>
      <c r="I289" s="205" t="s">
        <v>1107</v>
      </c>
      <c r="J289" s="38" t="s">
        <v>2429</v>
      </c>
      <c r="K289" s="38">
        <v>728</v>
      </c>
      <c r="L289" s="206">
        <v>6331</v>
      </c>
      <c r="M289" s="205" t="s">
        <v>976</v>
      </c>
      <c r="N289" s="38" t="s">
        <v>2429</v>
      </c>
      <c r="O289" s="209" t="s">
        <v>977</v>
      </c>
    </row>
    <row r="290" spans="1:15" ht="12">
      <c r="A290" s="175"/>
      <c r="B290" s="201" t="s">
        <v>978</v>
      </c>
      <c r="C290" s="202" t="s">
        <v>2428</v>
      </c>
      <c r="D290" s="203" t="s">
        <v>2429</v>
      </c>
      <c r="E290" s="204" t="s">
        <v>1106</v>
      </c>
      <c r="F290" s="202">
        <f t="shared" si="12"/>
        <v>12</v>
      </c>
      <c r="G290" s="202" t="str">
        <f t="shared" si="13"/>
        <v>Fort Wayne</v>
      </c>
      <c r="H290" s="202" t="str">
        <f t="shared" si="14"/>
        <v>Fort Wayne, IN</v>
      </c>
      <c r="I290" s="205" t="s">
        <v>1354</v>
      </c>
      <c r="J290" s="38" t="s">
        <v>2429</v>
      </c>
      <c r="K290" s="38">
        <v>824</v>
      </c>
      <c r="L290" s="206">
        <v>6273</v>
      </c>
      <c r="M290" s="205" t="s">
        <v>976</v>
      </c>
      <c r="N290" s="38" t="s">
        <v>2429</v>
      </c>
      <c r="O290" s="209" t="s">
        <v>977</v>
      </c>
    </row>
    <row r="291" spans="1:15" ht="12">
      <c r="A291" s="175"/>
      <c r="B291" s="201" t="s">
        <v>1355</v>
      </c>
      <c r="C291" s="202" t="s">
        <v>1638</v>
      </c>
      <c r="D291" s="203" t="s">
        <v>1639</v>
      </c>
      <c r="E291" s="204" t="s">
        <v>1356</v>
      </c>
      <c r="F291" s="202">
        <f t="shared" si="12"/>
        <v>12</v>
      </c>
      <c r="G291" s="202" t="str">
        <f t="shared" si="13"/>
        <v>Fort Worth</v>
      </c>
      <c r="H291" s="202" t="str">
        <f t="shared" si="14"/>
        <v>Fort Worth, TX</v>
      </c>
      <c r="I291" s="205" t="s">
        <v>2255</v>
      </c>
      <c r="J291" s="38" t="s">
        <v>1639</v>
      </c>
      <c r="K291" s="38">
        <v>2603</v>
      </c>
      <c r="L291" s="206">
        <v>2407</v>
      </c>
      <c r="M291" s="207" t="s">
        <v>223</v>
      </c>
      <c r="N291" s="208" t="s">
        <v>1639</v>
      </c>
      <c r="O291" s="209" t="s">
        <v>2235</v>
      </c>
    </row>
    <row r="292" spans="1:15" ht="12">
      <c r="A292" s="175"/>
      <c r="B292" s="201" t="s">
        <v>1357</v>
      </c>
      <c r="C292" s="202" t="s">
        <v>1638</v>
      </c>
      <c r="D292" s="203" t="s">
        <v>1639</v>
      </c>
      <c r="E292" s="204" t="s">
        <v>1356</v>
      </c>
      <c r="F292" s="202">
        <f t="shared" si="12"/>
        <v>12</v>
      </c>
      <c r="G292" s="202" t="str">
        <f t="shared" si="13"/>
        <v>Fort Worth</v>
      </c>
      <c r="H292" s="202" t="str">
        <f t="shared" si="14"/>
        <v>Fort Worth, TX</v>
      </c>
      <c r="I292" s="205" t="s">
        <v>2255</v>
      </c>
      <c r="J292" s="38" t="s">
        <v>1639</v>
      </c>
      <c r="K292" s="38">
        <v>2603</v>
      </c>
      <c r="L292" s="206">
        <v>2407</v>
      </c>
      <c r="M292" s="207" t="s">
        <v>223</v>
      </c>
      <c r="N292" s="208" t="s">
        <v>1639</v>
      </c>
      <c r="O292" s="209" t="s">
        <v>2235</v>
      </c>
    </row>
    <row r="293" spans="1:15" ht="12">
      <c r="A293" s="175"/>
      <c r="B293" s="213" t="s">
        <v>1358</v>
      </c>
      <c r="C293" s="202" t="s">
        <v>1129</v>
      </c>
      <c r="D293" s="203" t="s">
        <v>1314</v>
      </c>
      <c r="E293" s="204" t="s">
        <v>1359</v>
      </c>
      <c r="F293" s="202">
        <f t="shared" si="12"/>
        <v>12</v>
      </c>
      <c r="G293" s="202" t="str">
        <f t="shared" si="13"/>
        <v>Framingham</v>
      </c>
      <c r="H293" s="202" t="str">
        <f t="shared" si="14"/>
        <v>Framingham, MA</v>
      </c>
      <c r="I293" s="205" t="s">
        <v>2702</v>
      </c>
      <c r="J293" s="38" t="s">
        <v>1314</v>
      </c>
      <c r="K293" s="38">
        <v>333</v>
      </c>
      <c r="L293" s="206">
        <v>6979</v>
      </c>
      <c r="M293" s="207" t="s">
        <v>2449</v>
      </c>
      <c r="N293" s="208" t="s">
        <v>1314</v>
      </c>
      <c r="O293" s="209" t="s">
        <v>2450</v>
      </c>
    </row>
    <row r="294" spans="1:15" ht="12">
      <c r="A294" s="175"/>
      <c r="B294" s="201" t="s">
        <v>1360</v>
      </c>
      <c r="C294" s="202" t="s">
        <v>2499</v>
      </c>
      <c r="D294" s="203" t="s">
        <v>2500</v>
      </c>
      <c r="E294" s="204" t="s">
        <v>1142</v>
      </c>
      <c r="F294" s="202">
        <f t="shared" si="12"/>
        <v>11</v>
      </c>
      <c r="G294" s="202" t="str">
        <f t="shared" si="13"/>
        <v>Frankfort</v>
      </c>
      <c r="H294" s="202" t="str">
        <f t="shared" si="14"/>
        <v>Frankfort, KY</v>
      </c>
      <c r="I294" s="205" t="s">
        <v>1779</v>
      </c>
      <c r="J294" s="38" t="s">
        <v>2500</v>
      </c>
      <c r="K294" s="38">
        <v>1140</v>
      </c>
      <c r="L294" s="206">
        <v>4783</v>
      </c>
      <c r="M294" s="207" t="s">
        <v>1780</v>
      </c>
      <c r="N294" s="208" t="s">
        <v>2500</v>
      </c>
      <c r="O294" s="209" t="s">
        <v>1781</v>
      </c>
    </row>
    <row r="295" spans="1:15" ht="12">
      <c r="A295" s="175"/>
      <c r="B295" s="201" t="s">
        <v>1143</v>
      </c>
      <c r="C295" s="202" t="s">
        <v>128</v>
      </c>
      <c r="D295" s="203" t="s">
        <v>2720</v>
      </c>
      <c r="E295" s="204" t="s">
        <v>1144</v>
      </c>
      <c r="F295" s="202">
        <f t="shared" si="12"/>
        <v>11</v>
      </c>
      <c r="G295" s="202" t="str">
        <f t="shared" si="13"/>
        <v>Frederick</v>
      </c>
      <c r="H295" s="202" t="str">
        <f t="shared" si="14"/>
        <v>Frederick, MD</v>
      </c>
      <c r="I295" s="205" t="s">
        <v>131</v>
      </c>
      <c r="J295" s="38" t="s">
        <v>2720</v>
      </c>
      <c r="K295" s="38">
        <v>1137</v>
      </c>
      <c r="L295" s="206">
        <v>4707</v>
      </c>
      <c r="M295" s="207" t="s">
        <v>132</v>
      </c>
      <c r="N295" s="208" t="s">
        <v>2720</v>
      </c>
      <c r="O295" s="209" t="s">
        <v>133</v>
      </c>
    </row>
    <row r="296" spans="1:15" ht="12">
      <c r="A296" s="175"/>
      <c r="B296" s="201" t="s">
        <v>1145</v>
      </c>
      <c r="C296" s="202" t="s">
        <v>87</v>
      </c>
      <c r="D296" s="203" t="s">
        <v>88</v>
      </c>
      <c r="E296" s="204" t="s">
        <v>1146</v>
      </c>
      <c r="F296" s="202">
        <f t="shared" si="12"/>
        <v>16</v>
      </c>
      <c r="G296" s="202" t="str">
        <f t="shared" si="13"/>
        <v>Fredericksburg</v>
      </c>
      <c r="H296" s="202" t="str">
        <f t="shared" si="14"/>
        <v>Fredericksburg, VA</v>
      </c>
      <c r="I296" s="205" t="s">
        <v>499</v>
      </c>
      <c r="J296" s="38" t="s">
        <v>88</v>
      </c>
      <c r="K296" s="38">
        <v>1348</v>
      </c>
      <c r="L296" s="206">
        <v>3963</v>
      </c>
      <c r="M296" s="207" t="s">
        <v>500</v>
      </c>
      <c r="N296" s="208" t="s">
        <v>88</v>
      </c>
      <c r="O296" s="209" t="s">
        <v>501</v>
      </c>
    </row>
    <row r="297" spans="1:15" ht="12">
      <c r="A297" s="175"/>
      <c r="B297" s="201" t="s">
        <v>1147</v>
      </c>
      <c r="C297" s="202" t="s">
        <v>87</v>
      </c>
      <c r="D297" s="203" t="s">
        <v>88</v>
      </c>
      <c r="E297" s="204" t="s">
        <v>1146</v>
      </c>
      <c r="F297" s="202">
        <f t="shared" si="12"/>
        <v>16</v>
      </c>
      <c r="G297" s="202" t="str">
        <f t="shared" si="13"/>
        <v>Fredericksburg</v>
      </c>
      <c r="H297" s="202" t="str">
        <f t="shared" si="14"/>
        <v>Fredericksburg, VA</v>
      </c>
      <c r="I297" s="205" t="s">
        <v>499</v>
      </c>
      <c r="J297" s="38" t="s">
        <v>88</v>
      </c>
      <c r="K297" s="38">
        <v>1348</v>
      </c>
      <c r="L297" s="206">
        <v>3963</v>
      </c>
      <c r="M297" s="207" t="s">
        <v>500</v>
      </c>
      <c r="N297" s="208" t="s">
        <v>88</v>
      </c>
      <c r="O297" s="209" t="s">
        <v>501</v>
      </c>
    </row>
    <row r="298" spans="1:15" ht="12">
      <c r="A298" s="175"/>
      <c r="B298" s="201" t="s">
        <v>1148</v>
      </c>
      <c r="C298" s="202" t="s">
        <v>2629</v>
      </c>
      <c r="D298" s="203" t="s">
        <v>2626</v>
      </c>
      <c r="E298" s="204" t="s">
        <v>1149</v>
      </c>
      <c r="F298" s="202">
        <f t="shared" si="12"/>
        <v>8</v>
      </c>
      <c r="G298" s="202" t="str">
        <f t="shared" si="13"/>
        <v>Fresno</v>
      </c>
      <c r="H298" s="202" t="str">
        <f t="shared" si="14"/>
        <v>Fresno, CA</v>
      </c>
      <c r="I298" s="205" t="s">
        <v>1934</v>
      </c>
      <c r="J298" s="38" t="s">
        <v>2626</v>
      </c>
      <c r="K298" s="38">
        <v>1967</v>
      </c>
      <c r="L298" s="206">
        <v>2556</v>
      </c>
      <c r="M298" s="205" t="s">
        <v>2198</v>
      </c>
      <c r="N298" s="38" t="s">
        <v>2626</v>
      </c>
      <c r="O298" s="209" t="s">
        <v>2199</v>
      </c>
    </row>
    <row r="299" spans="1:15" ht="12">
      <c r="A299" s="175"/>
      <c r="B299" s="201" t="s">
        <v>1150</v>
      </c>
      <c r="C299" s="202" t="s">
        <v>2629</v>
      </c>
      <c r="D299" s="203" t="s">
        <v>2626</v>
      </c>
      <c r="E299" s="204" t="s">
        <v>1149</v>
      </c>
      <c r="F299" s="202">
        <f t="shared" si="12"/>
        <v>8</v>
      </c>
      <c r="G299" s="202" t="str">
        <f t="shared" si="13"/>
        <v>Fresno</v>
      </c>
      <c r="H299" s="202" t="str">
        <f t="shared" si="14"/>
        <v>Fresno, CA</v>
      </c>
      <c r="I299" s="205" t="s">
        <v>1934</v>
      </c>
      <c r="J299" s="38" t="s">
        <v>2626</v>
      </c>
      <c r="K299" s="38">
        <v>1967</v>
      </c>
      <c r="L299" s="206">
        <v>2556</v>
      </c>
      <c r="M299" s="205" t="s">
        <v>2198</v>
      </c>
      <c r="N299" s="38" t="s">
        <v>2626</v>
      </c>
      <c r="O299" s="209" t="s">
        <v>2199</v>
      </c>
    </row>
    <row r="300" spans="1:15" ht="12">
      <c r="A300" s="175"/>
      <c r="B300" s="201" t="s">
        <v>1151</v>
      </c>
      <c r="C300" s="202" t="s">
        <v>135</v>
      </c>
      <c r="D300" s="203" t="s">
        <v>136</v>
      </c>
      <c r="E300" s="204" t="s">
        <v>1152</v>
      </c>
      <c r="F300" s="202">
        <f t="shared" si="12"/>
        <v>9</v>
      </c>
      <c r="G300" s="202" t="str">
        <f t="shared" si="13"/>
        <v>Gadsden</v>
      </c>
      <c r="H300" s="202" t="str">
        <f t="shared" si="14"/>
        <v>Gadsden, AL</v>
      </c>
      <c r="I300" s="205" t="s">
        <v>2307</v>
      </c>
      <c r="J300" s="38" t="s">
        <v>99</v>
      </c>
      <c r="K300" s="38">
        <v>1667</v>
      </c>
      <c r="L300" s="206">
        <v>2991</v>
      </c>
      <c r="M300" s="205" t="s">
        <v>2045</v>
      </c>
      <c r="N300" s="38" t="s">
        <v>99</v>
      </c>
      <c r="O300" s="209" t="s">
        <v>2046</v>
      </c>
    </row>
    <row r="301" spans="1:15" ht="12">
      <c r="A301" s="175"/>
      <c r="B301" s="201" t="s">
        <v>1153</v>
      </c>
      <c r="C301" s="202" t="s">
        <v>2225</v>
      </c>
      <c r="D301" s="203" t="s">
        <v>2226</v>
      </c>
      <c r="E301" s="204" t="s">
        <v>1154</v>
      </c>
      <c r="F301" s="202">
        <f t="shared" si="12"/>
        <v>13</v>
      </c>
      <c r="G301" s="202" t="str">
        <f t="shared" si="13"/>
        <v>Gainesville</v>
      </c>
      <c r="H301" s="202" t="str">
        <f t="shared" si="14"/>
        <v>Gainesville, FL</v>
      </c>
      <c r="I301" s="205" t="s">
        <v>1337</v>
      </c>
      <c r="J301" s="38" t="s">
        <v>2226</v>
      </c>
      <c r="K301" s="38">
        <v>2609</v>
      </c>
      <c r="L301" s="206">
        <v>1267</v>
      </c>
      <c r="M301" s="205" t="s">
        <v>1338</v>
      </c>
      <c r="N301" s="38" t="s">
        <v>2226</v>
      </c>
      <c r="O301" s="209" t="s">
        <v>1339</v>
      </c>
    </row>
    <row r="302" spans="1:15" ht="12">
      <c r="A302" s="175"/>
      <c r="B302" s="201" t="s">
        <v>1340</v>
      </c>
      <c r="C302" s="202" t="s">
        <v>98</v>
      </c>
      <c r="D302" s="203" t="s">
        <v>99</v>
      </c>
      <c r="E302" s="204" t="s">
        <v>1154</v>
      </c>
      <c r="F302" s="202">
        <f t="shared" si="12"/>
        <v>13</v>
      </c>
      <c r="G302" s="202" t="str">
        <f t="shared" si="13"/>
        <v>Gainesville</v>
      </c>
      <c r="H302" s="202" t="str">
        <f t="shared" si="14"/>
        <v>Gainesville, GA</v>
      </c>
      <c r="I302" s="205" t="s">
        <v>489</v>
      </c>
      <c r="J302" s="38" t="s">
        <v>2120</v>
      </c>
      <c r="K302" s="38">
        <v>1473</v>
      </c>
      <c r="L302" s="206">
        <v>3272</v>
      </c>
      <c r="M302" s="205" t="s">
        <v>2045</v>
      </c>
      <c r="N302" s="38" t="s">
        <v>99</v>
      </c>
      <c r="O302" s="209" t="s">
        <v>2046</v>
      </c>
    </row>
    <row r="303" spans="1:15" ht="12">
      <c r="A303" s="175"/>
      <c r="B303" s="201" t="s">
        <v>1566</v>
      </c>
      <c r="C303" s="202" t="s">
        <v>2178</v>
      </c>
      <c r="D303" s="203" t="s">
        <v>2179</v>
      </c>
      <c r="E303" s="204" t="s">
        <v>1795</v>
      </c>
      <c r="F303" s="202">
        <f t="shared" si="12"/>
        <v>11</v>
      </c>
      <c r="G303" s="202" t="str">
        <f t="shared" si="13"/>
        <v>Galesburg</v>
      </c>
      <c r="H303" s="202" t="str">
        <f t="shared" si="14"/>
        <v>Galesburg, IL</v>
      </c>
      <c r="I303" s="205" t="s">
        <v>2261</v>
      </c>
      <c r="J303" s="38" t="s">
        <v>2179</v>
      </c>
      <c r="K303" s="38">
        <v>911</v>
      </c>
      <c r="L303" s="206">
        <v>6474</v>
      </c>
      <c r="M303" s="205" t="s">
        <v>1796</v>
      </c>
      <c r="N303" s="38" t="s">
        <v>2179</v>
      </c>
      <c r="O303" s="209" t="s">
        <v>1797</v>
      </c>
    </row>
    <row r="304" spans="1:15" ht="12">
      <c r="A304" s="175"/>
      <c r="B304" s="201" t="s">
        <v>1798</v>
      </c>
      <c r="C304" s="202" t="s">
        <v>2264</v>
      </c>
      <c r="D304" s="203" t="s">
        <v>2265</v>
      </c>
      <c r="E304" s="204" t="s">
        <v>1799</v>
      </c>
      <c r="F304" s="202">
        <f t="shared" si="12"/>
        <v>8</v>
      </c>
      <c r="G304" s="202" t="str">
        <f t="shared" si="13"/>
        <v>Gallup</v>
      </c>
      <c r="H304" s="202" t="str">
        <f t="shared" si="14"/>
        <v>Gallup, NM</v>
      </c>
      <c r="I304" s="205" t="s">
        <v>2267</v>
      </c>
      <c r="J304" s="38" t="s">
        <v>2265</v>
      </c>
      <c r="K304" s="38">
        <v>1244</v>
      </c>
      <c r="L304" s="206">
        <v>4425</v>
      </c>
      <c r="M304" s="207" t="s">
        <v>2268</v>
      </c>
      <c r="N304" s="208" t="s">
        <v>2265</v>
      </c>
      <c r="O304" s="209" t="s">
        <v>2269</v>
      </c>
    </row>
    <row r="305" spans="1:15" ht="12">
      <c r="A305" s="175"/>
      <c r="B305" s="201" t="s">
        <v>1800</v>
      </c>
      <c r="C305" s="202" t="s">
        <v>1638</v>
      </c>
      <c r="D305" s="203" t="s">
        <v>1639</v>
      </c>
      <c r="E305" s="204" t="s">
        <v>1801</v>
      </c>
      <c r="F305" s="202">
        <f t="shared" si="12"/>
        <v>11</v>
      </c>
      <c r="G305" s="202" t="str">
        <f t="shared" si="13"/>
        <v>Galveston</v>
      </c>
      <c r="H305" s="202" t="str">
        <f t="shared" si="14"/>
        <v>Galveston, TX</v>
      </c>
      <c r="I305" s="205" t="s">
        <v>1802</v>
      </c>
      <c r="J305" s="38" t="s">
        <v>1639</v>
      </c>
      <c r="K305" s="38">
        <v>2994</v>
      </c>
      <c r="L305" s="206">
        <v>1263</v>
      </c>
      <c r="M305" s="207" t="s">
        <v>1267</v>
      </c>
      <c r="N305" s="208" t="s">
        <v>1639</v>
      </c>
      <c r="O305" s="209" t="s">
        <v>1268</v>
      </c>
    </row>
    <row r="306" spans="1:15" ht="12">
      <c r="A306" s="175"/>
      <c r="B306" s="201" t="s">
        <v>1803</v>
      </c>
      <c r="C306" s="202" t="s">
        <v>2428</v>
      </c>
      <c r="D306" s="203" t="s">
        <v>2429</v>
      </c>
      <c r="E306" s="204" t="s">
        <v>1804</v>
      </c>
      <c r="F306" s="202">
        <f t="shared" si="12"/>
        <v>6</v>
      </c>
      <c r="G306" s="202" t="str">
        <f t="shared" si="13"/>
        <v>Gary</v>
      </c>
      <c r="H306" s="202" t="str">
        <f t="shared" si="14"/>
        <v>Gary, IN</v>
      </c>
      <c r="I306" s="205" t="s">
        <v>1107</v>
      </c>
      <c r="J306" s="38" t="s">
        <v>2429</v>
      </c>
      <c r="K306" s="38">
        <v>728</v>
      </c>
      <c r="L306" s="206">
        <v>6331</v>
      </c>
      <c r="M306" s="205" t="s">
        <v>1805</v>
      </c>
      <c r="N306" s="38" t="s">
        <v>2429</v>
      </c>
      <c r="O306" s="209" t="s">
        <v>1806</v>
      </c>
    </row>
    <row r="307" spans="1:15" ht="12">
      <c r="A307" s="175"/>
      <c r="B307" s="201" t="s">
        <v>1807</v>
      </c>
      <c r="C307" s="202" t="s">
        <v>2428</v>
      </c>
      <c r="D307" s="203" t="s">
        <v>2429</v>
      </c>
      <c r="E307" s="204" t="s">
        <v>1804</v>
      </c>
      <c r="F307" s="202">
        <f t="shared" si="12"/>
        <v>6</v>
      </c>
      <c r="G307" s="202" t="str">
        <f t="shared" si="13"/>
        <v>Gary</v>
      </c>
      <c r="H307" s="202" t="str">
        <f t="shared" si="14"/>
        <v>Gary, IN</v>
      </c>
      <c r="I307" s="205" t="s">
        <v>312</v>
      </c>
      <c r="J307" s="38" t="s">
        <v>2179</v>
      </c>
      <c r="K307" s="38">
        <v>752</v>
      </c>
      <c r="L307" s="206">
        <v>6536</v>
      </c>
      <c r="M307" s="205" t="s">
        <v>313</v>
      </c>
      <c r="N307" s="38" t="s">
        <v>2179</v>
      </c>
      <c r="O307" s="209" t="s">
        <v>314</v>
      </c>
    </row>
    <row r="308" spans="1:15" ht="12">
      <c r="A308" s="175"/>
      <c r="B308" s="201" t="s">
        <v>1808</v>
      </c>
      <c r="C308" s="202" t="s">
        <v>1403</v>
      </c>
      <c r="D308" s="203" t="s">
        <v>1784</v>
      </c>
      <c r="E308" s="204" t="s">
        <v>1809</v>
      </c>
      <c r="F308" s="202">
        <f t="shared" si="12"/>
        <v>10</v>
      </c>
      <c r="G308" s="202" t="str">
        <f t="shared" si="13"/>
        <v>Gassaway</v>
      </c>
      <c r="H308" s="202" t="str">
        <f t="shared" si="14"/>
        <v>Gassaway, WV</v>
      </c>
      <c r="I308" s="205" t="s">
        <v>2754</v>
      </c>
      <c r="J308" s="38" t="s">
        <v>1784</v>
      </c>
      <c r="K308" s="38">
        <v>1031</v>
      </c>
      <c r="L308" s="206">
        <v>4646</v>
      </c>
      <c r="M308" s="207" t="s">
        <v>1785</v>
      </c>
      <c r="N308" s="208" t="s">
        <v>1784</v>
      </c>
      <c r="O308" s="209" t="s">
        <v>1786</v>
      </c>
    </row>
    <row r="309" spans="1:15" ht="12">
      <c r="A309" s="175"/>
      <c r="B309" s="201" t="s">
        <v>1810</v>
      </c>
      <c r="C309" s="202" t="s">
        <v>1638</v>
      </c>
      <c r="D309" s="203" t="s">
        <v>1639</v>
      </c>
      <c r="E309" s="204" t="s">
        <v>1811</v>
      </c>
      <c r="F309" s="202">
        <f t="shared" si="12"/>
        <v>10</v>
      </c>
      <c r="G309" s="202" t="str">
        <f t="shared" si="13"/>
        <v>Giddings</v>
      </c>
      <c r="H309" s="202" t="str">
        <f t="shared" si="14"/>
        <v>Giddings, TX</v>
      </c>
      <c r="I309" s="205" t="s">
        <v>1646</v>
      </c>
      <c r="J309" s="38" t="s">
        <v>1639</v>
      </c>
      <c r="K309" s="38">
        <v>3016</v>
      </c>
      <c r="L309" s="206">
        <v>1688</v>
      </c>
      <c r="M309" s="207" t="s">
        <v>2184</v>
      </c>
      <c r="N309" s="208" t="s">
        <v>1639</v>
      </c>
      <c r="O309" s="209" t="s">
        <v>2185</v>
      </c>
    </row>
    <row r="310" spans="1:15" ht="12">
      <c r="A310" s="175"/>
      <c r="B310" s="201" t="s">
        <v>1812</v>
      </c>
      <c r="C310" s="202" t="s">
        <v>2738</v>
      </c>
      <c r="D310" s="203" t="s">
        <v>2739</v>
      </c>
      <c r="E310" s="204" t="s">
        <v>1813</v>
      </c>
      <c r="F310" s="202">
        <f t="shared" si="12"/>
        <v>10</v>
      </c>
      <c r="G310" s="202" t="str">
        <f t="shared" si="13"/>
        <v>Gillette</v>
      </c>
      <c r="H310" s="202" t="str">
        <f t="shared" si="14"/>
        <v>Gillette, WY</v>
      </c>
      <c r="I310" s="205" t="s">
        <v>1574</v>
      </c>
      <c r="J310" s="38" t="s">
        <v>2739</v>
      </c>
      <c r="K310" s="38">
        <v>445</v>
      </c>
      <c r="L310" s="206">
        <v>7682</v>
      </c>
      <c r="M310" s="207" t="s">
        <v>2742</v>
      </c>
      <c r="N310" s="208" t="s">
        <v>2739</v>
      </c>
      <c r="O310" s="209" t="s">
        <v>521</v>
      </c>
    </row>
    <row r="311" spans="1:15" ht="12">
      <c r="A311" s="175"/>
      <c r="B311" s="201" t="s">
        <v>1575</v>
      </c>
      <c r="C311" s="202" t="s">
        <v>2629</v>
      </c>
      <c r="D311" s="203" t="s">
        <v>2626</v>
      </c>
      <c r="E311" s="204" t="s">
        <v>1278</v>
      </c>
      <c r="F311" s="202">
        <f t="shared" si="12"/>
        <v>8</v>
      </c>
      <c r="G311" s="202" t="str">
        <f t="shared" si="13"/>
        <v>Gilroy</v>
      </c>
      <c r="H311" s="202" t="str">
        <f t="shared" si="14"/>
        <v>Gilroy, CA</v>
      </c>
      <c r="I311" s="205" t="s">
        <v>2642</v>
      </c>
      <c r="J311" s="38" t="s">
        <v>2626</v>
      </c>
      <c r="K311" s="38">
        <v>145</v>
      </c>
      <c r="L311" s="206">
        <v>3016</v>
      </c>
      <c r="M311" s="205" t="s">
        <v>2643</v>
      </c>
      <c r="N311" s="38" t="s">
        <v>2626</v>
      </c>
      <c r="O311" s="209" t="s">
        <v>2644</v>
      </c>
    </row>
    <row r="312" spans="1:15" ht="12">
      <c r="A312" s="175"/>
      <c r="B312" s="201" t="s">
        <v>1279</v>
      </c>
      <c r="C312" s="202" t="s">
        <v>2629</v>
      </c>
      <c r="D312" s="203" t="s">
        <v>2626</v>
      </c>
      <c r="E312" s="204" t="s">
        <v>1280</v>
      </c>
      <c r="F312" s="202">
        <f t="shared" si="12"/>
        <v>10</v>
      </c>
      <c r="G312" s="202" t="str">
        <f t="shared" si="13"/>
        <v>Glendale</v>
      </c>
      <c r="H312" s="202" t="str">
        <f t="shared" si="14"/>
        <v>Glendale, CA</v>
      </c>
      <c r="I312" s="205" t="s">
        <v>2628</v>
      </c>
      <c r="J312" s="38" t="s">
        <v>2626</v>
      </c>
      <c r="K312" s="38">
        <v>1537</v>
      </c>
      <c r="L312" s="206">
        <v>1154</v>
      </c>
      <c r="M312" s="205" t="s">
        <v>2374</v>
      </c>
      <c r="N312" s="38" t="s">
        <v>2626</v>
      </c>
      <c r="O312" s="209" t="s">
        <v>2375</v>
      </c>
    </row>
    <row r="313" spans="1:15" ht="12">
      <c r="A313" s="175"/>
      <c r="B313" s="201" t="s">
        <v>1281</v>
      </c>
      <c r="C313" s="202" t="s">
        <v>2485</v>
      </c>
      <c r="D313" s="203" t="s">
        <v>2486</v>
      </c>
      <c r="E313" s="204" t="s">
        <v>1282</v>
      </c>
      <c r="F313" s="202">
        <f t="shared" si="12"/>
        <v>13</v>
      </c>
      <c r="G313" s="202" t="str">
        <f t="shared" si="13"/>
        <v>Glens Falls</v>
      </c>
      <c r="H313" s="202" t="str">
        <f t="shared" si="14"/>
        <v>Glens Falls, NY</v>
      </c>
      <c r="I313" s="205" t="s">
        <v>2512</v>
      </c>
      <c r="J313" s="38" t="s">
        <v>1409</v>
      </c>
      <c r="K313" s="38">
        <v>388</v>
      </c>
      <c r="L313" s="206">
        <v>7771</v>
      </c>
      <c r="M313" s="207" t="s">
        <v>2513</v>
      </c>
      <c r="N313" s="208" t="s">
        <v>1409</v>
      </c>
      <c r="O313" s="209" t="s">
        <v>2514</v>
      </c>
    </row>
    <row r="314" spans="1:15" ht="12">
      <c r="A314" s="175"/>
      <c r="B314" s="201" t="s">
        <v>1283</v>
      </c>
      <c r="C314" s="202" t="s">
        <v>2624</v>
      </c>
      <c r="D314" s="203" t="s">
        <v>2625</v>
      </c>
      <c r="E314" s="204" t="s">
        <v>1284</v>
      </c>
      <c r="F314" s="202">
        <f t="shared" si="12"/>
        <v>18</v>
      </c>
      <c r="G314" s="202" t="str">
        <f t="shared" si="13"/>
        <v>Glenwood Springs</v>
      </c>
      <c r="H314" s="202" t="str">
        <f t="shared" si="14"/>
        <v>Glenwood Springs, CO</v>
      </c>
      <c r="I314" s="205" t="s">
        <v>40</v>
      </c>
      <c r="J314" s="38" t="s">
        <v>2625</v>
      </c>
      <c r="K314" s="38">
        <v>1183</v>
      </c>
      <c r="L314" s="206">
        <v>5548</v>
      </c>
      <c r="M314" s="205" t="s">
        <v>41</v>
      </c>
      <c r="N314" s="38" t="s">
        <v>2625</v>
      </c>
      <c r="O314" s="209" t="s">
        <v>42</v>
      </c>
    </row>
    <row r="315" spans="1:15" ht="12">
      <c r="A315" s="175"/>
      <c r="B315" s="201" t="s">
        <v>1285</v>
      </c>
      <c r="C315" s="202" t="s">
        <v>239</v>
      </c>
      <c r="D315" s="203" t="s">
        <v>240</v>
      </c>
      <c r="E315" s="204" t="s">
        <v>1286</v>
      </c>
      <c r="F315" s="202">
        <f t="shared" si="12"/>
        <v>7</v>
      </c>
      <c r="G315" s="202" t="str">
        <f t="shared" si="13"/>
        <v>Globe</v>
      </c>
      <c r="H315" s="202" t="str">
        <f t="shared" si="14"/>
        <v>Globe, AZ</v>
      </c>
      <c r="I315" s="205" t="s">
        <v>2734</v>
      </c>
      <c r="J315" s="38" t="s">
        <v>240</v>
      </c>
      <c r="K315" s="38">
        <v>2954</v>
      </c>
      <c r="L315" s="206">
        <v>1678</v>
      </c>
      <c r="M315" s="205" t="s">
        <v>2735</v>
      </c>
      <c r="N315" s="38" t="s">
        <v>240</v>
      </c>
      <c r="O315" s="209" t="s">
        <v>2736</v>
      </c>
    </row>
    <row r="316" spans="1:15" ht="12">
      <c r="A316" s="175"/>
      <c r="B316" s="201" t="s">
        <v>1287</v>
      </c>
      <c r="C316" s="202" t="s">
        <v>2624</v>
      </c>
      <c r="D316" s="203" t="s">
        <v>2625</v>
      </c>
      <c r="E316" s="204" t="s">
        <v>1288</v>
      </c>
      <c r="F316" s="202">
        <f t="shared" si="12"/>
        <v>15</v>
      </c>
      <c r="G316" s="202" t="str">
        <f t="shared" si="13"/>
        <v>Golden/Dillon</v>
      </c>
      <c r="H316" s="202" t="str">
        <f t="shared" si="14"/>
        <v>Golden/Dillon, CO</v>
      </c>
      <c r="I316" s="205" t="s">
        <v>2718</v>
      </c>
      <c r="J316" s="38" t="s">
        <v>2625</v>
      </c>
      <c r="K316" s="38">
        <v>679</v>
      </c>
      <c r="L316" s="206">
        <v>6020</v>
      </c>
      <c r="M316" s="207" t="s">
        <v>2719</v>
      </c>
      <c r="N316" s="208" t="s">
        <v>2625</v>
      </c>
      <c r="O316" s="209" t="s">
        <v>2214</v>
      </c>
    </row>
    <row r="317" spans="1:15" ht="12">
      <c r="A317" s="175"/>
      <c r="B317" s="201" t="s">
        <v>1289</v>
      </c>
      <c r="C317" s="202" t="s">
        <v>83</v>
      </c>
      <c r="D317" s="203" t="s">
        <v>1635</v>
      </c>
      <c r="E317" s="204" t="s">
        <v>1290</v>
      </c>
      <c r="F317" s="202">
        <f t="shared" si="12"/>
        <v>13</v>
      </c>
      <c r="G317" s="202" t="str">
        <f t="shared" si="13"/>
        <v>Grand Forks</v>
      </c>
      <c r="H317" s="202" t="str">
        <f t="shared" si="14"/>
        <v>Grand Forks, ND</v>
      </c>
      <c r="I317" s="205" t="s">
        <v>2399</v>
      </c>
      <c r="J317" s="38" t="s">
        <v>1635</v>
      </c>
      <c r="K317" s="38">
        <v>537</v>
      </c>
      <c r="L317" s="206">
        <v>9254</v>
      </c>
      <c r="M317" s="207" t="s">
        <v>1634</v>
      </c>
      <c r="N317" s="208" t="s">
        <v>1635</v>
      </c>
      <c r="O317" s="209" t="s">
        <v>1636</v>
      </c>
    </row>
    <row r="318" spans="1:15" ht="12">
      <c r="A318" s="175"/>
      <c r="B318" s="201" t="s">
        <v>1291</v>
      </c>
      <c r="C318" s="202" t="s">
        <v>2384</v>
      </c>
      <c r="D318" s="203" t="s">
        <v>2385</v>
      </c>
      <c r="E318" s="204" t="s">
        <v>1292</v>
      </c>
      <c r="F318" s="202">
        <f t="shared" si="12"/>
        <v>14</v>
      </c>
      <c r="G318" s="202" t="str">
        <f t="shared" si="13"/>
        <v>Grand Island</v>
      </c>
      <c r="H318" s="202" t="str">
        <f t="shared" si="14"/>
        <v>Grand Island, NE</v>
      </c>
      <c r="I318" s="205" t="s">
        <v>2396</v>
      </c>
      <c r="J318" s="38" t="s">
        <v>2385</v>
      </c>
      <c r="K318" s="38">
        <v>997</v>
      </c>
      <c r="L318" s="206">
        <v>6421</v>
      </c>
      <c r="M318" s="207" t="s">
        <v>2397</v>
      </c>
      <c r="N318" s="208" t="s">
        <v>2385</v>
      </c>
      <c r="O318" s="209" t="s">
        <v>2157</v>
      </c>
    </row>
    <row r="319" spans="1:15" ht="12">
      <c r="A319" s="175"/>
      <c r="B319" s="201" t="s">
        <v>1119</v>
      </c>
      <c r="C319" s="202" t="s">
        <v>2624</v>
      </c>
      <c r="D319" s="203" t="s">
        <v>2625</v>
      </c>
      <c r="E319" s="204" t="s">
        <v>1120</v>
      </c>
      <c r="F319" s="202">
        <f t="shared" si="12"/>
        <v>16</v>
      </c>
      <c r="G319" s="202" t="str">
        <f t="shared" si="13"/>
        <v>Grand Junction</v>
      </c>
      <c r="H319" s="202" t="str">
        <f t="shared" si="14"/>
        <v>Grand Junction, CO</v>
      </c>
      <c r="I319" s="205" t="s">
        <v>40</v>
      </c>
      <c r="J319" s="38" t="s">
        <v>2625</v>
      </c>
      <c r="K319" s="38">
        <v>1183</v>
      </c>
      <c r="L319" s="206">
        <v>5548</v>
      </c>
      <c r="M319" s="205" t="s">
        <v>41</v>
      </c>
      <c r="N319" s="38" t="s">
        <v>2625</v>
      </c>
      <c r="O319" s="209" t="s">
        <v>42</v>
      </c>
    </row>
    <row r="320" spans="1:15" ht="12">
      <c r="A320" s="175"/>
      <c r="B320" s="201" t="s">
        <v>1121</v>
      </c>
      <c r="C320" s="202" t="s">
        <v>370</v>
      </c>
      <c r="D320" s="203" t="s">
        <v>371</v>
      </c>
      <c r="E320" s="204" t="s">
        <v>1122</v>
      </c>
      <c r="F320" s="202">
        <f t="shared" si="12"/>
        <v>14</v>
      </c>
      <c r="G320" s="202" t="str">
        <f t="shared" si="13"/>
        <v>Grand Rapids</v>
      </c>
      <c r="H320" s="202" t="str">
        <f t="shared" si="14"/>
        <v>Grand Rapids, MI</v>
      </c>
      <c r="I320" s="205" t="s">
        <v>1123</v>
      </c>
      <c r="J320" s="38" t="s">
        <v>371</v>
      </c>
      <c r="K320" s="38">
        <v>431</v>
      </c>
      <c r="L320" s="206">
        <v>6924</v>
      </c>
      <c r="M320" s="207" t="s">
        <v>1345</v>
      </c>
      <c r="N320" s="208" t="s">
        <v>371</v>
      </c>
      <c r="O320" s="209" t="s">
        <v>1346</v>
      </c>
    </row>
    <row r="321" spans="1:15" ht="12">
      <c r="A321" s="175"/>
      <c r="B321" s="201" t="s">
        <v>1347</v>
      </c>
      <c r="C321" s="202" t="s">
        <v>370</v>
      </c>
      <c r="D321" s="203" t="s">
        <v>371</v>
      </c>
      <c r="E321" s="204" t="s">
        <v>1122</v>
      </c>
      <c r="F321" s="202">
        <f t="shared" si="12"/>
        <v>14</v>
      </c>
      <c r="G321" s="202" t="str">
        <f t="shared" si="13"/>
        <v>Grand Rapids</v>
      </c>
      <c r="H321" s="202" t="str">
        <f t="shared" si="14"/>
        <v>Grand Rapids, MI</v>
      </c>
      <c r="I321" s="205" t="s">
        <v>1348</v>
      </c>
      <c r="J321" s="38" t="s">
        <v>371</v>
      </c>
      <c r="K321" s="38">
        <v>534</v>
      </c>
      <c r="L321" s="206">
        <v>6973</v>
      </c>
      <c r="M321" s="207" t="s">
        <v>1345</v>
      </c>
      <c r="N321" s="208" t="s">
        <v>371</v>
      </c>
      <c r="O321" s="209" t="s">
        <v>1346</v>
      </c>
    </row>
    <row r="322" spans="1:15" ht="12">
      <c r="A322" s="175"/>
      <c r="B322" s="201" t="s">
        <v>1349</v>
      </c>
      <c r="C322" s="202" t="s">
        <v>2648</v>
      </c>
      <c r="D322" s="203" t="s">
        <v>2649</v>
      </c>
      <c r="E322" s="204" t="s">
        <v>1130</v>
      </c>
      <c r="F322" s="202">
        <f t="shared" si="12"/>
        <v>13</v>
      </c>
      <c r="G322" s="202" t="str">
        <f t="shared" si="13"/>
        <v>Great Falls</v>
      </c>
      <c r="H322" s="202" t="str">
        <f t="shared" si="14"/>
        <v>Great Falls, MT</v>
      </c>
      <c r="I322" s="205" t="s">
        <v>1131</v>
      </c>
      <c r="J322" s="38" t="s">
        <v>2649</v>
      </c>
      <c r="K322" s="38">
        <v>388</v>
      </c>
      <c r="L322" s="206">
        <v>7741</v>
      </c>
      <c r="M322" s="207" t="s">
        <v>1132</v>
      </c>
      <c r="N322" s="208" t="s">
        <v>2649</v>
      </c>
      <c r="O322" s="209" t="s">
        <v>1133</v>
      </c>
    </row>
    <row r="323" spans="1:15" ht="12">
      <c r="A323" s="175"/>
      <c r="B323" s="201" t="s">
        <v>1134</v>
      </c>
      <c r="C323" s="202" t="s">
        <v>2485</v>
      </c>
      <c r="D323" s="203" t="s">
        <v>2486</v>
      </c>
      <c r="E323" s="204" t="s">
        <v>1135</v>
      </c>
      <c r="F323" s="202">
        <f t="shared" si="12"/>
        <v>12</v>
      </c>
      <c r="G323" s="202" t="str">
        <f t="shared" si="13"/>
        <v>Great Neck</v>
      </c>
      <c r="H323" s="202" t="str">
        <f t="shared" si="14"/>
        <v>Great Neck, NY</v>
      </c>
      <c r="I323" s="205" t="s">
        <v>2023</v>
      </c>
      <c r="J323" s="38" t="s">
        <v>2486</v>
      </c>
      <c r="K323" s="38">
        <v>1052</v>
      </c>
      <c r="L323" s="206">
        <v>4910</v>
      </c>
      <c r="M323" s="207" t="s">
        <v>2024</v>
      </c>
      <c r="N323" s="208" t="s">
        <v>2486</v>
      </c>
      <c r="O323" s="209" t="s">
        <v>226</v>
      </c>
    </row>
    <row r="324" spans="1:15" ht="12">
      <c r="A324" s="175"/>
      <c r="B324" s="201" t="s">
        <v>1136</v>
      </c>
      <c r="C324" s="202" t="s">
        <v>2624</v>
      </c>
      <c r="D324" s="203" t="s">
        <v>2625</v>
      </c>
      <c r="E324" s="204" t="s">
        <v>1137</v>
      </c>
      <c r="F324" s="202">
        <f t="shared" si="12"/>
        <v>9</v>
      </c>
      <c r="G324" s="202" t="str">
        <f t="shared" si="13"/>
        <v>Greeley</v>
      </c>
      <c r="H324" s="202" t="str">
        <f t="shared" si="14"/>
        <v>Greeley, CO</v>
      </c>
      <c r="I324" s="205" t="s">
        <v>2718</v>
      </c>
      <c r="J324" s="38" t="s">
        <v>2625</v>
      </c>
      <c r="K324" s="38">
        <v>679</v>
      </c>
      <c r="L324" s="206">
        <v>6020</v>
      </c>
      <c r="M324" s="207" t="s">
        <v>2719</v>
      </c>
      <c r="N324" s="208" t="s">
        <v>2625</v>
      </c>
      <c r="O324" s="209" t="s">
        <v>2214</v>
      </c>
    </row>
    <row r="325" spans="1:15" ht="12">
      <c r="A325" s="175"/>
      <c r="B325" s="201" t="s">
        <v>1138</v>
      </c>
      <c r="C325" s="202" t="s">
        <v>702</v>
      </c>
      <c r="D325" s="203" t="s">
        <v>259</v>
      </c>
      <c r="E325" s="204" t="s">
        <v>1139</v>
      </c>
      <c r="F325" s="202">
        <f t="shared" si="12"/>
        <v>11</v>
      </c>
      <c r="G325" s="202" t="str">
        <f t="shared" si="13"/>
        <v>Green Bay</v>
      </c>
      <c r="H325" s="202" t="str">
        <f t="shared" si="14"/>
        <v>Green Bay, WI</v>
      </c>
      <c r="I325" s="205" t="s">
        <v>1140</v>
      </c>
      <c r="J325" s="38" t="s">
        <v>259</v>
      </c>
      <c r="K325" s="38">
        <v>381</v>
      </c>
      <c r="L325" s="206">
        <v>8089</v>
      </c>
      <c r="M325" s="207" t="s">
        <v>1141</v>
      </c>
      <c r="N325" s="208" t="s">
        <v>259</v>
      </c>
      <c r="O325" s="209" t="s">
        <v>1326</v>
      </c>
    </row>
    <row r="326" spans="1:15" ht="12">
      <c r="A326" s="175"/>
      <c r="B326" s="201" t="s">
        <v>1327</v>
      </c>
      <c r="C326" s="202" t="s">
        <v>702</v>
      </c>
      <c r="D326" s="203" t="s">
        <v>259</v>
      </c>
      <c r="E326" s="204" t="s">
        <v>1139</v>
      </c>
      <c r="F326" s="202">
        <f aca="true" t="shared" si="15" ref="F326:F389">LEN(E326)</f>
        <v>11</v>
      </c>
      <c r="G326" s="202" t="str">
        <f aca="true" t="shared" si="16" ref="G326:G389">MID(E326,2,F326-2)</f>
        <v>Green Bay</v>
      </c>
      <c r="H326" s="202" t="str">
        <f aca="true" t="shared" si="17" ref="H326:H389">CONCATENATE(G326,", ",+D326)</f>
        <v>Green Bay, WI</v>
      </c>
      <c r="I326" s="205" t="s">
        <v>1140</v>
      </c>
      <c r="J326" s="38" t="s">
        <v>259</v>
      </c>
      <c r="K326" s="38">
        <v>381</v>
      </c>
      <c r="L326" s="206">
        <v>8089</v>
      </c>
      <c r="M326" s="207" t="s">
        <v>1141</v>
      </c>
      <c r="N326" s="208" t="s">
        <v>259</v>
      </c>
      <c r="O326" s="209" t="s">
        <v>1326</v>
      </c>
    </row>
    <row r="327" spans="1:15" ht="12">
      <c r="A327" s="175"/>
      <c r="B327" s="201" t="s">
        <v>1328</v>
      </c>
      <c r="C327" s="202" t="s">
        <v>702</v>
      </c>
      <c r="D327" s="203" t="s">
        <v>259</v>
      </c>
      <c r="E327" s="204" t="s">
        <v>1139</v>
      </c>
      <c r="F327" s="202">
        <f t="shared" si="15"/>
        <v>11</v>
      </c>
      <c r="G327" s="202" t="str">
        <f t="shared" si="16"/>
        <v>Green Bay</v>
      </c>
      <c r="H327" s="202" t="str">
        <f t="shared" si="17"/>
        <v>Green Bay, WI</v>
      </c>
      <c r="I327" s="205" t="s">
        <v>1140</v>
      </c>
      <c r="J327" s="38" t="s">
        <v>259</v>
      </c>
      <c r="K327" s="38">
        <v>381</v>
      </c>
      <c r="L327" s="206">
        <v>8089</v>
      </c>
      <c r="M327" s="207" t="s">
        <v>1141</v>
      </c>
      <c r="N327" s="208" t="s">
        <v>259</v>
      </c>
      <c r="O327" s="209" t="s">
        <v>1326</v>
      </c>
    </row>
    <row r="328" spans="1:15" ht="12">
      <c r="A328" s="175"/>
      <c r="B328" s="213" t="s">
        <v>1578</v>
      </c>
      <c r="C328" s="202" t="s">
        <v>1129</v>
      </c>
      <c r="D328" s="203" t="s">
        <v>1314</v>
      </c>
      <c r="E328" s="204" t="s">
        <v>1820</v>
      </c>
      <c r="F328" s="202">
        <f t="shared" si="15"/>
        <v>12</v>
      </c>
      <c r="G328" s="202" t="str">
        <f t="shared" si="16"/>
        <v>Greenfield</v>
      </c>
      <c r="H328" s="202" t="str">
        <f t="shared" si="17"/>
        <v>Greenfield, MA</v>
      </c>
      <c r="I328" s="205" t="s">
        <v>2702</v>
      </c>
      <c r="J328" s="38" t="s">
        <v>1314</v>
      </c>
      <c r="K328" s="38">
        <v>333</v>
      </c>
      <c r="L328" s="206">
        <v>6979</v>
      </c>
      <c r="M328" s="207" t="s">
        <v>2449</v>
      </c>
      <c r="N328" s="208" t="s">
        <v>1314</v>
      </c>
      <c r="O328" s="209" t="s">
        <v>2450</v>
      </c>
    </row>
    <row r="329" spans="1:15" ht="12">
      <c r="A329" s="175"/>
      <c r="B329" s="201" t="s">
        <v>1821</v>
      </c>
      <c r="C329" s="202" t="s">
        <v>350</v>
      </c>
      <c r="D329" s="203" t="s">
        <v>351</v>
      </c>
      <c r="E329" s="204" t="s">
        <v>1822</v>
      </c>
      <c r="F329" s="202">
        <f t="shared" si="15"/>
        <v>12</v>
      </c>
      <c r="G329" s="202" t="str">
        <f t="shared" si="16"/>
        <v>Greensboro</v>
      </c>
      <c r="H329" s="202" t="str">
        <f t="shared" si="17"/>
        <v>Greensboro, NC</v>
      </c>
      <c r="I329" s="205" t="s">
        <v>1185</v>
      </c>
      <c r="J329" s="38" t="s">
        <v>351</v>
      </c>
      <c r="K329" s="38">
        <v>1253</v>
      </c>
      <c r="L329" s="206">
        <v>3865</v>
      </c>
      <c r="M329" s="207" t="s">
        <v>1186</v>
      </c>
      <c r="N329" s="208" t="s">
        <v>351</v>
      </c>
      <c r="O329" s="209" t="s">
        <v>1187</v>
      </c>
    </row>
    <row r="330" spans="1:15" ht="12">
      <c r="A330" s="175"/>
      <c r="B330" s="201" t="s">
        <v>1188</v>
      </c>
      <c r="C330" s="202" t="s">
        <v>350</v>
      </c>
      <c r="D330" s="203" t="s">
        <v>351</v>
      </c>
      <c r="E330" s="204" t="s">
        <v>1822</v>
      </c>
      <c r="F330" s="202">
        <f t="shared" si="15"/>
        <v>12</v>
      </c>
      <c r="G330" s="202" t="str">
        <f t="shared" si="16"/>
        <v>Greensboro</v>
      </c>
      <c r="H330" s="202" t="str">
        <f t="shared" si="17"/>
        <v>Greensboro, NC</v>
      </c>
      <c r="I330" s="205" t="s">
        <v>1185</v>
      </c>
      <c r="J330" s="38" t="s">
        <v>351</v>
      </c>
      <c r="K330" s="38">
        <v>1253</v>
      </c>
      <c r="L330" s="206">
        <v>3865</v>
      </c>
      <c r="M330" s="207" t="s">
        <v>1186</v>
      </c>
      <c r="N330" s="208" t="s">
        <v>351</v>
      </c>
      <c r="O330" s="209" t="s">
        <v>1187</v>
      </c>
    </row>
    <row r="331" spans="1:15" ht="12">
      <c r="A331" s="175"/>
      <c r="B331" s="201" t="s">
        <v>1189</v>
      </c>
      <c r="C331" s="202" t="s">
        <v>350</v>
      </c>
      <c r="D331" s="203" t="s">
        <v>351</v>
      </c>
      <c r="E331" s="204" t="s">
        <v>1822</v>
      </c>
      <c r="F331" s="202">
        <f t="shared" si="15"/>
        <v>12</v>
      </c>
      <c r="G331" s="202" t="str">
        <f t="shared" si="16"/>
        <v>Greensboro</v>
      </c>
      <c r="H331" s="202" t="str">
        <f t="shared" si="17"/>
        <v>Greensboro, NC</v>
      </c>
      <c r="I331" s="205" t="s">
        <v>1185</v>
      </c>
      <c r="J331" s="38" t="s">
        <v>351</v>
      </c>
      <c r="K331" s="38">
        <v>1253</v>
      </c>
      <c r="L331" s="206">
        <v>3865</v>
      </c>
      <c r="M331" s="207" t="s">
        <v>1186</v>
      </c>
      <c r="N331" s="208" t="s">
        <v>351</v>
      </c>
      <c r="O331" s="209" t="s">
        <v>1187</v>
      </c>
    </row>
    <row r="332" spans="1:15" ht="12">
      <c r="A332" s="175"/>
      <c r="B332" s="201" t="s">
        <v>1190</v>
      </c>
      <c r="C332" s="202" t="s">
        <v>2131</v>
      </c>
      <c r="D332" s="203" t="s">
        <v>2132</v>
      </c>
      <c r="E332" s="204" t="s">
        <v>1191</v>
      </c>
      <c r="F332" s="202">
        <f t="shared" si="15"/>
        <v>12</v>
      </c>
      <c r="G332" s="202" t="str">
        <f t="shared" si="16"/>
        <v>Greensburg</v>
      </c>
      <c r="H332" s="202" t="str">
        <f t="shared" si="17"/>
        <v>Greensburg, PA</v>
      </c>
      <c r="I332" s="205" t="s">
        <v>2392</v>
      </c>
      <c r="J332" s="38" t="s">
        <v>2132</v>
      </c>
      <c r="K332" s="38">
        <v>654</v>
      </c>
      <c r="L332" s="206">
        <v>5968</v>
      </c>
      <c r="M332" s="207" t="s">
        <v>2393</v>
      </c>
      <c r="N332" s="208" t="s">
        <v>2132</v>
      </c>
      <c r="O332" s="209" t="s">
        <v>2394</v>
      </c>
    </row>
    <row r="333" spans="1:15" ht="12">
      <c r="A333" s="175"/>
      <c r="B333" s="201" t="s">
        <v>1565</v>
      </c>
      <c r="C333" s="202" t="s">
        <v>2151</v>
      </c>
      <c r="D333" s="203" t="s">
        <v>2518</v>
      </c>
      <c r="E333" s="204" t="s">
        <v>1552</v>
      </c>
      <c r="F333" s="202">
        <f t="shared" si="15"/>
        <v>12</v>
      </c>
      <c r="G333" s="202" t="str">
        <f t="shared" si="16"/>
        <v>Greenville</v>
      </c>
      <c r="H333" s="202" t="str">
        <f t="shared" si="17"/>
        <v>Greenville, MS</v>
      </c>
      <c r="I333" s="205" t="s">
        <v>1553</v>
      </c>
      <c r="J333" s="38" t="s">
        <v>2518</v>
      </c>
      <c r="K333" s="38">
        <v>2215</v>
      </c>
      <c r="L333" s="206">
        <v>2467</v>
      </c>
      <c r="M333" s="207" t="s">
        <v>2519</v>
      </c>
      <c r="N333" s="208" t="s">
        <v>2518</v>
      </c>
      <c r="O333" s="209" t="s">
        <v>2520</v>
      </c>
    </row>
    <row r="334" spans="1:15" ht="12">
      <c r="A334" s="175"/>
      <c r="B334" s="201" t="s">
        <v>1554</v>
      </c>
      <c r="C334" s="202" t="s">
        <v>2119</v>
      </c>
      <c r="D334" s="203" t="s">
        <v>2120</v>
      </c>
      <c r="E334" s="204" t="s">
        <v>1552</v>
      </c>
      <c r="F334" s="202">
        <f t="shared" si="15"/>
        <v>12</v>
      </c>
      <c r="G334" s="202" t="str">
        <f t="shared" si="16"/>
        <v>Greenville</v>
      </c>
      <c r="H334" s="202" t="str">
        <f t="shared" si="17"/>
        <v>Greenville, SC</v>
      </c>
      <c r="I334" s="205" t="s">
        <v>489</v>
      </c>
      <c r="J334" s="38" t="s">
        <v>2120</v>
      </c>
      <c r="K334" s="38">
        <v>1473</v>
      </c>
      <c r="L334" s="206">
        <v>3272</v>
      </c>
      <c r="M334" s="207" t="s">
        <v>490</v>
      </c>
      <c r="N334" s="208" t="s">
        <v>351</v>
      </c>
      <c r="O334" s="209" t="s">
        <v>491</v>
      </c>
    </row>
    <row r="335" spans="1:15" ht="12">
      <c r="A335" s="175"/>
      <c r="B335" s="201" t="s">
        <v>1555</v>
      </c>
      <c r="C335" s="202" t="s">
        <v>1638</v>
      </c>
      <c r="D335" s="203" t="s">
        <v>1639</v>
      </c>
      <c r="E335" s="204" t="s">
        <v>1552</v>
      </c>
      <c r="F335" s="202">
        <f t="shared" si="15"/>
        <v>12</v>
      </c>
      <c r="G335" s="202" t="str">
        <f t="shared" si="16"/>
        <v>Greenville</v>
      </c>
      <c r="H335" s="202" t="str">
        <f t="shared" si="17"/>
        <v>Greenville, TX</v>
      </c>
      <c r="I335" s="205" t="s">
        <v>2255</v>
      </c>
      <c r="J335" s="38" t="s">
        <v>1639</v>
      </c>
      <c r="K335" s="38">
        <v>2603</v>
      </c>
      <c r="L335" s="206">
        <v>2407</v>
      </c>
      <c r="M335" s="207" t="s">
        <v>223</v>
      </c>
      <c r="N335" s="208" t="s">
        <v>1639</v>
      </c>
      <c r="O335" s="209" t="s">
        <v>2235</v>
      </c>
    </row>
    <row r="336" spans="1:15" ht="12">
      <c r="A336" s="175"/>
      <c r="B336" s="201" t="s">
        <v>1556</v>
      </c>
      <c r="C336" s="202" t="s">
        <v>2151</v>
      </c>
      <c r="D336" s="203" t="s">
        <v>2518</v>
      </c>
      <c r="E336" s="204" t="s">
        <v>1557</v>
      </c>
      <c r="F336" s="202">
        <f t="shared" si="15"/>
        <v>9</v>
      </c>
      <c r="G336" s="202" t="str">
        <f t="shared" si="16"/>
        <v>Grenada</v>
      </c>
      <c r="H336" s="202" t="str">
        <f t="shared" si="17"/>
        <v>Grenada, MS</v>
      </c>
      <c r="I336" s="205" t="s">
        <v>2517</v>
      </c>
      <c r="J336" s="38" t="s">
        <v>2518</v>
      </c>
      <c r="K336" s="38">
        <v>2138</v>
      </c>
      <c r="L336" s="206">
        <v>2444</v>
      </c>
      <c r="M336" s="207" t="s">
        <v>1558</v>
      </c>
      <c r="N336" s="208" t="s">
        <v>2518</v>
      </c>
      <c r="O336" s="209" t="s">
        <v>1559</v>
      </c>
    </row>
    <row r="337" spans="1:15" ht="12">
      <c r="A337" s="175"/>
      <c r="B337" s="201" t="s">
        <v>1560</v>
      </c>
      <c r="C337" s="202" t="s">
        <v>2151</v>
      </c>
      <c r="D337" s="203" t="s">
        <v>2518</v>
      </c>
      <c r="E337" s="204" t="s">
        <v>1788</v>
      </c>
      <c r="F337" s="202">
        <f t="shared" si="15"/>
        <v>10</v>
      </c>
      <c r="G337" s="202" t="str">
        <f t="shared" si="16"/>
        <v>Gulfport</v>
      </c>
      <c r="H337" s="202" t="str">
        <f t="shared" si="17"/>
        <v>Gulfport, MS</v>
      </c>
      <c r="I337" s="205" t="s">
        <v>1789</v>
      </c>
      <c r="J337" s="38" t="s">
        <v>2445</v>
      </c>
      <c r="K337" s="38">
        <v>2655</v>
      </c>
      <c r="L337" s="206">
        <v>1513</v>
      </c>
      <c r="M337" s="207" t="s">
        <v>1032</v>
      </c>
      <c r="N337" s="208" t="s">
        <v>2445</v>
      </c>
      <c r="O337" s="209" t="s">
        <v>1033</v>
      </c>
    </row>
    <row r="338" spans="1:15" ht="12">
      <c r="A338" s="175"/>
      <c r="B338" s="201" t="s">
        <v>1034</v>
      </c>
      <c r="C338" s="202" t="s">
        <v>359</v>
      </c>
      <c r="D338" s="203" t="s">
        <v>360</v>
      </c>
      <c r="E338" s="204" t="s">
        <v>1035</v>
      </c>
      <c r="F338" s="202">
        <f t="shared" si="15"/>
        <v>8</v>
      </c>
      <c r="G338" s="202" t="str">
        <f t="shared" si="16"/>
        <v>Guymon</v>
      </c>
      <c r="H338" s="202" t="str">
        <f t="shared" si="17"/>
        <v>Guymon, OK</v>
      </c>
      <c r="I338" s="205" t="s">
        <v>2115</v>
      </c>
      <c r="J338" s="38" t="s">
        <v>1639</v>
      </c>
      <c r="K338" s="38">
        <v>1354</v>
      </c>
      <c r="L338" s="206">
        <v>4258</v>
      </c>
      <c r="M338" s="207" t="s">
        <v>1743</v>
      </c>
      <c r="N338" s="208" t="s">
        <v>360</v>
      </c>
      <c r="O338" s="209" t="s">
        <v>1975</v>
      </c>
    </row>
    <row r="339" spans="1:15" ht="12">
      <c r="A339" s="175"/>
      <c r="B339" s="213" t="s">
        <v>1036</v>
      </c>
      <c r="C339" s="202" t="s">
        <v>2312</v>
      </c>
      <c r="D339" s="203" t="s">
        <v>2313</v>
      </c>
      <c r="E339" s="204" t="s">
        <v>1079</v>
      </c>
      <c r="F339" s="202">
        <f t="shared" si="15"/>
        <v>12</v>
      </c>
      <c r="G339" s="202" t="str">
        <f t="shared" si="16"/>
        <v>Hackensack</v>
      </c>
      <c r="H339" s="202" t="str">
        <f t="shared" si="17"/>
        <v>Hackensack, NJ</v>
      </c>
      <c r="I339" s="205" t="s">
        <v>530</v>
      </c>
      <c r="J339" s="38" t="s">
        <v>2313</v>
      </c>
      <c r="K339" s="38">
        <v>1201</v>
      </c>
      <c r="L339" s="206">
        <v>4888</v>
      </c>
      <c r="M339" s="207" t="s">
        <v>531</v>
      </c>
      <c r="N339" s="208" t="s">
        <v>2313</v>
      </c>
      <c r="O339" s="209" t="s">
        <v>532</v>
      </c>
    </row>
    <row r="340" spans="1:15" ht="12">
      <c r="A340" s="175"/>
      <c r="B340" s="201" t="s">
        <v>1080</v>
      </c>
      <c r="C340" s="202" t="s">
        <v>2444</v>
      </c>
      <c r="D340" s="203" t="s">
        <v>2445</v>
      </c>
      <c r="E340" s="204" t="s">
        <v>1081</v>
      </c>
      <c r="F340" s="202">
        <f t="shared" si="15"/>
        <v>9</v>
      </c>
      <c r="G340" s="202" t="str">
        <f t="shared" si="16"/>
        <v>Hammond</v>
      </c>
      <c r="H340" s="202" t="str">
        <f t="shared" si="17"/>
        <v>Hammond, LA</v>
      </c>
      <c r="I340" s="205" t="s">
        <v>1473</v>
      </c>
      <c r="J340" s="38" t="s">
        <v>2445</v>
      </c>
      <c r="K340" s="38">
        <v>2690</v>
      </c>
      <c r="L340" s="206">
        <v>1669</v>
      </c>
      <c r="M340" s="207" t="s">
        <v>1474</v>
      </c>
      <c r="N340" s="208" t="s">
        <v>2445</v>
      </c>
      <c r="O340" s="209" t="s">
        <v>1475</v>
      </c>
    </row>
    <row r="341" spans="1:15" ht="12">
      <c r="A341" s="175"/>
      <c r="B341" s="201" t="s">
        <v>1082</v>
      </c>
      <c r="C341" s="202" t="s">
        <v>444</v>
      </c>
      <c r="D341" s="203" t="s">
        <v>445</v>
      </c>
      <c r="E341" s="204" t="s">
        <v>1083</v>
      </c>
      <c r="F341" s="202">
        <f t="shared" si="15"/>
        <v>10</v>
      </c>
      <c r="G341" s="202" t="str">
        <f t="shared" si="16"/>
        <v>Hannibal</v>
      </c>
      <c r="H341" s="202" t="str">
        <f t="shared" si="17"/>
        <v>Hannibal, MO</v>
      </c>
      <c r="I341" s="205" t="s">
        <v>0</v>
      </c>
      <c r="J341" s="38" t="s">
        <v>445</v>
      </c>
      <c r="K341" s="38">
        <v>1189</v>
      </c>
      <c r="L341" s="206">
        <v>5212</v>
      </c>
      <c r="M341" s="205" t="s">
        <v>470</v>
      </c>
      <c r="N341" s="38" t="s">
        <v>445</v>
      </c>
      <c r="O341" s="209" t="s">
        <v>471</v>
      </c>
    </row>
    <row r="342" spans="1:15" ht="12">
      <c r="A342" s="175"/>
      <c r="B342" s="201" t="s">
        <v>1084</v>
      </c>
      <c r="C342" s="202" t="s">
        <v>2131</v>
      </c>
      <c r="D342" s="203" t="s">
        <v>2132</v>
      </c>
      <c r="E342" s="204" t="s">
        <v>1085</v>
      </c>
      <c r="F342" s="202">
        <f t="shared" si="15"/>
        <v>12</v>
      </c>
      <c r="G342" s="202" t="str">
        <f t="shared" si="16"/>
        <v>Harrisburg</v>
      </c>
      <c r="H342" s="202" t="str">
        <f t="shared" si="17"/>
        <v>Harrisburg, PA</v>
      </c>
      <c r="I342" s="205" t="s">
        <v>330</v>
      </c>
      <c r="J342" s="38" t="s">
        <v>2132</v>
      </c>
      <c r="K342" s="38">
        <v>962</v>
      </c>
      <c r="L342" s="206">
        <v>5347</v>
      </c>
      <c r="M342" s="207" t="s">
        <v>331</v>
      </c>
      <c r="N342" s="208" t="s">
        <v>2132</v>
      </c>
      <c r="O342" s="209" t="s">
        <v>332</v>
      </c>
    </row>
    <row r="343" spans="1:15" ht="12">
      <c r="A343" s="175"/>
      <c r="B343" s="201" t="s">
        <v>1086</v>
      </c>
      <c r="C343" s="202" t="s">
        <v>2131</v>
      </c>
      <c r="D343" s="203" t="s">
        <v>2132</v>
      </c>
      <c r="E343" s="204" t="s">
        <v>1085</v>
      </c>
      <c r="F343" s="202">
        <f t="shared" si="15"/>
        <v>12</v>
      </c>
      <c r="G343" s="202" t="str">
        <f t="shared" si="16"/>
        <v>Harrisburg</v>
      </c>
      <c r="H343" s="202" t="str">
        <f t="shared" si="17"/>
        <v>Harrisburg, PA</v>
      </c>
      <c r="I343" s="205" t="s">
        <v>330</v>
      </c>
      <c r="J343" s="38" t="s">
        <v>2132</v>
      </c>
      <c r="K343" s="38">
        <v>962</v>
      </c>
      <c r="L343" s="206">
        <v>5347</v>
      </c>
      <c r="M343" s="207" t="s">
        <v>331</v>
      </c>
      <c r="N343" s="208" t="s">
        <v>2132</v>
      </c>
      <c r="O343" s="209" t="s">
        <v>332</v>
      </c>
    </row>
    <row r="344" spans="1:15" ht="12">
      <c r="A344" s="175"/>
      <c r="B344" s="201" t="s">
        <v>1823</v>
      </c>
      <c r="C344" s="202" t="s">
        <v>2208</v>
      </c>
      <c r="D344" s="203" t="s">
        <v>1946</v>
      </c>
      <c r="E344" s="204" t="s">
        <v>1656</v>
      </c>
      <c r="F344" s="202">
        <f t="shared" si="15"/>
        <v>10</v>
      </c>
      <c r="G344" s="202" t="str">
        <f t="shared" si="16"/>
        <v>Harrison</v>
      </c>
      <c r="H344" s="202" t="str">
        <f t="shared" si="17"/>
        <v>Harrison, AR</v>
      </c>
      <c r="I344" s="205" t="s">
        <v>1703</v>
      </c>
      <c r="J344" s="38" t="s">
        <v>1946</v>
      </c>
      <c r="K344" s="38">
        <v>1894</v>
      </c>
      <c r="L344" s="206">
        <v>3478</v>
      </c>
      <c r="M344" s="205" t="s">
        <v>1704</v>
      </c>
      <c r="N344" s="38" t="s">
        <v>1946</v>
      </c>
      <c r="O344" s="209" t="s">
        <v>1470</v>
      </c>
    </row>
    <row r="345" spans="1:15" ht="12">
      <c r="A345" s="175"/>
      <c r="B345" s="201" t="s">
        <v>1657</v>
      </c>
      <c r="C345" s="202" t="s">
        <v>87</v>
      </c>
      <c r="D345" s="203" t="s">
        <v>88</v>
      </c>
      <c r="E345" s="204" t="s">
        <v>1658</v>
      </c>
      <c r="F345" s="202">
        <f t="shared" si="15"/>
        <v>14</v>
      </c>
      <c r="G345" s="202" t="str">
        <f t="shared" si="16"/>
        <v>Harrisonburg</v>
      </c>
      <c r="H345" s="202" t="str">
        <f t="shared" si="17"/>
        <v>Harrisonburg, VA</v>
      </c>
      <c r="I345" s="205" t="s">
        <v>178</v>
      </c>
      <c r="J345" s="38" t="s">
        <v>2710</v>
      </c>
      <c r="K345" s="38">
        <v>973</v>
      </c>
      <c r="L345" s="206">
        <v>5006</v>
      </c>
      <c r="M345" s="207" t="s">
        <v>2711</v>
      </c>
      <c r="N345" s="208" t="s">
        <v>2720</v>
      </c>
      <c r="O345" s="209" t="s">
        <v>2721</v>
      </c>
    </row>
    <row r="346" spans="1:15" ht="12">
      <c r="A346" s="175"/>
      <c r="B346" s="201" t="s">
        <v>1659</v>
      </c>
      <c r="C346" s="202" t="s">
        <v>444</v>
      </c>
      <c r="D346" s="203" t="s">
        <v>445</v>
      </c>
      <c r="E346" s="204" t="s">
        <v>1660</v>
      </c>
      <c r="F346" s="202">
        <f t="shared" si="15"/>
        <v>15</v>
      </c>
      <c r="G346" s="202" t="str">
        <f t="shared" si="16"/>
        <v>Harrisonville</v>
      </c>
      <c r="H346" s="202" t="str">
        <f t="shared" si="17"/>
        <v>Harrisonville, MO</v>
      </c>
      <c r="I346" s="205" t="s">
        <v>1242</v>
      </c>
      <c r="J346" s="38" t="s">
        <v>445</v>
      </c>
      <c r="K346" s="38">
        <v>1320</v>
      </c>
      <c r="L346" s="206">
        <v>4638</v>
      </c>
      <c r="M346" s="207" t="s">
        <v>2182</v>
      </c>
      <c r="N346" s="208" t="s">
        <v>445</v>
      </c>
      <c r="O346" s="209" t="s">
        <v>1243</v>
      </c>
    </row>
    <row r="347" spans="1:15" ht="12">
      <c r="A347" s="175"/>
      <c r="B347" s="213" t="s">
        <v>1661</v>
      </c>
      <c r="C347" s="202" t="s">
        <v>2286</v>
      </c>
      <c r="D347" s="203" t="s">
        <v>2287</v>
      </c>
      <c r="E347" s="204" t="s">
        <v>1922</v>
      </c>
      <c r="F347" s="202">
        <f t="shared" si="15"/>
        <v>10</v>
      </c>
      <c r="G347" s="202" t="str">
        <f t="shared" si="16"/>
        <v>Hartford</v>
      </c>
      <c r="H347" s="202" t="str">
        <f t="shared" si="17"/>
        <v>Hartford, CT</v>
      </c>
      <c r="I347" s="205" t="s">
        <v>2702</v>
      </c>
      <c r="J347" s="38" t="s">
        <v>1314</v>
      </c>
      <c r="K347" s="38">
        <v>333</v>
      </c>
      <c r="L347" s="206">
        <v>6979</v>
      </c>
      <c r="M347" s="205" t="s">
        <v>2324</v>
      </c>
      <c r="N347" s="38" t="s">
        <v>2287</v>
      </c>
      <c r="O347" s="209" t="s">
        <v>2325</v>
      </c>
    </row>
    <row r="348" spans="1:15" ht="12">
      <c r="A348" s="175"/>
      <c r="B348" s="213" t="s">
        <v>2326</v>
      </c>
      <c r="C348" s="202" t="s">
        <v>2286</v>
      </c>
      <c r="D348" s="203" t="s">
        <v>2287</v>
      </c>
      <c r="E348" s="204" t="s">
        <v>1922</v>
      </c>
      <c r="F348" s="202">
        <f t="shared" si="15"/>
        <v>10</v>
      </c>
      <c r="G348" s="202" t="str">
        <f t="shared" si="16"/>
        <v>Hartford</v>
      </c>
      <c r="H348" s="202" t="str">
        <f t="shared" si="17"/>
        <v>Hartford, CT</v>
      </c>
      <c r="I348" s="205" t="s">
        <v>2327</v>
      </c>
      <c r="J348" s="38" t="s">
        <v>2287</v>
      </c>
      <c r="K348" s="38">
        <v>677</v>
      </c>
      <c r="L348" s="206">
        <v>6151</v>
      </c>
      <c r="M348" s="205" t="s">
        <v>2324</v>
      </c>
      <c r="N348" s="38" t="s">
        <v>2287</v>
      </c>
      <c r="O348" s="209" t="s">
        <v>2325</v>
      </c>
    </row>
    <row r="349" spans="1:15" ht="12">
      <c r="A349" s="175"/>
      <c r="B349" s="201" t="s">
        <v>2328</v>
      </c>
      <c r="C349" s="202" t="s">
        <v>2384</v>
      </c>
      <c r="D349" s="203" t="s">
        <v>2385</v>
      </c>
      <c r="E349" s="204" t="s">
        <v>2333</v>
      </c>
      <c r="F349" s="202">
        <f t="shared" si="15"/>
        <v>10</v>
      </c>
      <c r="G349" s="202" t="str">
        <f t="shared" si="16"/>
        <v>Hastings</v>
      </c>
      <c r="H349" s="202" t="str">
        <f t="shared" si="17"/>
        <v>Hastings, NE</v>
      </c>
      <c r="I349" s="205" t="s">
        <v>2396</v>
      </c>
      <c r="J349" s="38" t="s">
        <v>2385</v>
      </c>
      <c r="K349" s="38">
        <v>997</v>
      </c>
      <c r="L349" s="206">
        <v>6421</v>
      </c>
      <c r="M349" s="207" t="s">
        <v>2397</v>
      </c>
      <c r="N349" s="208" t="s">
        <v>2385</v>
      </c>
      <c r="O349" s="209" t="s">
        <v>2157</v>
      </c>
    </row>
    <row r="350" spans="1:15" ht="12">
      <c r="A350" s="175"/>
      <c r="B350" s="201" t="s">
        <v>2334</v>
      </c>
      <c r="C350" s="202" t="s">
        <v>2151</v>
      </c>
      <c r="D350" s="203" t="s">
        <v>2518</v>
      </c>
      <c r="E350" s="204" t="s">
        <v>2335</v>
      </c>
      <c r="F350" s="202">
        <f t="shared" si="15"/>
        <v>13</v>
      </c>
      <c r="G350" s="202" t="str">
        <f t="shared" si="16"/>
        <v>Hattiesburg</v>
      </c>
      <c r="H350" s="202" t="str">
        <f t="shared" si="17"/>
        <v>Hattiesburg, MS</v>
      </c>
      <c r="I350" s="205" t="s">
        <v>1487</v>
      </c>
      <c r="J350" s="38" t="s">
        <v>136</v>
      </c>
      <c r="K350" s="38">
        <v>2627</v>
      </c>
      <c r="L350" s="206">
        <v>1702</v>
      </c>
      <c r="M350" s="207" t="s">
        <v>1488</v>
      </c>
      <c r="N350" s="208" t="s">
        <v>136</v>
      </c>
      <c r="O350" s="209" t="s">
        <v>1489</v>
      </c>
    </row>
    <row r="351" spans="1:15" ht="12">
      <c r="A351" s="175"/>
      <c r="B351" s="201" t="s">
        <v>1490</v>
      </c>
      <c r="C351" s="202" t="s">
        <v>2648</v>
      </c>
      <c r="D351" s="203" t="s">
        <v>2649</v>
      </c>
      <c r="E351" s="204" t="s">
        <v>1491</v>
      </c>
      <c r="F351" s="202">
        <f t="shared" si="15"/>
        <v>7</v>
      </c>
      <c r="G351" s="202" t="str">
        <f t="shared" si="16"/>
        <v>Havre</v>
      </c>
      <c r="H351" s="202" t="str">
        <f t="shared" si="17"/>
        <v>Havre, MT</v>
      </c>
      <c r="I351" s="205" t="s">
        <v>1131</v>
      </c>
      <c r="J351" s="38" t="s">
        <v>2649</v>
      </c>
      <c r="K351" s="38">
        <v>388</v>
      </c>
      <c r="L351" s="206">
        <v>7741</v>
      </c>
      <c r="M351" s="207" t="s">
        <v>1132</v>
      </c>
      <c r="N351" s="208" t="s">
        <v>2649</v>
      </c>
      <c r="O351" s="209" t="s">
        <v>1133</v>
      </c>
    </row>
    <row r="352" spans="1:15" ht="12">
      <c r="A352" s="175"/>
      <c r="B352" s="201" t="s">
        <v>1492</v>
      </c>
      <c r="C352" s="202" t="s">
        <v>241</v>
      </c>
      <c r="D352" s="203" t="s">
        <v>242</v>
      </c>
      <c r="E352" s="204" t="s">
        <v>1493</v>
      </c>
      <c r="F352" s="202">
        <f t="shared" si="15"/>
        <v>6</v>
      </c>
      <c r="G352" s="202" t="str">
        <f t="shared" si="16"/>
        <v>Hays</v>
      </c>
      <c r="H352" s="202" t="str">
        <f t="shared" si="17"/>
        <v>Hays, KS</v>
      </c>
      <c r="I352" s="205" t="s">
        <v>22</v>
      </c>
      <c r="J352" s="38" t="s">
        <v>242</v>
      </c>
      <c r="K352" s="38">
        <v>1465</v>
      </c>
      <c r="L352" s="206">
        <v>5001</v>
      </c>
      <c r="M352" s="207" t="s">
        <v>23</v>
      </c>
      <c r="N352" s="208" t="s">
        <v>242</v>
      </c>
      <c r="O352" s="209" t="s">
        <v>276</v>
      </c>
    </row>
    <row r="353" spans="1:15" ht="12">
      <c r="A353" s="175"/>
      <c r="B353" s="201" t="s">
        <v>1494</v>
      </c>
      <c r="C353" s="202" t="s">
        <v>2499</v>
      </c>
      <c r="D353" s="203" t="s">
        <v>2500</v>
      </c>
      <c r="E353" s="204" t="s">
        <v>1495</v>
      </c>
      <c r="F353" s="202">
        <f t="shared" si="15"/>
        <v>8</v>
      </c>
      <c r="G353" s="202" t="str">
        <f t="shared" si="16"/>
        <v>Hazard</v>
      </c>
      <c r="H353" s="202" t="str">
        <f t="shared" si="17"/>
        <v>Hazard, KY</v>
      </c>
      <c r="I353" s="205" t="s">
        <v>1783</v>
      </c>
      <c r="J353" s="38" t="s">
        <v>1784</v>
      </c>
      <c r="K353" s="38">
        <v>1005</v>
      </c>
      <c r="L353" s="206">
        <v>4665</v>
      </c>
      <c r="M353" s="207" t="s">
        <v>1785</v>
      </c>
      <c r="N353" s="208" t="s">
        <v>1784</v>
      </c>
      <c r="O353" s="209" t="s">
        <v>1786</v>
      </c>
    </row>
    <row r="354" spans="1:15" ht="12">
      <c r="A354" s="175"/>
      <c r="B354" s="201" t="s">
        <v>1496</v>
      </c>
      <c r="C354" s="202" t="s">
        <v>2499</v>
      </c>
      <c r="D354" s="203" t="s">
        <v>2500</v>
      </c>
      <c r="E354" s="204" t="s">
        <v>1495</v>
      </c>
      <c r="F354" s="202">
        <f t="shared" si="15"/>
        <v>8</v>
      </c>
      <c r="G354" s="202" t="str">
        <f t="shared" si="16"/>
        <v>Hazard</v>
      </c>
      <c r="H354" s="202" t="str">
        <f t="shared" si="17"/>
        <v>Hazard, KY</v>
      </c>
      <c r="I354" s="205" t="s">
        <v>1783</v>
      </c>
      <c r="J354" s="38" t="s">
        <v>1784</v>
      </c>
      <c r="K354" s="38">
        <v>1005</v>
      </c>
      <c r="L354" s="206">
        <v>4665</v>
      </c>
      <c r="M354" s="207" t="s">
        <v>1785</v>
      </c>
      <c r="N354" s="208" t="s">
        <v>1784</v>
      </c>
      <c r="O354" s="209" t="s">
        <v>1786</v>
      </c>
    </row>
    <row r="355" spans="1:15" ht="12">
      <c r="A355" s="175"/>
      <c r="B355" s="201" t="s">
        <v>1497</v>
      </c>
      <c r="C355" s="202" t="s">
        <v>2131</v>
      </c>
      <c r="D355" s="203" t="s">
        <v>2132</v>
      </c>
      <c r="E355" s="204" t="s">
        <v>1729</v>
      </c>
      <c r="F355" s="202">
        <f t="shared" si="15"/>
        <v>10</v>
      </c>
      <c r="G355" s="202" t="str">
        <f t="shared" si="16"/>
        <v>Hazleton</v>
      </c>
      <c r="H355" s="202" t="str">
        <f t="shared" si="17"/>
        <v>Hazleton, PA</v>
      </c>
      <c r="I355" s="205" t="s">
        <v>1730</v>
      </c>
      <c r="J355" s="38" t="s">
        <v>2132</v>
      </c>
      <c r="K355" s="38">
        <v>539</v>
      </c>
      <c r="L355" s="206">
        <v>6291</v>
      </c>
      <c r="M355" s="207" t="s">
        <v>76</v>
      </c>
      <c r="N355" s="208" t="s">
        <v>2132</v>
      </c>
      <c r="O355" s="209" t="s">
        <v>77</v>
      </c>
    </row>
    <row r="356" spans="1:15" ht="12">
      <c r="A356" s="175"/>
      <c r="B356" s="201" t="s">
        <v>1731</v>
      </c>
      <c r="C356" s="202" t="s">
        <v>2648</v>
      </c>
      <c r="D356" s="203" t="s">
        <v>2649</v>
      </c>
      <c r="E356" s="204" t="s">
        <v>1732</v>
      </c>
      <c r="F356" s="202">
        <f t="shared" si="15"/>
        <v>8</v>
      </c>
      <c r="G356" s="202" t="str">
        <f t="shared" si="16"/>
        <v>Helena</v>
      </c>
      <c r="H356" s="202" t="str">
        <f t="shared" si="17"/>
        <v>Helena, MT</v>
      </c>
      <c r="I356" s="205" t="s">
        <v>1733</v>
      </c>
      <c r="J356" s="38" t="s">
        <v>2649</v>
      </c>
      <c r="K356" s="38">
        <v>386</v>
      </c>
      <c r="L356" s="206">
        <v>8031</v>
      </c>
      <c r="M356" s="207" t="s">
        <v>2774</v>
      </c>
      <c r="N356" s="208" t="s">
        <v>2649</v>
      </c>
      <c r="O356" s="209" t="s">
        <v>2775</v>
      </c>
    </row>
    <row r="357" spans="1:15" ht="12">
      <c r="A357" s="175"/>
      <c r="B357" s="201" t="s">
        <v>1734</v>
      </c>
      <c r="C357" s="202" t="s">
        <v>2499</v>
      </c>
      <c r="D357" s="203" t="s">
        <v>2500</v>
      </c>
      <c r="E357" s="204" t="s">
        <v>1735</v>
      </c>
      <c r="F357" s="202">
        <f t="shared" si="15"/>
        <v>11</v>
      </c>
      <c r="G357" s="202" t="str">
        <f t="shared" si="16"/>
        <v>Henderson</v>
      </c>
      <c r="H357" s="202" t="str">
        <f t="shared" si="17"/>
        <v>Henderson, KY</v>
      </c>
      <c r="I357" s="205" t="s">
        <v>263</v>
      </c>
      <c r="J357" s="38" t="s">
        <v>2429</v>
      </c>
      <c r="K357" s="38">
        <v>1376</v>
      </c>
      <c r="L357" s="206">
        <v>4708</v>
      </c>
      <c r="M357" s="205" t="s">
        <v>264</v>
      </c>
      <c r="N357" s="38" t="s">
        <v>2429</v>
      </c>
      <c r="O357" s="209" t="s">
        <v>265</v>
      </c>
    </row>
    <row r="358" spans="1:15" ht="12">
      <c r="A358" s="175"/>
      <c r="B358" s="201" t="s">
        <v>1736</v>
      </c>
      <c r="C358" s="202" t="s">
        <v>350</v>
      </c>
      <c r="D358" s="203" t="s">
        <v>351</v>
      </c>
      <c r="E358" s="204" t="s">
        <v>1737</v>
      </c>
      <c r="F358" s="202">
        <f t="shared" si="15"/>
        <v>9</v>
      </c>
      <c r="G358" s="202" t="str">
        <f t="shared" si="16"/>
        <v>Hickory</v>
      </c>
      <c r="H358" s="202" t="str">
        <f t="shared" si="17"/>
        <v>Hickory, NC</v>
      </c>
      <c r="I358" s="205" t="s">
        <v>1185</v>
      </c>
      <c r="J358" s="38" t="s">
        <v>351</v>
      </c>
      <c r="K358" s="38">
        <v>1253</v>
      </c>
      <c r="L358" s="206">
        <v>3865</v>
      </c>
      <c r="M358" s="207" t="s">
        <v>1186</v>
      </c>
      <c r="N358" s="208" t="s">
        <v>351</v>
      </c>
      <c r="O358" s="209" t="s">
        <v>1187</v>
      </c>
    </row>
    <row r="359" spans="1:15" ht="12">
      <c r="A359" s="175"/>
      <c r="B359" s="201" t="s">
        <v>1738</v>
      </c>
      <c r="C359" s="202" t="s">
        <v>2485</v>
      </c>
      <c r="D359" s="203" t="s">
        <v>2486</v>
      </c>
      <c r="E359" s="204" t="s">
        <v>1739</v>
      </c>
      <c r="F359" s="202">
        <f t="shared" si="15"/>
        <v>12</v>
      </c>
      <c r="G359" s="202" t="str">
        <f t="shared" si="16"/>
        <v>Hicksville</v>
      </c>
      <c r="H359" s="202" t="str">
        <f t="shared" si="17"/>
        <v>Hicksville, NY</v>
      </c>
      <c r="I359" s="205" t="s">
        <v>1245</v>
      </c>
      <c r="J359" s="38" t="s">
        <v>2486</v>
      </c>
      <c r="K359" s="38">
        <v>706</v>
      </c>
      <c r="L359" s="206">
        <v>5647</v>
      </c>
      <c r="M359" s="205" t="s">
        <v>2551</v>
      </c>
      <c r="N359" s="38" t="s">
        <v>2287</v>
      </c>
      <c r="O359" s="209" t="s">
        <v>2552</v>
      </c>
    </row>
    <row r="360" spans="1:15" ht="12">
      <c r="A360" s="175"/>
      <c r="B360" s="201" t="s">
        <v>1740</v>
      </c>
      <c r="C360" s="202" t="s">
        <v>2485</v>
      </c>
      <c r="D360" s="203" t="s">
        <v>2486</v>
      </c>
      <c r="E360" s="204" t="s">
        <v>1739</v>
      </c>
      <c r="F360" s="202">
        <f t="shared" si="15"/>
        <v>12</v>
      </c>
      <c r="G360" s="202" t="str">
        <f t="shared" si="16"/>
        <v>Hicksville</v>
      </c>
      <c r="H360" s="202" t="str">
        <f t="shared" si="17"/>
        <v>Hicksville, NY</v>
      </c>
      <c r="I360" s="205" t="s">
        <v>1245</v>
      </c>
      <c r="J360" s="38" t="s">
        <v>2486</v>
      </c>
      <c r="K360" s="38">
        <v>706</v>
      </c>
      <c r="L360" s="206">
        <v>5647</v>
      </c>
      <c r="M360" s="205" t="s">
        <v>2551</v>
      </c>
      <c r="N360" s="38" t="s">
        <v>2287</v>
      </c>
      <c r="O360" s="209" t="s">
        <v>2552</v>
      </c>
    </row>
    <row r="361" spans="1:15" ht="12">
      <c r="A361" s="175"/>
      <c r="B361" s="201" t="s">
        <v>1741</v>
      </c>
      <c r="C361" s="202" t="s">
        <v>1506</v>
      </c>
      <c r="D361" s="203" t="s">
        <v>1507</v>
      </c>
      <c r="E361" s="204" t="s">
        <v>1508</v>
      </c>
      <c r="F361" s="202">
        <f t="shared" si="15"/>
        <v>10</v>
      </c>
      <c r="G361" s="202" t="str">
        <f t="shared" si="16"/>
        <v>Honolulu</v>
      </c>
      <c r="H361" s="202" t="str">
        <f t="shared" si="17"/>
        <v>Honolulu, HI</v>
      </c>
      <c r="I361" s="205" t="s">
        <v>1509</v>
      </c>
      <c r="J361" s="38" t="s">
        <v>1507</v>
      </c>
      <c r="K361" s="38">
        <v>3284</v>
      </c>
      <c r="L361" s="206">
        <v>0</v>
      </c>
      <c r="M361" s="205" t="s">
        <v>1510</v>
      </c>
      <c r="N361" s="38" t="s">
        <v>1507</v>
      </c>
      <c r="O361" s="209" t="s">
        <v>1511</v>
      </c>
    </row>
    <row r="362" spans="1:15" ht="12">
      <c r="A362" s="175"/>
      <c r="B362" s="201" t="s">
        <v>1512</v>
      </c>
      <c r="C362" s="202" t="s">
        <v>1506</v>
      </c>
      <c r="D362" s="203" t="s">
        <v>1507</v>
      </c>
      <c r="E362" s="204" t="s">
        <v>1508</v>
      </c>
      <c r="F362" s="202">
        <f t="shared" si="15"/>
        <v>10</v>
      </c>
      <c r="G362" s="202" t="str">
        <f t="shared" si="16"/>
        <v>Honolulu</v>
      </c>
      <c r="H362" s="202" t="str">
        <f t="shared" si="17"/>
        <v>Honolulu, HI</v>
      </c>
      <c r="I362" s="205" t="s">
        <v>1513</v>
      </c>
      <c r="J362" s="38" t="s">
        <v>1507</v>
      </c>
      <c r="K362" s="38">
        <v>4474</v>
      </c>
      <c r="L362" s="206">
        <v>0</v>
      </c>
      <c r="M362" s="205" t="s">
        <v>1510</v>
      </c>
      <c r="N362" s="38" t="s">
        <v>1507</v>
      </c>
      <c r="O362" s="209" t="s">
        <v>1511</v>
      </c>
    </row>
    <row r="363" spans="1:15" ht="12">
      <c r="A363" s="175"/>
      <c r="B363" s="201" t="s">
        <v>1514</v>
      </c>
      <c r="C363" s="202" t="s">
        <v>1420</v>
      </c>
      <c r="D363" s="203" t="s">
        <v>1421</v>
      </c>
      <c r="E363" s="204" t="s">
        <v>1515</v>
      </c>
      <c r="F363" s="202">
        <f t="shared" si="15"/>
        <v>12</v>
      </c>
      <c r="G363" s="202" t="str">
        <f t="shared" si="16"/>
        <v>Hood River</v>
      </c>
      <c r="H363" s="202" t="str">
        <f t="shared" si="17"/>
        <v>Hood River, OR</v>
      </c>
      <c r="I363" s="205" t="s">
        <v>1325</v>
      </c>
      <c r="J363" s="38" t="s">
        <v>1421</v>
      </c>
      <c r="K363" s="38">
        <v>247</v>
      </c>
      <c r="L363" s="206">
        <v>4927</v>
      </c>
      <c r="M363" s="205" t="s">
        <v>1539</v>
      </c>
      <c r="N363" s="38" t="s">
        <v>1421</v>
      </c>
      <c r="O363" s="209" t="s">
        <v>1540</v>
      </c>
    </row>
    <row r="364" spans="1:15" ht="12">
      <c r="A364" s="175"/>
      <c r="B364" s="201" t="s">
        <v>1541</v>
      </c>
      <c r="C364" s="202" t="s">
        <v>2208</v>
      </c>
      <c r="D364" s="203" t="s">
        <v>1946</v>
      </c>
      <c r="E364" s="204" t="s">
        <v>1542</v>
      </c>
      <c r="F364" s="202">
        <f t="shared" si="15"/>
        <v>6</v>
      </c>
      <c r="G364" s="202" t="str">
        <f t="shared" si="16"/>
        <v>Hope</v>
      </c>
      <c r="H364" s="202" t="str">
        <f t="shared" si="17"/>
        <v>Hope, AR</v>
      </c>
      <c r="I364" s="205" t="s">
        <v>2780</v>
      </c>
      <c r="J364" s="38" t="s">
        <v>1946</v>
      </c>
      <c r="K364" s="38">
        <v>2005</v>
      </c>
      <c r="L364" s="206">
        <v>3155</v>
      </c>
      <c r="M364" s="205" t="s">
        <v>1705</v>
      </c>
      <c r="N364" s="38" t="s">
        <v>1946</v>
      </c>
      <c r="O364" s="209" t="s">
        <v>1706</v>
      </c>
    </row>
    <row r="365" spans="1:15" ht="12">
      <c r="A365" s="175"/>
      <c r="B365" s="201" t="s">
        <v>1543</v>
      </c>
      <c r="C365" s="202" t="s">
        <v>2208</v>
      </c>
      <c r="D365" s="203" t="s">
        <v>1946</v>
      </c>
      <c r="E365" s="204" t="s">
        <v>1544</v>
      </c>
      <c r="F365" s="202">
        <f t="shared" si="15"/>
        <v>13</v>
      </c>
      <c r="G365" s="202" t="str">
        <f t="shared" si="16"/>
        <v>Hot Springs</v>
      </c>
      <c r="H365" s="202" t="str">
        <f t="shared" si="17"/>
        <v>Hot Springs, AR</v>
      </c>
      <c r="I365" s="205" t="s">
        <v>2780</v>
      </c>
      <c r="J365" s="38" t="s">
        <v>1946</v>
      </c>
      <c r="K365" s="38">
        <v>2005</v>
      </c>
      <c r="L365" s="206">
        <v>3155</v>
      </c>
      <c r="M365" s="205" t="s">
        <v>1705</v>
      </c>
      <c r="N365" s="38" t="s">
        <v>1946</v>
      </c>
      <c r="O365" s="209" t="s">
        <v>1706</v>
      </c>
    </row>
    <row r="366" spans="1:15" ht="12">
      <c r="A366" s="175"/>
      <c r="B366" s="201" t="s">
        <v>1545</v>
      </c>
      <c r="C366" s="202" t="s">
        <v>370</v>
      </c>
      <c r="D366" s="203" t="s">
        <v>371</v>
      </c>
      <c r="E366" s="204" t="s">
        <v>1546</v>
      </c>
      <c r="F366" s="202">
        <f t="shared" si="15"/>
        <v>10</v>
      </c>
      <c r="G366" s="202" t="str">
        <f t="shared" si="16"/>
        <v>Houghton</v>
      </c>
      <c r="H366" s="202" t="str">
        <f t="shared" si="17"/>
        <v>Houghton, MI</v>
      </c>
      <c r="I366" s="205" t="s">
        <v>1547</v>
      </c>
      <c r="J366" s="38" t="s">
        <v>371</v>
      </c>
      <c r="K366" s="38">
        <v>256</v>
      </c>
      <c r="L366" s="206">
        <v>8218</v>
      </c>
      <c r="M366" s="207" t="s">
        <v>1595</v>
      </c>
      <c r="N366" s="208" t="s">
        <v>371</v>
      </c>
      <c r="O366" s="209" t="s">
        <v>1372</v>
      </c>
    </row>
    <row r="367" spans="1:15" ht="12">
      <c r="A367" s="175"/>
      <c r="B367" s="201" t="s">
        <v>1373</v>
      </c>
      <c r="C367" s="202" t="s">
        <v>1638</v>
      </c>
      <c r="D367" s="203" t="s">
        <v>1639</v>
      </c>
      <c r="E367" s="204" t="s">
        <v>1426</v>
      </c>
      <c r="F367" s="202">
        <f t="shared" si="15"/>
        <v>9</v>
      </c>
      <c r="G367" s="202" t="str">
        <f t="shared" si="16"/>
        <v>Houston</v>
      </c>
      <c r="H367" s="202" t="str">
        <f t="shared" si="17"/>
        <v>Houston, TX</v>
      </c>
      <c r="I367" s="205" t="s">
        <v>385</v>
      </c>
      <c r="J367" s="38" t="s">
        <v>1639</v>
      </c>
      <c r="K367" s="38">
        <v>2700</v>
      </c>
      <c r="L367" s="206">
        <v>1599</v>
      </c>
      <c r="M367" s="207" t="s">
        <v>1267</v>
      </c>
      <c r="N367" s="208" t="s">
        <v>1639</v>
      </c>
      <c r="O367" s="209" t="s">
        <v>1268</v>
      </c>
    </row>
    <row r="368" spans="1:15" ht="12">
      <c r="A368" s="175"/>
      <c r="B368" s="201" t="s">
        <v>1427</v>
      </c>
      <c r="C368" s="202" t="s">
        <v>1638</v>
      </c>
      <c r="D368" s="203" t="s">
        <v>1639</v>
      </c>
      <c r="E368" s="204" t="s">
        <v>1426</v>
      </c>
      <c r="F368" s="202">
        <f t="shared" si="15"/>
        <v>9</v>
      </c>
      <c r="G368" s="202" t="str">
        <f t="shared" si="16"/>
        <v>Houston</v>
      </c>
      <c r="H368" s="202" t="str">
        <f t="shared" si="17"/>
        <v>Houston, TX</v>
      </c>
      <c r="I368" s="205" t="s">
        <v>385</v>
      </c>
      <c r="J368" s="38" t="s">
        <v>1639</v>
      </c>
      <c r="K368" s="38">
        <v>2700</v>
      </c>
      <c r="L368" s="206">
        <v>1599</v>
      </c>
      <c r="M368" s="207" t="s">
        <v>1267</v>
      </c>
      <c r="N368" s="208" t="s">
        <v>1639</v>
      </c>
      <c r="O368" s="209" t="s">
        <v>1268</v>
      </c>
    </row>
    <row r="369" spans="1:15" ht="12">
      <c r="A369" s="175"/>
      <c r="B369" s="201" t="s">
        <v>1428</v>
      </c>
      <c r="C369" s="202" t="s">
        <v>1638</v>
      </c>
      <c r="D369" s="203" t="s">
        <v>1639</v>
      </c>
      <c r="E369" s="204" t="s">
        <v>1426</v>
      </c>
      <c r="F369" s="202">
        <f t="shared" si="15"/>
        <v>9</v>
      </c>
      <c r="G369" s="202" t="str">
        <f t="shared" si="16"/>
        <v>Houston</v>
      </c>
      <c r="H369" s="202" t="str">
        <f t="shared" si="17"/>
        <v>Houston, TX</v>
      </c>
      <c r="I369" s="205" t="s">
        <v>385</v>
      </c>
      <c r="J369" s="38" t="s">
        <v>1639</v>
      </c>
      <c r="K369" s="38">
        <v>2700</v>
      </c>
      <c r="L369" s="206">
        <v>1599</v>
      </c>
      <c r="M369" s="207" t="s">
        <v>1267</v>
      </c>
      <c r="N369" s="208" t="s">
        <v>1639</v>
      </c>
      <c r="O369" s="209" t="s">
        <v>1268</v>
      </c>
    </row>
    <row r="370" spans="1:15" ht="12">
      <c r="A370" s="175"/>
      <c r="B370" s="201" t="s">
        <v>1429</v>
      </c>
      <c r="C370" s="202" t="s">
        <v>1638</v>
      </c>
      <c r="D370" s="203" t="s">
        <v>1639</v>
      </c>
      <c r="E370" s="204" t="s">
        <v>1426</v>
      </c>
      <c r="F370" s="202">
        <f t="shared" si="15"/>
        <v>9</v>
      </c>
      <c r="G370" s="202" t="str">
        <f t="shared" si="16"/>
        <v>Houston</v>
      </c>
      <c r="H370" s="202" t="str">
        <f t="shared" si="17"/>
        <v>Houston, TX</v>
      </c>
      <c r="I370" s="205" t="s">
        <v>385</v>
      </c>
      <c r="J370" s="38" t="s">
        <v>1639</v>
      </c>
      <c r="K370" s="38">
        <v>2700</v>
      </c>
      <c r="L370" s="206">
        <v>1599</v>
      </c>
      <c r="M370" s="207" t="s">
        <v>1267</v>
      </c>
      <c r="N370" s="208" t="s">
        <v>1639</v>
      </c>
      <c r="O370" s="209" t="s">
        <v>1268</v>
      </c>
    </row>
    <row r="371" spans="1:15" ht="12">
      <c r="A371" s="175"/>
      <c r="B371" s="201" t="s">
        <v>1430</v>
      </c>
      <c r="C371" s="202" t="s">
        <v>1403</v>
      </c>
      <c r="D371" s="203" t="s">
        <v>1784</v>
      </c>
      <c r="E371" s="204" t="s">
        <v>1431</v>
      </c>
      <c r="F371" s="202">
        <f t="shared" si="15"/>
        <v>12</v>
      </c>
      <c r="G371" s="202" t="str">
        <f t="shared" si="16"/>
        <v>Huntington</v>
      </c>
      <c r="H371" s="202" t="str">
        <f t="shared" si="17"/>
        <v>Huntington, WV</v>
      </c>
      <c r="I371" s="205" t="s">
        <v>2754</v>
      </c>
      <c r="J371" s="38" t="s">
        <v>1784</v>
      </c>
      <c r="K371" s="38">
        <v>1031</v>
      </c>
      <c r="L371" s="206">
        <v>4646</v>
      </c>
      <c r="M371" s="207" t="s">
        <v>1785</v>
      </c>
      <c r="N371" s="208" t="s">
        <v>1784</v>
      </c>
      <c r="O371" s="209" t="s">
        <v>1786</v>
      </c>
    </row>
    <row r="372" spans="1:15" ht="12">
      <c r="A372" s="175"/>
      <c r="B372" s="201" t="s">
        <v>1432</v>
      </c>
      <c r="C372" s="202" t="s">
        <v>1403</v>
      </c>
      <c r="D372" s="203" t="s">
        <v>1784</v>
      </c>
      <c r="E372" s="204" t="s">
        <v>1431</v>
      </c>
      <c r="F372" s="202">
        <f t="shared" si="15"/>
        <v>12</v>
      </c>
      <c r="G372" s="202" t="str">
        <f t="shared" si="16"/>
        <v>Huntington</v>
      </c>
      <c r="H372" s="202" t="str">
        <f t="shared" si="17"/>
        <v>Huntington, WV</v>
      </c>
      <c r="I372" s="205" t="s">
        <v>1783</v>
      </c>
      <c r="J372" s="38" t="s">
        <v>1784</v>
      </c>
      <c r="K372" s="38">
        <v>1005</v>
      </c>
      <c r="L372" s="206">
        <v>4665</v>
      </c>
      <c r="M372" s="207" t="s">
        <v>1785</v>
      </c>
      <c r="N372" s="208" t="s">
        <v>1784</v>
      </c>
      <c r="O372" s="209" t="s">
        <v>1786</v>
      </c>
    </row>
    <row r="373" spans="1:15" ht="12">
      <c r="A373" s="175"/>
      <c r="B373" s="201" t="s">
        <v>1433</v>
      </c>
      <c r="C373" s="202" t="s">
        <v>135</v>
      </c>
      <c r="D373" s="203" t="s">
        <v>136</v>
      </c>
      <c r="E373" s="204" t="s">
        <v>1644</v>
      </c>
      <c r="F373" s="202">
        <f t="shared" si="15"/>
        <v>12</v>
      </c>
      <c r="G373" s="202" t="str">
        <f t="shared" si="16"/>
        <v>Huntsville</v>
      </c>
      <c r="H373" s="202" t="str">
        <f t="shared" si="17"/>
        <v>Huntsville, AL</v>
      </c>
      <c r="I373" s="205" t="s">
        <v>301</v>
      </c>
      <c r="J373" s="38" t="s">
        <v>558</v>
      </c>
      <c r="K373" s="38">
        <v>1544</v>
      </c>
      <c r="L373" s="206">
        <v>3587</v>
      </c>
      <c r="M373" s="207" t="s">
        <v>506</v>
      </c>
      <c r="N373" s="208" t="s">
        <v>558</v>
      </c>
      <c r="O373" s="209" t="s">
        <v>343</v>
      </c>
    </row>
    <row r="374" spans="1:15" ht="12">
      <c r="A374" s="175"/>
      <c r="B374" s="201" t="s">
        <v>1591</v>
      </c>
      <c r="C374" s="202" t="s">
        <v>135</v>
      </c>
      <c r="D374" s="203" t="s">
        <v>136</v>
      </c>
      <c r="E374" s="204" t="s">
        <v>1644</v>
      </c>
      <c r="F374" s="202">
        <f t="shared" si="15"/>
        <v>12</v>
      </c>
      <c r="G374" s="202" t="str">
        <f t="shared" si="16"/>
        <v>Huntsville</v>
      </c>
      <c r="H374" s="202" t="str">
        <f t="shared" si="17"/>
        <v>Huntsville, AL</v>
      </c>
      <c r="I374" s="205" t="s">
        <v>505</v>
      </c>
      <c r="J374" s="38" t="s">
        <v>136</v>
      </c>
      <c r="K374" s="38">
        <v>1651</v>
      </c>
      <c r="L374" s="206">
        <v>3323</v>
      </c>
      <c r="M374" s="207" t="s">
        <v>466</v>
      </c>
      <c r="N374" s="208" t="s">
        <v>136</v>
      </c>
      <c r="O374" s="209" t="s">
        <v>467</v>
      </c>
    </row>
    <row r="375" spans="1:15" ht="12">
      <c r="A375" s="175"/>
      <c r="B375" s="201" t="s">
        <v>1592</v>
      </c>
      <c r="C375" s="202" t="s">
        <v>241</v>
      </c>
      <c r="D375" s="203" t="s">
        <v>242</v>
      </c>
      <c r="E375" s="204" t="s">
        <v>1593</v>
      </c>
      <c r="F375" s="202">
        <f t="shared" si="15"/>
        <v>12</v>
      </c>
      <c r="G375" s="202" t="str">
        <f t="shared" si="16"/>
        <v>Hutchinson</v>
      </c>
      <c r="H375" s="202" t="str">
        <f t="shared" si="17"/>
        <v>Hutchinson, KS</v>
      </c>
      <c r="I375" s="205" t="s">
        <v>718</v>
      </c>
      <c r="J375" s="38" t="s">
        <v>242</v>
      </c>
      <c r="K375" s="38">
        <v>1628</v>
      </c>
      <c r="L375" s="206">
        <v>4791</v>
      </c>
      <c r="M375" s="207" t="s">
        <v>23</v>
      </c>
      <c r="N375" s="208" t="s">
        <v>242</v>
      </c>
      <c r="O375" s="209" t="s">
        <v>276</v>
      </c>
    </row>
    <row r="376" spans="1:15" ht="12">
      <c r="A376" s="175"/>
      <c r="B376" s="213" t="s">
        <v>1594</v>
      </c>
      <c r="C376" s="202" t="s">
        <v>1129</v>
      </c>
      <c r="D376" s="203" t="s">
        <v>1314</v>
      </c>
      <c r="E376" s="204" t="s">
        <v>809</v>
      </c>
      <c r="F376" s="202">
        <f t="shared" si="15"/>
        <v>9</v>
      </c>
      <c r="G376" s="202" t="str">
        <f t="shared" si="16"/>
        <v>Hyannis</v>
      </c>
      <c r="H376" s="202" t="str">
        <f t="shared" si="17"/>
        <v>Hyannis, MA</v>
      </c>
      <c r="I376" s="205" t="s">
        <v>1764</v>
      </c>
      <c r="J376" s="38" t="s">
        <v>2017</v>
      </c>
      <c r="K376" s="38">
        <v>606</v>
      </c>
      <c r="L376" s="206">
        <v>5884</v>
      </c>
      <c r="M376" s="207" t="s">
        <v>2018</v>
      </c>
      <c r="N376" s="208" t="s">
        <v>2017</v>
      </c>
      <c r="O376" s="209" t="s">
        <v>2019</v>
      </c>
    </row>
    <row r="377" spans="1:15" ht="12">
      <c r="A377" s="175"/>
      <c r="B377" s="201" t="s">
        <v>810</v>
      </c>
      <c r="C377" s="202" t="s">
        <v>2433</v>
      </c>
      <c r="D377" s="203" t="s">
        <v>2434</v>
      </c>
      <c r="E377" s="204" t="s">
        <v>811</v>
      </c>
      <c r="F377" s="202">
        <f t="shared" si="15"/>
        <v>13</v>
      </c>
      <c r="G377" s="202" t="str">
        <f t="shared" si="16"/>
        <v>Idaho Falls</v>
      </c>
      <c r="H377" s="202" t="str">
        <f t="shared" si="17"/>
        <v>Idaho Falls, ID</v>
      </c>
      <c r="I377" s="205" t="s">
        <v>812</v>
      </c>
      <c r="J377" s="38" t="s">
        <v>2434</v>
      </c>
      <c r="K377" s="38">
        <v>421</v>
      </c>
      <c r="L377" s="206">
        <v>7180</v>
      </c>
      <c r="M377" s="207" t="s">
        <v>813</v>
      </c>
      <c r="N377" s="208" t="s">
        <v>2434</v>
      </c>
      <c r="O377" s="209" t="s">
        <v>814</v>
      </c>
    </row>
    <row r="378" spans="1:15" ht="12">
      <c r="A378" s="175"/>
      <c r="B378" s="201" t="s">
        <v>815</v>
      </c>
      <c r="C378" s="202" t="s">
        <v>241</v>
      </c>
      <c r="D378" s="203" t="s">
        <v>242</v>
      </c>
      <c r="E378" s="204" t="s">
        <v>589</v>
      </c>
      <c r="F378" s="202">
        <f t="shared" si="15"/>
        <v>14</v>
      </c>
      <c r="G378" s="202" t="str">
        <f t="shared" si="16"/>
        <v>Independence</v>
      </c>
      <c r="H378" s="202" t="str">
        <f t="shared" si="17"/>
        <v>Independence, KS</v>
      </c>
      <c r="I378" s="205" t="s">
        <v>1242</v>
      </c>
      <c r="J378" s="38" t="s">
        <v>445</v>
      </c>
      <c r="K378" s="38">
        <v>1320</v>
      </c>
      <c r="L378" s="206">
        <v>4638</v>
      </c>
      <c r="M378" s="207" t="s">
        <v>2182</v>
      </c>
      <c r="N378" s="208" t="s">
        <v>445</v>
      </c>
      <c r="O378" s="209" t="s">
        <v>1243</v>
      </c>
    </row>
    <row r="379" spans="1:15" ht="12">
      <c r="A379" s="175"/>
      <c r="B379" s="201" t="s">
        <v>590</v>
      </c>
      <c r="C379" s="202" t="s">
        <v>2131</v>
      </c>
      <c r="D379" s="203" t="s">
        <v>2132</v>
      </c>
      <c r="E379" s="204" t="s">
        <v>2428</v>
      </c>
      <c r="F379" s="202">
        <f t="shared" si="15"/>
        <v>9</v>
      </c>
      <c r="G379" s="202" t="str">
        <f t="shared" si="16"/>
        <v>Indiana</v>
      </c>
      <c r="H379" s="202" t="str">
        <f t="shared" si="17"/>
        <v>Indiana, PA</v>
      </c>
      <c r="I379" s="205" t="s">
        <v>2392</v>
      </c>
      <c r="J379" s="38" t="s">
        <v>2132</v>
      </c>
      <c r="K379" s="38">
        <v>654</v>
      </c>
      <c r="L379" s="206">
        <v>5968</v>
      </c>
      <c r="M379" s="207" t="s">
        <v>2393</v>
      </c>
      <c r="N379" s="208" t="s">
        <v>2132</v>
      </c>
      <c r="O379" s="209" t="s">
        <v>2394</v>
      </c>
    </row>
    <row r="380" spans="1:15" ht="12">
      <c r="A380" s="175"/>
      <c r="B380" s="201" t="s">
        <v>591</v>
      </c>
      <c r="C380" s="202" t="s">
        <v>2428</v>
      </c>
      <c r="D380" s="203" t="s">
        <v>2429</v>
      </c>
      <c r="E380" s="204" t="s">
        <v>592</v>
      </c>
      <c r="F380" s="202">
        <f t="shared" si="15"/>
        <v>14</v>
      </c>
      <c r="G380" s="202" t="str">
        <f t="shared" si="16"/>
        <v>Indianapolis</v>
      </c>
      <c r="H380" s="202" t="str">
        <f t="shared" si="17"/>
        <v>Indianapolis, IN</v>
      </c>
      <c r="I380" s="205" t="s">
        <v>1662</v>
      </c>
      <c r="J380" s="38" t="s">
        <v>2429</v>
      </c>
      <c r="K380" s="38">
        <v>1014</v>
      </c>
      <c r="L380" s="206">
        <v>5615</v>
      </c>
      <c r="M380" s="205" t="s">
        <v>1663</v>
      </c>
      <c r="N380" s="38" t="s">
        <v>2429</v>
      </c>
      <c r="O380" s="209" t="s">
        <v>1664</v>
      </c>
    </row>
    <row r="381" spans="1:15" ht="12">
      <c r="A381" s="175"/>
      <c r="B381" s="201" t="s">
        <v>593</v>
      </c>
      <c r="C381" s="202" t="s">
        <v>2428</v>
      </c>
      <c r="D381" s="203" t="s">
        <v>2429</v>
      </c>
      <c r="E381" s="204" t="s">
        <v>592</v>
      </c>
      <c r="F381" s="202">
        <f t="shared" si="15"/>
        <v>14</v>
      </c>
      <c r="G381" s="202" t="str">
        <f t="shared" si="16"/>
        <v>Indianapolis</v>
      </c>
      <c r="H381" s="202" t="str">
        <f t="shared" si="17"/>
        <v>Indianapolis, IN</v>
      </c>
      <c r="I381" s="205" t="s">
        <v>1662</v>
      </c>
      <c r="J381" s="38" t="s">
        <v>2429</v>
      </c>
      <c r="K381" s="38">
        <v>1014</v>
      </c>
      <c r="L381" s="206">
        <v>5615</v>
      </c>
      <c r="M381" s="205" t="s">
        <v>1663</v>
      </c>
      <c r="N381" s="38" t="s">
        <v>2429</v>
      </c>
      <c r="O381" s="209" t="s">
        <v>1664</v>
      </c>
    </row>
    <row r="382" spans="1:15" ht="12">
      <c r="A382" s="175"/>
      <c r="B382" s="201" t="s">
        <v>739</v>
      </c>
      <c r="C382" s="202" t="s">
        <v>2428</v>
      </c>
      <c r="D382" s="203" t="s">
        <v>2429</v>
      </c>
      <c r="E382" s="204" t="s">
        <v>592</v>
      </c>
      <c r="F382" s="202">
        <f t="shared" si="15"/>
        <v>14</v>
      </c>
      <c r="G382" s="202" t="str">
        <f t="shared" si="16"/>
        <v>Indianapolis</v>
      </c>
      <c r="H382" s="202" t="str">
        <f t="shared" si="17"/>
        <v>Indianapolis, IN</v>
      </c>
      <c r="I382" s="205" t="s">
        <v>1662</v>
      </c>
      <c r="J382" s="38" t="s">
        <v>2429</v>
      </c>
      <c r="K382" s="38">
        <v>1014</v>
      </c>
      <c r="L382" s="206">
        <v>5615</v>
      </c>
      <c r="M382" s="205" t="s">
        <v>1663</v>
      </c>
      <c r="N382" s="38" t="s">
        <v>2429</v>
      </c>
      <c r="O382" s="209" t="s">
        <v>1664</v>
      </c>
    </row>
    <row r="383" spans="1:15" ht="12">
      <c r="A383" s="175"/>
      <c r="B383" s="201" t="s">
        <v>740</v>
      </c>
      <c r="C383" s="202" t="s">
        <v>2629</v>
      </c>
      <c r="D383" s="203" t="s">
        <v>2626</v>
      </c>
      <c r="E383" s="204" t="s">
        <v>741</v>
      </c>
      <c r="F383" s="202">
        <f t="shared" si="15"/>
        <v>11</v>
      </c>
      <c r="G383" s="202" t="str">
        <f t="shared" si="16"/>
        <v>Inglewood</v>
      </c>
      <c r="H383" s="202" t="str">
        <f t="shared" si="17"/>
        <v>Inglewood, CA</v>
      </c>
      <c r="I383" s="205" t="s">
        <v>742</v>
      </c>
      <c r="J383" s="38" t="s">
        <v>2626</v>
      </c>
      <c r="K383" s="38">
        <v>727</v>
      </c>
      <c r="L383" s="206">
        <v>1458</v>
      </c>
      <c r="M383" s="205" t="s">
        <v>2374</v>
      </c>
      <c r="N383" s="38" t="s">
        <v>2626</v>
      </c>
      <c r="O383" s="209" t="s">
        <v>2375</v>
      </c>
    </row>
    <row r="384" spans="1:15" ht="12">
      <c r="A384" s="175"/>
      <c r="B384" s="201" t="s">
        <v>701</v>
      </c>
      <c r="C384" s="202" t="s">
        <v>370</v>
      </c>
      <c r="D384" s="203" t="s">
        <v>371</v>
      </c>
      <c r="E384" s="204" t="s">
        <v>507</v>
      </c>
      <c r="F384" s="202">
        <f t="shared" si="15"/>
        <v>15</v>
      </c>
      <c r="G384" s="202" t="str">
        <f t="shared" si="16"/>
        <v>Iron Mountain</v>
      </c>
      <c r="H384" s="202" t="str">
        <f t="shared" si="17"/>
        <v>Iron Mountain, MI</v>
      </c>
      <c r="I384" s="205" t="s">
        <v>508</v>
      </c>
      <c r="J384" s="38" t="s">
        <v>371</v>
      </c>
      <c r="K384" s="38">
        <v>155</v>
      </c>
      <c r="L384" s="206">
        <v>9567</v>
      </c>
      <c r="M384" s="207" t="s">
        <v>1595</v>
      </c>
      <c r="N384" s="208" t="s">
        <v>371</v>
      </c>
      <c r="O384" s="209" t="s">
        <v>1372</v>
      </c>
    </row>
    <row r="385" spans="1:15" ht="12">
      <c r="A385" s="175"/>
      <c r="B385" s="201" t="s">
        <v>509</v>
      </c>
      <c r="C385" s="202" t="s">
        <v>2485</v>
      </c>
      <c r="D385" s="203" t="s">
        <v>2486</v>
      </c>
      <c r="E385" s="204" t="s">
        <v>510</v>
      </c>
      <c r="F385" s="202">
        <f t="shared" si="15"/>
        <v>8</v>
      </c>
      <c r="G385" s="202" t="str">
        <f t="shared" si="16"/>
        <v>Ithaca</v>
      </c>
      <c r="H385" s="202" t="str">
        <f t="shared" si="17"/>
        <v>Ithaca, NY</v>
      </c>
      <c r="I385" s="205" t="s">
        <v>511</v>
      </c>
      <c r="J385" s="38" t="s">
        <v>2486</v>
      </c>
      <c r="K385" s="38">
        <v>438</v>
      </c>
      <c r="L385" s="206">
        <v>6834</v>
      </c>
      <c r="M385" s="207" t="s">
        <v>2744</v>
      </c>
      <c r="N385" s="208" t="s">
        <v>2486</v>
      </c>
      <c r="O385" s="209" t="s">
        <v>2745</v>
      </c>
    </row>
    <row r="386" spans="1:15" ht="12">
      <c r="A386" s="175"/>
      <c r="B386" s="201" t="s">
        <v>512</v>
      </c>
      <c r="C386" s="202" t="s">
        <v>370</v>
      </c>
      <c r="D386" s="203" t="s">
        <v>371</v>
      </c>
      <c r="E386" s="204" t="s">
        <v>513</v>
      </c>
      <c r="F386" s="202">
        <f t="shared" si="15"/>
        <v>9</v>
      </c>
      <c r="G386" s="202" t="str">
        <f t="shared" si="16"/>
        <v>Jackson</v>
      </c>
      <c r="H386" s="202" t="str">
        <f t="shared" si="17"/>
        <v>Jackson, MI</v>
      </c>
      <c r="I386" s="205" t="s">
        <v>2221</v>
      </c>
      <c r="J386" s="38" t="s">
        <v>2617</v>
      </c>
      <c r="K386" s="38">
        <v>610</v>
      </c>
      <c r="L386" s="206">
        <v>6579</v>
      </c>
      <c r="M386" s="207" t="s">
        <v>2222</v>
      </c>
      <c r="N386" s="208" t="s">
        <v>2617</v>
      </c>
      <c r="O386" s="209" t="s">
        <v>2223</v>
      </c>
    </row>
    <row r="387" spans="1:15" ht="12">
      <c r="A387" s="175"/>
      <c r="B387" s="201" t="s">
        <v>514</v>
      </c>
      <c r="C387" s="202" t="s">
        <v>2151</v>
      </c>
      <c r="D387" s="203" t="s">
        <v>2518</v>
      </c>
      <c r="E387" s="204" t="s">
        <v>513</v>
      </c>
      <c r="F387" s="202">
        <f t="shared" si="15"/>
        <v>9</v>
      </c>
      <c r="G387" s="202" t="str">
        <f t="shared" si="16"/>
        <v>Jackson</v>
      </c>
      <c r="H387" s="202" t="str">
        <f t="shared" si="17"/>
        <v>Jackson, MS</v>
      </c>
      <c r="I387" s="205" t="s">
        <v>1553</v>
      </c>
      <c r="J387" s="38" t="s">
        <v>2518</v>
      </c>
      <c r="K387" s="38">
        <v>2215</v>
      </c>
      <c r="L387" s="206">
        <v>2467</v>
      </c>
      <c r="M387" s="207" t="s">
        <v>2519</v>
      </c>
      <c r="N387" s="208" t="s">
        <v>2518</v>
      </c>
      <c r="O387" s="209" t="s">
        <v>2520</v>
      </c>
    </row>
    <row r="388" spans="1:15" ht="12">
      <c r="A388" s="175"/>
      <c r="B388" s="201" t="s">
        <v>515</v>
      </c>
      <c r="C388" s="202" t="s">
        <v>2151</v>
      </c>
      <c r="D388" s="203" t="s">
        <v>2518</v>
      </c>
      <c r="E388" s="204" t="s">
        <v>513</v>
      </c>
      <c r="F388" s="202">
        <f t="shared" si="15"/>
        <v>9</v>
      </c>
      <c r="G388" s="202" t="str">
        <f t="shared" si="16"/>
        <v>Jackson</v>
      </c>
      <c r="H388" s="202" t="str">
        <f t="shared" si="17"/>
        <v>Jackson, MS</v>
      </c>
      <c r="I388" s="205" t="s">
        <v>1553</v>
      </c>
      <c r="J388" s="38" t="s">
        <v>2518</v>
      </c>
      <c r="K388" s="38">
        <v>2215</v>
      </c>
      <c r="L388" s="206">
        <v>2467</v>
      </c>
      <c r="M388" s="207" t="s">
        <v>2519</v>
      </c>
      <c r="N388" s="208" t="s">
        <v>2518</v>
      </c>
      <c r="O388" s="209" t="s">
        <v>2520</v>
      </c>
    </row>
    <row r="389" spans="1:15" ht="12">
      <c r="A389" s="175"/>
      <c r="B389" s="201" t="s">
        <v>516</v>
      </c>
      <c r="C389" s="202" t="s">
        <v>2151</v>
      </c>
      <c r="D389" s="203" t="s">
        <v>2518</v>
      </c>
      <c r="E389" s="204" t="s">
        <v>513</v>
      </c>
      <c r="F389" s="202">
        <f t="shared" si="15"/>
        <v>9</v>
      </c>
      <c r="G389" s="202" t="str">
        <f t="shared" si="16"/>
        <v>Jackson</v>
      </c>
      <c r="H389" s="202" t="str">
        <f t="shared" si="17"/>
        <v>Jackson, MS</v>
      </c>
      <c r="I389" s="205" t="s">
        <v>1553</v>
      </c>
      <c r="J389" s="38" t="s">
        <v>2518</v>
      </c>
      <c r="K389" s="38">
        <v>2215</v>
      </c>
      <c r="L389" s="206">
        <v>2467</v>
      </c>
      <c r="M389" s="207" t="s">
        <v>2519</v>
      </c>
      <c r="N389" s="208" t="s">
        <v>2518</v>
      </c>
      <c r="O389" s="209" t="s">
        <v>2520</v>
      </c>
    </row>
    <row r="390" spans="1:15" ht="12">
      <c r="A390" s="175"/>
      <c r="B390" s="201" t="s">
        <v>517</v>
      </c>
      <c r="C390" s="202" t="s">
        <v>503</v>
      </c>
      <c r="D390" s="203" t="s">
        <v>558</v>
      </c>
      <c r="E390" s="204" t="s">
        <v>513</v>
      </c>
      <c r="F390" s="202">
        <f aca="true" t="shared" si="18" ref="F390:F453">LEN(E390)</f>
        <v>9</v>
      </c>
      <c r="G390" s="202" t="str">
        <f aca="true" t="shared" si="19" ref="G390:G453">MID(E390,2,F390-2)</f>
        <v>Jackson</v>
      </c>
      <c r="H390" s="202" t="str">
        <f aca="true" t="shared" si="20" ref="H390:H453">CONCATENATE(G390,", ",+D390)</f>
        <v>Jackson, TN</v>
      </c>
      <c r="I390" s="205" t="s">
        <v>505</v>
      </c>
      <c r="J390" s="38" t="s">
        <v>136</v>
      </c>
      <c r="K390" s="38">
        <v>1651</v>
      </c>
      <c r="L390" s="206">
        <v>3323</v>
      </c>
      <c r="M390" s="207" t="s">
        <v>466</v>
      </c>
      <c r="N390" s="208" t="s">
        <v>136</v>
      </c>
      <c r="O390" s="209" t="s">
        <v>467</v>
      </c>
    </row>
    <row r="391" spans="1:15" ht="12">
      <c r="A391" s="175"/>
      <c r="B391" s="201" t="s">
        <v>518</v>
      </c>
      <c r="C391" s="202" t="s">
        <v>2738</v>
      </c>
      <c r="D391" s="203" t="s">
        <v>2739</v>
      </c>
      <c r="E391" s="204" t="s">
        <v>513</v>
      </c>
      <c r="F391" s="202">
        <f t="shared" si="18"/>
        <v>9</v>
      </c>
      <c r="G391" s="202" t="str">
        <f t="shared" si="19"/>
        <v>Jackson</v>
      </c>
      <c r="H391" s="202" t="str">
        <f t="shared" si="20"/>
        <v>Jackson, WY</v>
      </c>
      <c r="I391" s="205" t="s">
        <v>474</v>
      </c>
      <c r="J391" s="38" t="s">
        <v>2739</v>
      </c>
      <c r="K391" s="38">
        <v>479</v>
      </c>
      <c r="L391" s="206">
        <v>7889</v>
      </c>
      <c r="M391" s="207" t="s">
        <v>2742</v>
      </c>
      <c r="N391" s="208" t="s">
        <v>2739</v>
      </c>
      <c r="O391" s="209" t="s">
        <v>521</v>
      </c>
    </row>
    <row r="392" spans="1:15" ht="12">
      <c r="A392" s="175"/>
      <c r="B392" s="201" t="s">
        <v>475</v>
      </c>
      <c r="C392" s="202" t="s">
        <v>2225</v>
      </c>
      <c r="D392" s="203" t="s">
        <v>2226</v>
      </c>
      <c r="E392" s="204" t="s">
        <v>476</v>
      </c>
      <c r="F392" s="202">
        <f t="shared" si="18"/>
        <v>14</v>
      </c>
      <c r="G392" s="202" t="str">
        <f t="shared" si="19"/>
        <v>Jacksonville</v>
      </c>
      <c r="H392" s="202" t="str">
        <f t="shared" si="20"/>
        <v>Jacksonville, FL</v>
      </c>
      <c r="I392" s="205" t="s">
        <v>477</v>
      </c>
      <c r="J392" s="38" t="s">
        <v>2226</v>
      </c>
      <c r="K392" s="38">
        <v>2551</v>
      </c>
      <c r="L392" s="206">
        <v>1434</v>
      </c>
      <c r="M392" s="205" t="s">
        <v>1338</v>
      </c>
      <c r="N392" s="38" t="s">
        <v>2226</v>
      </c>
      <c r="O392" s="209" t="s">
        <v>1339</v>
      </c>
    </row>
    <row r="393" spans="1:15" ht="12">
      <c r="A393" s="175"/>
      <c r="B393" s="201" t="s">
        <v>478</v>
      </c>
      <c r="C393" s="202" t="s">
        <v>2225</v>
      </c>
      <c r="D393" s="203" t="s">
        <v>2226</v>
      </c>
      <c r="E393" s="204" t="s">
        <v>476</v>
      </c>
      <c r="F393" s="202">
        <f t="shared" si="18"/>
        <v>14</v>
      </c>
      <c r="G393" s="202" t="str">
        <f t="shared" si="19"/>
        <v>Jacksonville</v>
      </c>
      <c r="H393" s="202" t="str">
        <f t="shared" si="20"/>
        <v>Jacksonville, FL</v>
      </c>
      <c r="I393" s="205" t="s">
        <v>477</v>
      </c>
      <c r="J393" s="38" t="s">
        <v>2226</v>
      </c>
      <c r="K393" s="38">
        <v>2551</v>
      </c>
      <c r="L393" s="206">
        <v>1434</v>
      </c>
      <c r="M393" s="205" t="s">
        <v>1338</v>
      </c>
      <c r="N393" s="38" t="s">
        <v>2226</v>
      </c>
      <c r="O393" s="209" t="s">
        <v>1339</v>
      </c>
    </row>
    <row r="394" spans="1:15" ht="12">
      <c r="A394" s="175"/>
      <c r="B394" s="201" t="s">
        <v>479</v>
      </c>
      <c r="C394" s="202" t="s">
        <v>2225</v>
      </c>
      <c r="D394" s="203" t="s">
        <v>2226</v>
      </c>
      <c r="E394" s="204" t="s">
        <v>476</v>
      </c>
      <c r="F394" s="202">
        <f t="shared" si="18"/>
        <v>14</v>
      </c>
      <c r="G394" s="202" t="str">
        <f t="shared" si="19"/>
        <v>Jacksonville</v>
      </c>
      <c r="H394" s="202" t="str">
        <f t="shared" si="20"/>
        <v>Jacksonville, FL</v>
      </c>
      <c r="I394" s="205" t="s">
        <v>477</v>
      </c>
      <c r="J394" s="38" t="s">
        <v>2226</v>
      </c>
      <c r="K394" s="38">
        <v>2551</v>
      </c>
      <c r="L394" s="206">
        <v>1434</v>
      </c>
      <c r="M394" s="205" t="s">
        <v>1338</v>
      </c>
      <c r="N394" s="38" t="s">
        <v>2226</v>
      </c>
      <c r="O394" s="209" t="s">
        <v>1339</v>
      </c>
    </row>
    <row r="395" spans="1:15" ht="12">
      <c r="A395" s="175"/>
      <c r="B395" s="201" t="s">
        <v>687</v>
      </c>
      <c r="C395" s="202" t="s">
        <v>2485</v>
      </c>
      <c r="D395" s="203" t="s">
        <v>2486</v>
      </c>
      <c r="E395" s="204" t="s">
        <v>688</v>
      </c>
      <c r="F395" s="202">
        <f t="shared" si="18"/>
        <v>9</v>
      </c>
      <c r="G395" s="202" t="str">
        <f t="shared" si="19"/>
        <v>Jamaica</v>
      </c>
      <c r="H395" s="202" t="str">
        <f t="shared" si="20"/>
        <v>Jamaica, NY</v>
      </c>
      <c r="I395" s="205" t="s">
        <v>1440</v>
      </c>
      <c r="J395" s="38" t="s">
        <v>2486</v>
      </c>
      <c r="K395" s="38">
        <v>921</v>
      </c>
      <c r="L395" s="206">
        <v>5027</v>
      </c>
      <c r="M395" s="207" t="s">
        <v>2024</v>
      </c>
      <c r="N395" s="208" t="s">
        <v>2486</v>
      </c>
      <c r="O395" s="209" t="s">
        <v>226</v>
      </c>
    </row>
    <row r="396" spans="1:15" ht="12">
      <c r="A396" s="175"/>
      <c r="B396" s="201" t="s">
        <v>689</v>
      </c>
      <c r="C396" s="202" t="s">
        <v>83</v>
      </c>
      <c r="D396" s="203" t="s">
        <v>1635</v>
      </c>
      <c r="E396" s="204" t="s">
        <v>690</v>
      </c>
      <c r="F396" s="202">
        <f t="shared" si="18"/>
        <v>11</v>
      </c>
      <c r="G396" s="202" t="str">
        <f t="shared" si="19"/>
        <v>Jamestown</v>
      </c>
      <c r="H396" s="202" t="str">
        <f t="shared" si="20"/>
        <v>Jamestown, ND</v>
      </c>
      <c r="I396" s="205" t="s">
        <v>1905</v>
      </c>
      <c r="J396" s="38" t="s">
        <v>1635</v>
      </c>
      <c r="K396" s="38">
        <v>488</v>
      </c>
      <c r="L396" s="206">
        <v>8968</v>
      </c>
      <c r="M396" s="207" t="s">
        <v>1906</v>
      </c>
      <c r="N396" s="208" t="s">
        <v>1635</v>
      </c>
      <c r="O396" s="209" t="s">
        <v>1907</v>
      </c>
    </row>
    <row r="397" spans="1:15" ht="12">
      <c r="A397" s="175"/>
      <c r="B397" s="201" t="s">
        <v>691</v>
      </c>
      <c r="C397" s="202" t="s">
        <v>2485</v>
      </c>
      <c r="D397" s="203" t="s">
        <v>2486</v>
      </c>
      <c r="E397" s="204" t="s">
        <v>690</v>
      </c>
      <c r="F397" s="202">
        <f t="shared" si="18"/>
        <v>11</v>
      </c>
      <c r="G397" s="202" t="str">
        <f t="shared" si="19"/>
        <v>Jamestown</v>
      </c>
      <c r="H397" s="202" t="str">
        <f t="shared" si="20"/>
        <v>Jamestown, NY</v>
      </c>
      <c r="I397" s="205" t="s">
        <v>2012</v>
      </c>
      <c r="J397" s="38" t="s">
        <v>2132</v>
      </c>
      <c r="K397" s="38">
        <v>550</v>
      </c>
      <c r="L397" s="206">
        <v>6279</v>
      </c>
      <c r="M397" s="207" t="s">
        <v>2013</v>
      </c>
      <c r="N397" s="208" t="s">
        <v>2132</v>
      </c>
      <c r="O397" s="209" t="s">
        <v>2014</v>
      </c>
    </row>
    <row r="398" spans="1:15" ht="12">
      <c r="A398" s="175"/>
      <c r="B398" s="201" t="s">
        <v>692</v>
      </c>
      <c r="C398" s="202" t="s">
        <v>135</v>
      </c>
      <c r="D398" s="203" t="s">
        <v>136</v>
      </c>
      <c r="E398" s="204" t="s">
        <v>693</v>
      </c>
      <c r="F398" s="202">
        <f t="shared" si="18"/>
        <v>8</v>
      </c>
      <c r="G398" s="202" t="str">
        <f t="shared" si="19"/>
        <v>Jasper</v>
      </c>
      <c r="H398" s="202" t="str">
        <f t="shared" si="20"/>
        <v>Jasper, AL</v>
      </c>
      <c r="I398" s="205" t="s">
        <v>505</v>
      </c>
      <c r="J398" s="38" t="s">
        <v>136</v>
      </c>
      <c r="K398" s="38">
        <v>1651</v>
      </c>
      <c r="L398" s="206">
        <v>3323</v>
      </c>
      <c r="M398" s="207" t="s">
        <v>466</v>
      </c>
      <c r="N398" s="208" t="s">
        <v>136</v>
      </c>
      <c r="O398" s="209" t="s">
        <v>467</v>
      </c>
    </row>
    <row r="399" spans="1:15" ht="12">
      <c r="A399" s="175"/>
      <c r="B399" s="201" t="s">
        <v>694</v>
      </c>
      <c r="C399" s="202" t="s">
        <v>444</v>
      </c>
      <c r="D399" s="203" t="s">
        <v>445</v>
      </c>
      <c r="E399" s="204" t="s">
        <v>305</v>
      </c>
      <c r="F399" s="202">
        <f t="shared" si="18"/>
        <v>16</v>
      </c>
      <c r="G399" s="202" t="str">
        <f t="shared" si="19"/>
        <v>Jefferson_City</v>
      </c>
      <c r="H399" s="202" t="str">
        <f t="shared" si="20"/>
        <v>Jefferson_City, MO</v>
      </c>
      <c r="I399" s="205" t="s">
        <v>469</v>
      </c>
      <c r="J399" s="38" t="s">
        <v>445</v>
      </c>
      <c r="K399" s="38">
        <v>1534</v>
      </c>
      <c r="L399" s="206">
        <v>4758</v>
      </c>
      <c r="M399" s="205" t="s">
        <v>470</v>
      </c>
      <c r="N399" s="38" t="s">
        <v>445</v>
      </c>
      <c r="O399" s="209" t="s">
        <v>471</v>
      </c>
    </row>
    <row r="400" spans="1:15" ht="12">
      <c r="A400" s="175"/>
      <c r="B400" s="201" t="s">
        <v>306</v>
      </c>
      <c r="C400" s="202" t="s">
        <v>444</v>
      </c>
      <c r="D400" s="203" t="s">
        <v>445</v>
      </c>
      <c r="E400" s="204" t="s">
        <v>305</v>
      </c>
      <c r="F400" s="202">
        <f t="shared" si="18"/>
        <v>16</v>
      </c>
      <c r="G400" s="202" t="str">
        <f t="shared" si="19"/>
        <v>Jefferson_City</v>
      </c>
      <c r="H400" s="202" t="str">
        <f t="shared" si="20"/>
        <v>Jefferson_City, MO</v>
      </c>
      <c r="I400" s="205" t="s">
        <v>0</v>
      </c>
      <c r="J400" s="38" t="s">
        <v>445</v>
      </c>
      <c r="K400" s="38">
        <v>1189</v>
      </c>
      <c r="L400" s="206">
        <v>5212</v>
      </c>
      <c r="M400" s="205" t="s">
        <v>470</v>
      </c>
      <c r="N400" s="38" t="s">
        <v>445</v>
      </c>
      <c r="O400" s="209" t="s">
        <v>471</v>
      </c>
    </row>
    <row r="401" spans="1:15" ht="12">
      <c r="A401" s="175"/>
      <c r="B401" s="213" t="s">
        <v>307</v>
      </c>
      <c r="C401" s="202" t="s">
        <v>2312</v>
      </c>
      <c r="D401" s="203" t="s">
        <v>2313</v>
      </c>
      <c r="E401" s="204" t="s">
        <v>308</v>
      </c>
      <c r="F401" s="202">
        <f t="shared" si="18"/>
        <v>13</v>
      </c>
      <c r="G401" s="202" t="str">
        <f t="shared" si="19"/>
        <v>Jersey_City</v>
      </c>
      <c r="H401" s="202" t="str">
        <f t="shared" si="20"/>
        <v>Jersey_City, NJ</v>
      </c>
      <c r="I401" s="205" t="s">
        <v>530</v>
      </c>
      <c r="J401" s="38" t="s">
        <v>2313</v>
      </c>
      <c r="K401" s="38">
        <v>1201</v>
      </c>
      <c r="L401" s="206">
        <v>4888</v>
      </c>
      <c r="M401" s="207" t="s">
        <v>531</v>
      </c>
      <c r="N401" s="208" t="s">
        <v>2313</v>
      </c>
      <c r="O401" s="209" t="s">
        <v>532</v>
      </c>
    </row>
    <row r="402" spans="1:15" ht="12">
      <c r="A402" s="175"/>
      <c r="B402" s="201" t="s">
        <v>309</v>
      </c>
      <c r="C402" s="202" t="s">
        <v>503</v>
      </c>
      <c r="D402" s="203" t="s">
        <v>558</v>
      </c>
      <c r="E402" s="204" t="s">
        <v>325</v>
      </c>
      <c r="F402" s="202">
        <f t="shared" si="18"/>
        <v>14</v>
      </c>
      <c r="G402" s="202" t="str">
        <f t="shared" si="19"/>
        <v>Johnson City</v>
      </c>
      <c r="H402" s="202" t="str">
        <f t="shared" si="20"/>
        <v>Johnson City, TN</v>
      </c>
      <c r="I402" s="205" t="s">
        <v>2493</v>
      </c>
      <c r="J402" s="38" t="s">
        <v>558</v>
      </c>
      <c r="K402" s="38">
        <v>972</v>
      </c>
      <c r="L402" s="206">
        <v>4406</v>
      </c>
      <c r="M402" s="207" t="s">
        <v>559</v>
      </c>
      <c r="N402" s="208" t="s">
        <v>558</v>
      </c>
      <c r="O402" s="209" t="s">
        <v>560</v>
      </c>
    </row>
    <row r="403" spans="1:15" ht="12">
      <c r="A403" s="175"/>
      <c r="B403" s="201" t="s">
        <v>416</v>
      </c>
      <c r="C403" s="202" t="s">
        <v>2131</v>
      </c>
      <c r="D403" s="203" t="s">
        <v>2132</v>
      </c>
      <c r="E403" s="204" t="s">
        <v>417</v>
      </c>
      <c r="F403" s="202">
        <f t="shared" si="18"/>
        <v>11</v>
      </c>
      <c r="G403" s="202" t="str">
        <f t="shared" si="19"/>
        <v>Johnstown</v>
      </c>
      <c r="H403" s="202" t="str">
        <f t="shared" si="20"/>
        <v>Johnstown, PA</v>
      </c>
      <c r="I403" s="205" t="s">
        <v>2392</v>
      </c>
      <c r="J403" s="38" t="s">
        <v>2132</v>
      </c>
      <c r="K403" s="38">
        <v>654</v>
      </c>
      <c r="L403" s="206">
        <v>5968</v>
      </c>
      <c r="M403" s="207" t="s">
        <v>2393</v>
      </c>
      <c r="N403" s="208" t="s">
        <v>2132</v>
      </c>
      <c r="O403" s="209" t="s">
        <v>2394</v>
      </c>
    </row>
    <row r="404" spans="1:15" ht="12">
      <c r="A404" s="175"/>
      <c r="B404" s="201" t="s">
        <v>418</v>
      </c>
      <c r="C404" s="202" t="s">
        <v>2208</v>
      </c>
      <c r="D404" s="203" t="s">
        <v>1946</v>
      </c>
      <c r="E404" s="204" t="s">
        <v>419</v>
      </c>
      <c r="F404" s="202">
        <f t="shared" si="18"/>
        <v>11</v>
      </c>
      <c r="G404" s="202" t="str">
        <f t="shared" si="19"/>
        <v>Jonesboro</v>
      </c>
      <c r="H404" s="202" t="str">
        <f t="shared" si="20"/>
        <v>Jonesboro, AR</v>
      </c>
      <c r="I404" s="205" t="s">
        <v>1948</v>
      </c>
      <c r="J404" s="38" t="s">
        <v>1946</v>
      </c>
      <c r="K404" s="38">
        <v>1916</v>
      </c>
      <c r="L404" s="206">
        <v>3228</v>
      </c>
      <c r="M404" s="205" t="s">
        <v>1705</v>
      </c>
      <c r="N404" s="38" t="s">
        <v>1946</v>
      </c>
      <c r="O404" s="209" t="s">
        <v>1706</v>
      </c>
    </row>
    <row r="405" spans="1:15" ht="12">
      <c r="A405" s="175"/>
      <c r="B405" s="201" t="s">
        <v>420</v>
      </c>
      <c r="C405" s="202" t="s">
        <v>444</v>
      </c>
      <c r="D405" s="203" t="s">
        <v>445</v>
      </c>
      <c r="E405" s="204" t="s">
        <v>597</v>
      </c>
      <c r="F405" s="202">
        <f t="shared" si="18"/>
        <v>8</v>
      </c>
      <c r="G405" s="202" t="str">
        <f t="shared" si="19"/>
        <v>Joplin</v>
      </c>
      <c r="H405" s="202" t="str">
        <f t="shared" si="20"/>
        <v>Joplin, MO</v>
      </c>
      <c r="I405" s="205" t="s">
        <v>1242</v>
      </c>
      <c r="J405" s="38" t="s">
        <v>445</v>
      </c>
      <c r="K405" s="38">
        <v>1320</v>
      </c>
      <c r="L405" s="206">
        <v>4638</v>
      </c>
      <c r="M405" s="207" t="s">
        <v>2182</v>
      </c>
      <c r="N405" s="208" t="s">
        <v>445</v>
      </c>
      <c r="O405" s="209" t="s">
        <v>1243</v>
      </c>
    </row>
    <row r="406" spans="1:15" ht="12">
      <c r="A406" s="175"/>
      <c r="B406" s="201" t="s">
        <v>598</v>
      </c>
      <c r="C406" s="202" t="s">
        <v>354</v>
      </c>
      <c r="D406" s="203" t="s">
        <v>355</v>
      </c>
      <c r="E406" s="204" t="s">
        <v>599</v>
      </c>
      <c r="F406" s="202">
        <f t="shared" si="18"/>
        <v>8</v>
      </c>
      <c r="G406" s="202" t="str">
        <f t="shared" si="19"/>
        <v>Juneau</v>
      </c>
      <c r="H406" s="202" t="str">
        <f t="shared" si="20"/>
        <v>Juneau, AK</v>
      </c>
      <c r="I406" s="205" t="s">
        <v>600</v>
      </c>
      <c r="J406" s="38" t="s">
        <v>355</v>
      </c>
      <c r="K406" s="38">
        <v>0</v>
      </c>
      <c r="L406" s="206">
        <v>8897</v>
      </c>
      <c r="M406" s="205" t="s">
        <v>601</v>
      </c>
      <c r="N406" s="38" t="s">
        <v>355</v>
      </c>
      <c r="O406" s="209" t="s">
        <v>602</v>
      </c>
    </row>
    <row r="407" spans="1:15" ht="12">
      <c r="A407" s="175"/>
      <c r="B407" s="201" t="s">
        <v>603</v>
      </c>
      <c r="C407" s="202" t="s">
        <v>370</v>
      </c>
      <c r="D407" s="203" t="s">
        <v>371</v>
      </c>
      <c r="E407" s="204" t="s">
        <v>604</v>
      </c>
      <c r="F407" s="202">
        <f t="shared" si="18"/>
        <v>11</v>
      </c>
      <c r="G407" s="202" t="str">
        <f t="shared" si="19"/>
        <v>Kalamazoo</v>
      </c>
      <c r="H407" s="202" t="str">
        <f t="shared" si="20"/>
        <v>Kalamazoo, MI</v>
      </c>
      <c r="I407" s="205" t="s">
        <v>1107</v>
      </c>
      <c r="J407" s="38" t="s">
        <v>2429</v>
      </c>
      <c r="K407" s="38">
        <v>728</v>
      </c>
      <c r="L407" s="206">
        <v>6331</v>
      </c>
      <c r="M407" s="205" t="s">
        <v>1805</v>
      </c>
      <c r="N407" s="38" t="s">
        <v>2429</v>
      </c>
      <c r="O407" s="209" t="s">
        <v>1806</v>
      </c>
    </row>
    <row r="408" spans="1:15" ht="12">
      <c r="A408" s="175"/>
      <c r="B408" s="201" t="s">
        <v>605</v>
      </c>
      <c r="C408" s="202" t="s">
        <v>370</v>
      </c>
      <c r="D408" s="203" t="s">
        <v>371</v>
      </c>
      <c r="E408" s="204" t="s">
        <v>604</v>
      </c>
      <c r="F408" s="202">
        <f t="shared" si="18"/>
        <v>11</v>
      </c>
      <c r="G408" s="202" t="str">
        <f t="shared" si="19"/>
        <v>Kalamazoo</v>
      </c>
      <c r="H408" s="202" t="str">
        <f t="shared" si="20"/>
        <v>Kalamazoo, MI</v>
      </c>
      <c r="I408" s="205" t="s">
        <v>1107</v>
      </c>
      <c r="J408" s="38" t="s">
        <v>2429</v>
      </c>
      <c r="K408" s="38">
        <v>728</v>
      </c>
      <c r="L408" s="206">
        <v>6331</v>
      </c>
      <c r="M408" s="205" t="s">
        <v>1805</v>
      </c>
      <c r="N408" s="38" t="s">
        <v>2429</v>
      </c>
      <c r="O408" s="209" t="s">
        <v>1806</v>
      </c>
    </row>
    <row r="409" spans="1:15" ht="12">
      <c r="A409" s="175"/>
      <c r="B409" s="201" t="s">
        <v>606</v>
      </c>
      <c r="C409" s="202" t="s">
        <v>2648</v>
      </c>
      <c r="D409" s="203" t="s">
        <v>2649</v>
      </c>
      <c r="E409" s="204" t="s">
        <v>607</v>
      </c>
      <c r="F409" s="202">
        <f t="shared" si="18"/>
        <v>11</v>
      </c>
      <c r="G409" s="202" t="str">
        <f t="shared" si="19"/>
        <v>Kalispell</v>
      </c>
      <c r="H409" s="202" t="str">
        <f t="shared" si="20"/>
        <v>Kalispell, MT</v>
      </c>
      <c r="I409" s="205" t="s">
        <v>1192</v>
      </c>
      <c r="J409" s="38" t="s">
        <v>2649</v>
      </c>
      <c r="K409" s="38">
        <v>149</v>
      </c>
      <c r="L409" s="206">
        <v>8378</v>
      </c>
      <c r="M409" s="207" t="s">
        <v>1132</v>
      </c>
      <c r="N409" s="208" t="s">
        <v>2649</v>
      </c>
      <c r="O409" s="209" t="s">
        <v>1133</v>
      </c>
    </row>
    <row r="410" spans="1:15" ht="12">
      <c r="A410" s="175"/>
      <c r="B410" s="201" t="s">
        <v>1029</v>
      </c>
      <c r="C410" s="202" t="s">
        <v>2178</v>
      </c>
      <c r="D410" s="203" t="s">
        <v>2179</v>
      </c>
      <c r="E410" s="204" t="s">
        <v>1030</v>
      </c>
      <c r="F410" s="202">
        <f t="shared" si="18"/>
        <v>10</v>
      </c>
      <c r="G410" s="202" t="str">
        <f t="shared" si="19"/>
        <v>Kankakee</v>
      </c>
      <c r="H410" s="202" t="str">
        <f t="shared" si="20"/>
        <v>Kankakee, IL</v>
      </c>
      <c r="I410" s="205" t="s">
        <v>1031</v>
      </c>
      <c r="J410" s="38" t="s">
        <v>2179</v>
      </c>
      <c r="K410" s="38">
        <v>982</v>
      </c>
      <c r="L410" s="206">
        <v>6148</v>
      </c>
      <c r="M410" s="205" t="s">
        <v>1796</v>
      </c>
      <c r="N410" s="38" t="s">
        <v>2179</v>
      </c>
      <c r="O410" s="209" t="s">
        <v>1797</v>
      </c>
    </row>
    <row r="411" spans="1:15" ht="12">
      <c r="A411" s="175"/>
      <c r="B411" s="201" t="s">
        <v>2064</v>
      </c>
      <c r="C411" s="202" t="s">
        <v>241</v>
      </c>
      <c r="D411" s="203" t="s">
        <v>242</v>
      </c>
      <c r="E411" s="204" t="s">
        <v>2065</v>
      </c>
      <c r="F411" s="202">
        <f t="shared" si="18"/>
        <v>13</v>
      </c>
      <c r="G411" s="202" t="str">
        <f t="shared" si="19"/>
        <v>Kansas City</v>
      </c>
      <c r="H411" s="202" t="str">
        <f t="shared" si="20"/>
        <v>Kansas City, KS</v>
      </c>
      <c r="I411" s="205" t="s">
        <v>2066</v>
      </c>
      <c r="J411" s="38" t="s">
        <v>242</v>
      </c>
      <c r="K411" s="38">
        <v>1304</v>
      </c>
      <c r="L411" s="206">
        <v>5265</v>
      </c>
      <c r="M411" s="207" t="s">
        <v>318</v>
      </c>
      <c r="N411" s="208" t="s">
        <v>445</v>
      </c>
      <c r="O411" s="209" t="s">
        <v>319</v>
      </c>
    </row>
    <row r="412" spans="1:15" ht="12">
      <c r="A412" s="175"/>
      <c r="B412" s="201" t="s">
        <v>2067</v>
      </c>
      <c r="C412" s="202" t="s">
        <v>241</v>
      </c>
      <c r="D412" s="203" t="s">
        <v>242</v>
      </c>
      <c r="E412" s="204" t="s">
        <v>2065</v>
      </c>
      <c r="F412" s="202">
        <f t="shared" si="18"/>
        <v>13</v>
      </c>
      <c r="G412" s="202" t="str">
        <f t="shared" si="19"/>
        <v>Kansas City</v>
      </c>
      <c r="H412" s="202" t="str">
        <f t="shared" si="20"/>
        <v>Kansas City, KS</v>
      </c>
      <c r="I412" s="205" t="s">
        <v>317</v>
      </c>
      <c r="J412" s="38" t="s">
        <v>445</v>
      </c>
      <c r="K412" s="38">
        <v>1288</v>
      </c>
      <c r="L412" s="206">
        <v>5393</v>
      </c>
      <c r="M412" s="207" t="s">
        <v>318</v>
      </c>
      <c r="N412" s="208" t="s">
        <v>445</v>
      </c>
      <c r="O412" s="209" t="s">
        <v>319</v>
      </c>
    </row>
    <row r="413" spans="1:15" ht="12">
      <c r="A413" s="175"/>
      <c r="B413" s="201" t="s">
        <v>2068</v>
      </c>
      <c r="C413" s="202" t="s">
        <v>444</v>
      </c>
      <c r="D413" s="203" t="s">
        <v>445</v>
      </c>
      <c r="E413" s="204" t="s">
        <v>2065</v>
      </c>
      <c r="F413" s="202">
        <f t="shared" si="18"/>
        <v>13</v>
      </c>
      <c r="G413" s="202" t="str">
        <f t="shared" si="19"/>
        <v>Kansas City</v>
      </c>
      <c r="H413" s="202" t="str">
        <f t="shared" si="20"/>
        <v>Kansas City, MO</v>
      </c>
      <c r="I413" s="205" t="s">
        <v>317</v>
      </c>
      <c r="J413" s="38" t="s">
        <v>445</v>
      </c>
      <c r="K413" s="38">
        <v>1288</v>
      </c>
      <c r="L413" s="206">
        <v>5393</v>
      </c>
      <c r="M413" s="207" t="s">
        <v>318</v>
      </c>
      <c r="N413" s="208" t="s">
        <v>445</v>
      </c>
      <c r="O413" s="209" t="s">
        <v>319</v>
      </c>
    </row>
    <row r="414" spans="1:15" ht="12">
      <c r="A414" s="175"/>
      <c r="B414" s="201" t="s">
        <v>1814</v>
      </c>
      <c r="C414" s="202" t="s">
        <v>444</v>
      </c>
      <c r="D414" s="203" t="s">
        <v>445</v>
      </c>
      <c r="E414" s="204" t="s">
        <v>2065</v>
      </c>
      <c r="F414" s="202">
        <f t="shared" si="18"/>
        <v>13</v>
      </c>
      <c r="G414" s="202" t="str">
        <f t="shared" si="19"/>
        <v>Kansas City</v>
      </c>
      <c r="H414" s="202" t="str">
        <f t="shared" si="20"/>
        <v>Kansas City, MO</v>
      </c>
      <c r="I414" s="205" t="s">
        <v>317</v>
      </c>
      <c r="J414" s="38" t="s">
        <v>445</v>
      </c>
      <c r="K414" s="38">
        <v>1288</v>
      </c>
      <c r="L414" s="206">
        <v>5393</v>
      </c>
      <c r="M414" s="207" t="s">
        <v>318</v>
      </c>
      <c r="N414" s="208" t="s">
        <v>445</v>
      </c>
      <c r="O414" s="209" t="s">
        <v>319</v>
      </c>
    </row>
    <row r="415" spans="1:15" ht="12">
      <c r="A415" s="175"/>
      <c r="B415" s="213" t="s">
        <v>1815</v>
      </c>
      <c r="C415" s="202" t="s">
        <v>1887</v>
      </c>
      <c r="D415" s="203" t="s">
        <v>1888</v>
      </c>
      <c r="E415" s="204" t="s">
        <v>1816</v>
      </c>
      <c r="F415" s="202">
        <f t="shared" si="18"/>
        <v>7</v>
      </c>
      <c r="G415" s="202" t="str">
        <f t="shared" si="19"/>
        <v>Keene</v>
      </c>
      <c r="H415" s="202" t="str">
        <f t="shared" si="20"/>
        <v>Keene, NH</v>
      </c>
      <c r="I415" s="205" t="s">
        <v>2702</v>
      </c>
      <c r="J415" s="38" t="s">
        <v>1314</v>
      </c>
      <c r="K415" s="38">
        <v>333</v>
      </c>
      <c r="L415" s="206">
        <v>6979</v>
      </c>
      <c r="M415" s="207" t="s">
        <v>1891</v>
      </c>
      <c r="N415" s="208" t="s">
        <v>1888</v>
      </c>
      <c r="O415" s="209" t="s">
        <v>2112</v>
      </c>
    </row>
    <row r="416" spans="1:15" ht="12">
      <c r="A416" s="175"/>
      <c r="B416" s="201" t="s">
        <v>1817</v>
      </c>
      <c r="C416" s="202" t="s">
        <v>2738</v>
      </c>
      <c r="D416" s="203" t="s">
        <v>2739</v>
      </c>
      <c r="E416" s="204" t="s">
        <v>1818</v>
      </c>
      <c r="F416" s="202">
        <f t="shared" si="18"/>
        <v>10</v>
      </c>
      <c r="G416" s="202" t="str">
        <f t="shared" si="19"/>
        <v>Kemmerer</v>
      </c>
      <c r="H416" s="202" t="str">
        <f t="shared" si="20"/>
        <v>Kemmerer, WY</v>
      </c>
      <c r="I416" s="205" t="s">
        <v>474</v>
      </c>
      <c r="J416" s="38" t="s">
        <v>2739</v>
      </c>
      <c r="K416" s="38">
        <v>479</v>
      </c>
      <c r="L416" s="206">
        <v>7889</v>
      </c>
      <c r="M416" s="207" t="s">
        <v>2742</v>
      </c>
      <c r="N416" s="208" t="s">
        <v>2739</v>
      </c>
      <c r="O416" s="209" t="s">
        <v>521</v>
      </c>
    </row>
    <row r="417" spans="1:15" ht="12">
      <c r="A417" s="175"/>
      <c r="B417" s="201" t="s">
        <v>1819</v>
      </c>
      <c r="C417" s="202" t="s">
        <v>354</v>
      </c>
      <c r="D417" s="203" t="s">
        <v>355</v>
      </c>
      <c r="E417" s="204" t="s">
        <v>2076</v>
      </c>
      <c r="F417" s="202">
        <f t="shared" si="18"/>
        <v>11</v>
      </c>
      <c r="G417" s="202" t="str">
        <f t="shared" si="19"/>
        <v>Ketchikan</v>
      </c>
      <c r="H417" s="202" t="str">
        <f t="shared" si="20"/>
        <v>Ketchikan, AK</v>
      </c>
      <c r="I417" s="205" t="s">
        <v>2077</v>
      </c>
      <c r="J417" s="38" t="s">
        <v>355</v>
      </c>
      <c r="K417" s="38">
        <v>0</v>
      </c>
      <c r="L417" s="206">
        <v>11456</v>
      </c>
      <c r="M417" s="205" t="s">
        <v>601</v>
      </c>
      <c r="N417" s="38" t="s">
        <v>355</v>
      </c>
      <c r="O417" s="209" t="s">
        <v>602</v>
      </c>
    </row>
    <row r="418" spans="1:15" ht="12">
      <c r="A418" s="175"/>
      <c r="B418" s="201" t="s">
        <v>2078</v>
      </c>
      <c r="C418" s="202" t="s">
        <v>1403</v>
      </c>
      <c r="D418" s="203" t="s">
        <v>1784</v>
      </c>
      <c r="E418" s="204" t="s">
        <v>2079</v>
      </c>
      <c r="F418" s="202">
        <f t="shared" si="18"/>
        <v>8</v>
      </c>
      <c r="G418" s="202" t="str">
        <f t="shared" si="19"/>
        <v>Keyser</v>
      </c>
      <c r="H418" s="202" t="str">
        <f t="shared" si="20"/>
        <v>Keyser, WV</v>
      </c>
      <c r="I418" s="205" t="s">
        <v>124</v>
      </c>
      <c r="J418" s="38" t="s">
        <v>1784</v>
      </c>
      <c r="K418" s="38">
        <v>346</v>
      </c>
      <c r="L418" s="206">
        <v>6120</v>
      </c>
      <c r="M418" s="207" t="s">
        <v>125</v>
      </c>
      <c r="N418" s="208" t="s">
        <v>1784</v>
      </c>
      <c r="O418" s="209" t="s">
        <v>2712</v>
      </c>
    </row>
    <row r="419" spans="1:15" ht="12">
      <c r="A419" s="175"/>
      <c r="B419" s="201" t="s">
        <v>2080</v>
      </c>
      <c r="C419" s="202" t="s">
        <v>239</v>
      </c>
      <c r="D419" s="203" t="s">
        <v>240</v>
      </c>
      <c r="E419" s="204" t="s">
        <v>2081</v>
      </c>
      <c r="F419" s="202">
        <f t="shared" si="18"/>
        <v>9</v>
      </c>
      <c r="G419" s="202" t="str">
        <f t="shared" si="19"/>
        <v>Kingman</v>
      </c>
      <c r="H419" s="202" t="str">
        <f t="shared" si="20"/>
        <v>Kingman, AZ</v>
      </c>
      <c r="I419" s="205" t="s">
        <v>2082</v>
      </c>
      <c r="J419" s="38" t="s">
        <v>2727</v>
      </c>
      <c r="K419" s="38">
        <v>3201</v>
      </c>
      <c r="L419" s="206">
        <v>2407</v>
      </c>
      <c r="M419" s="207" t="s">
        <v>2083</v>
      </c>
      <c r="N419" s="208" t="s">
        <v>2727</v>
      </c>
      <c r="O419" s="209" t="s">
        <v>1548</v>
      </c>
    </row>
    <row r="420" spans="1:15" ht="12">
      <c r="A420" s="175"/>
      <c r="B420" s="201" t="s">
        <v>1549</v>
      </c>
      <c r="C420" s="202" t="s">
        <v>2485</v>
      </c>
      <c r="D420" s="203" t="s">
        <v>2486</v>
      </c>
      <c r="E420" s="204" t="s">
        <v>1550</v>
      </c>
      <c r="F420" s="202">
        <f t="shared" si="18"/>
        <v>10</v>
      </c>
      <c r="G420" s="202" t="str">
        <f t="shared" si="19"/>
        <v>Kingston</v>
      </c>
      <c r="H420" s="202" t="str">
        <f t="shared" si="20"/>
        <v>Kingston, NY</v>
      </c>
      <c r="I420" s="205" t="s">
        <v>2487</v>
      </c>
      <c r="J420" s="38" t="s">
        <v>2486</v>
      </c>
      <c r="K420" s="38">
        <v>507</v>
      </c>
      <c r="L420" s="206">
        <v>6894</v>
      </c>
      <c r="M420" s="207" t="s">
        <v>2488</v>
      </c>
      <c r="N420" s="208" t="s">
        <v>2486</v>
      </c>
      <c r="O420" s="209" t="s">
        <v>2489</v>
      </c>
    </row>
    <row r="421" spans="1:15" ht="12">
      <c r="A421" s="175"/>
      <c r="B421" s="201" t="s">
        <v>1827</v>
      </c>
      <c r="C421" s="202" t="s">
        <v>350</v>
      </c>
      <c r="D421" s="203" t="s">
        <v>351</v>
      </c>
      <c r="E421" s="204" t="s">
        <v>1828</v>
      </c>
      <c r="F421" s="202">
        <f t="shared" si="18"/>
        <v>9</v>
      </c>
      <c r="G421" s="202" t="str">
        <f t="shared" si="19"/>
        <v>Kinston</v>
      </c>
      <c r="H421" s="202" t="str">
        <f t="shared" si="20"/>
        <v>Kinston, NC</v>
      </c>
      <c r="I421" s="205" t="s">
        <v>1685</v>
      </c>
      <c r="J421" s="38" t="s">
        <v>351</v>
      </c>
      <c r="K421" s="38">
        <v>1926</v>
      </c>
      <c r="L421" s="206">
        <v>2470</v>
      </c>
      <c r="M421" s="207" t="s">
        <v>490</v>
      </c>
      <c r="N421" s="208" t="s">
        <v>351</v>
      </c>
      <c r="O421" s="209" t="s">
        <v>491</v>
      </c>
    </row>
    <row r="422" spans="1:15" ht="12">
      <c r="A422" s="175"/>
      <c r="B422" s="201" t="s">
        <v>1829</v>
      </c>
      <c r="C422" s="202" t="s">
        <v>444</v>
      </c>
      <c r="D422" s="203" t="s">
        <v>445</v>
      </c>
      <c r="E422" s="204" t="s">
        <v>1830</v>
      </c>
      <c r="F422" s="202">
        <f t="shared" si="18"/>
        <v>12</v>
      </c>
      <c r="G422" s="202" t="str">
        <f t="shared" si="19"/>
        <v>Kirksville</v>
      </c>
      <c r="H422" s="202" t="str">
        <f t="shared" si="20"/>
        <v>Kirksville, MO</v>
      </c>
      <c r="I422" s="205" t="s">
        <v>2261</v>
      </c>
      <c r="J422" s="38" t="s">
        <v>2179</v>
      </c>
      <c r="K422" s="38">
        <v>911</v>
      </c>
      <c r="L422" s="206">
        <v>6474</v>
      </c>
      <c r="M422" s="205" t="s">
        <v>1796</v>
      </c>
      <c r="N422" s="38" t="s">
        <v>2179</v>
      </c>
      <c r="O422" s="209" t="s">
        <v>1797</v>
      </c>
    </row>
    <row r="423" spans="1:15" ht="12">
      <c r="A423" s="175"/>
      <c r="B423" s="201" t="s">
        <v>1831</v>
      </c>
      <c r="C423" s="202" t="s">
        <v>2131</v>
      </c>
      <c r="D423" s="203" t="s">
        <v>2132</v>
      </c>
      <c r="E423" s="204" t="s">
        <v>1580</v>
      </c>
      <c r="F423" s="202">
        <f t="shared" si="18"/>
        <v>12</v>
      </c>
      <c r="G423" s="202" t="str">
        <f t="shared" si="19"/>
        <v>Kittanning</v>
      </c>
      <c r="H423" s="202" t="str">
        <f t="shared" si="20"/>
        <v>Kittanning, PA</v>
      </c>
      <c r="I423" s="205" t="s">
        <v>2522</v>
      </c>
      <c r="J423" s="38" t="s">
        <v>2617</v>
      </c>
      <c r="K423" s="38">
        <v>497</v>
      </c>
      <c r="L423" s="206">
        <v>6544</v>
      </c>
      <c r="M423" s="207" t="s">
        <v>2769</v>
      </c>
      <c r="N423" s="208" t="s">
        <v>2617</v>
      </c>
      <c r="O423" s="209" t="s">
        <v>2770</v>
      </c>
    </row>
    <row r="424" spans="1:15" ht="12">
      <c r="A424" s="175"/>
      <c r="B424" s="213" t="s">
        <v>1193</v>
      </c>
      <c r="C424" s="202" t="s">
        <v>2319</v>
      </c>
      <c r="D424" s="203" t="s">
        <v>2320</v>
      </c>
      <c r="E424" s="204" t="s">
        <v>1194</v>
      </c>
      <c r="F424" s="202">
        <f t="shared" si="18"/>
        <v>9</v>
      </c>
      <c r="G424" s="202" t="str">
        <f t="shared" si="19"/>
        <v>Kittery</v>
      </c>
      <c r="H424" s="202" t="str">
        <f t="shared" si="20"/>
        <v>Kittery, ME</v>
      </c>
      <c r="I424" s="205" t="s">
        <v>2070</v>
      </c>
      <c r="J424" s="38" t="s">
        <v>2320</v>
      </c>
      <c r="K424" s="38">
        <v>268</v>
      </c>
      <c r="L424" s="206">
        <v>7378</v>
      </c>
      <c r="M424" s="207" t="s">
        <v>2071</v>
      </c>
      <c r="N424" s="208" t="s">
        <v>2320</v>
      </c>
      <c r="O424" s="209" t="s">
        <v>2072</v>
      </c>
    </row>
    <row r="425" spans="1:15" ht="12">
      <c r="A425" s="175"/>
      <c r="B425" s="201" t="s">
        <v>1195</v>
      </c>
      <c r="C425" s="202" t="s">
        <v>1420</v>
      </c>
      <c r="D425" s="203" t="s">
        <v>1421</v>
      </c>
      <c r="E425" s="204" t="s">
        <v>1037</v>
      </c>
      <c r="F425" s="202">
        <f t="shared" si="18"/>
        <v>15</v>
      </c>
      <c r="G425" s="202" t="str">
        <f t="shared" si="19"/>
        <v>Klamath Falls</v>
      </c>
      <c r="H425" s="202" t="str">
        <f t="shared" si="20"/>
        <v>Klamath Falls, OR</v>
      </c>
      <c r="I425" s="205" t="s">
        <v>1038</v>
      </c>
      <c r="J425" s="38" t="s">
        <v>1421</v>
      </c>
      <c r="K425" s="38">
        <v>725</v>
      </c>
      <c r="L425" s="206">
        <v>4611</v>
      </c>
      <c r="M425" s="207" t="s">
        <v>1614</v>
      </c>
      <c r="N425" s="208" t="s">
        <v>1421</v>
      </c>
      <c r="O425" s="209" t="s">
        <v>1615</v>
      </c>
    </row>
    <row r="426" spans="1:15" ht="12">
      <c r="A426" s="175"/>
      <c r="B426" s="201" t="s">
        <v>1039</v>
      </c>
      <c r="C426" s="202" t="s">
        <v>503</v>
      </c>
      <c r="D426" s="203" t="s">
        <v>558</v>
      </c>
      <c r="E426" s="204" t="s">
        <v>1040</v>
      </c>
      <c r="F426" s="202">
        <f t="shared" si="18"/>
        <v>11</v>
      </c>
      <c r="G426" s="202" t="str">
        <f t="shared" si="19"/>
        <v>Knoxville</v>
      </c>
      <c r="H426" s="202" t="str">
        <f t="shared" si="20"/>
        <v>Knoxville, TN</v>
      </c>
      <c r="I426" s="205" t="s">
        <v>557</v>
      </c>
      <c r="J426" s="38" t="s">
        <v>558</v>
      </c>
      <c r="K426" s="38">
        <v>1266</v>
      </c>
      <c r="L426" s="206">
        <v>3937</v>
      </c>
      <c r="M426" s="207" t="s">
        <v>559</v>
      </c>
      <c r="N426" s="208" t="s">
        <v>558</v>
      </c>
      <c r="O426" s="209" t="s">
        <v>560</v>
      </c>
    </row>
    <row r="427" spans="1:15" ht="12">
      <c r="A427" s="175"/>
      <c r="B427" s="201" t="s">
        <v>1041</v>
      </c>
      <c r="C427" s="202" t="s">
        <v>503</v>
      </c>
      <c r="D427" s="203" t="s">
        <v>558</v>
      </c>
      <c r="E427" s="204" t="s">
        <v>1040</v>
      </c>
      <c r="F427" s="202">
        <f t="shared" si="18"/>
        <v>11</v>
      </c>
      <c r="G427" s="202" t="str">
        <f t="shared" si="19"/>
        <v>Knoxville</v>
      </c>
      <c r="H427" s="202" t="str">
        <f t="shared" si="20"/>
        <v>Knoxville, TN</v>
      </c>
      <c r="I427" s="205" t="s">
        <v>557</v>
      </c>
      <c r="J427" s="38" t="s">
        <v>558</v>
      </c>
      <c r="K427" s="38">
        <v>1266</v>
      </c>
      <c r="L427" s="206">
        <v>3937</v>
      </c>
      <c r="M427" s="207" t="s">
        <v>559</v>
      </c>
      <c r="N427" s="208" t="s">
        <v>558</v>
      </c>
      <c r="O427" s="209" t="s">
        <v>560</v>
      </c>
    </row>
    <row r="428" spans="1:15" ht="12">
      <c r="A428" s="175"/>
      <c r="B428" s="201" t="s">
        <v>1042</v>
      </c>
      <c r="C428" s="202" t="s">
        <v>503</v>
      </c>
      <c r="D428" s="203" t="s">
        <v>558</v>
      </c>
      <c r="E428" s="204" t="s">
        <v>1040</v>
      </c>
      <c r="F428" s="202">
        <f t="shared" si="18"/>
        <v>11</v>
      </c>
      <c r="G428" s="202" t="str">
        <f t="shared" si="19"/>
        <v>Knoxville</v>
      </c>
      <c r="H428" s="202" t="str">
        <f t="shared" si="20"/>
        <v>Knoxville, TN</v>
      </c>
      <c r="I428" s="205" t="s">
        <v>557</v>
      </c>
      <c r="J428" s="38" t="s">
        <v>558</v>
      </c>
      <c r="K428" s="38">
        <v>1266</v>
      </c>
      <c r="L428" s="206">
        <v>3937</v>
      </c>
      <c r="M428" s="207" t="s">
        <v>559</v>
      </c>
      <c r="N428" s="208" t="s">
        <v>558</v>
      </c>
      <c r="O428" s="209" t="s">
        <v>560</v>
      </c>
    </row>
    <row r="429" spans="1:15" ht="12">
      <c r="A429" s="175"/>
      <c r="B429" s="201" t="s">
        <v>1043</v>
      </c>
      <c r="C429" s="202" t="s">
        <v>2428</v>
      </c>
      <c r="D429" s="203" t="s">
        <v>2429</v>
      </c>
      <c r="E429" s="204" t="s">
        <v>1044</v>
      </c>
      <c r="F429" s="202">
        <f t="shared" si="18"/>
        <v>8</v>
      </c>
      <c r="G429" s="202" t="str">
        <f t="shared" si="19"/>
        <v>Kokomo</v>
      </c>
      <c r="H429" s="202" t="str">
        <f t="shared" si="20"/>
        <v>Kokomo, IN</v>
      </c>
      <c r="I429" s="205" t="s">
        <v>1107</v>
      </c>
      <c r="J429" s="38" t="s">
        <v>2429</v>
      </c>
      <c r="K429" s="38">
        <v>728</v>
      </c>
      <c r="L429" s="206">
        <v>6331</v>
      </c>
      <c r="M429" s="205" t="s">
        <v>1805</v>
      </c>
      <c r="N429" s="38" t="s">
        <v>2429</v>
      </c>
      <c r="O429" s="209" t="s">
        <v>1806</v>
      </c>
    </row>
    <row r="430" spans="1:15" ht="12">
      <c r="A430" s="175"/>
      <c r="B430" s="201" t="s">
        <v>1045</v>
      </c>
      <c r="C430" s="202" t="s">
        <v>702</v>
      </c>
      <c r="D430" s="203" t="s">
        <v>259</v>
      </c>
      <c r="E430" s="204" t="s">
        <v>1046</v>
      </c>
      <c r="F430" s="202">
        <f t="shared" si="18"/>
        <v>11</v>
      </c>
      <c r="G430" s="202" t="str">
        <f t="shared" si="19"/>
        <v>La Crosse</v>
      </c>
      <c r="H430" s="202" t="str">
        <f t="shared" si="20"/>
        <v>La Crosse, WI</v>
      </c>
      <c r="I430" s="205" t="s">
        <v>1047</v>
      </c>
      <c r="J430" s="38" t="s">
        <v>259</v>
      </c>
      <c r="K430" s="38">
        <v>485</v>
      </c>
      <c r="L430" s="206">
        <v>7673</v>
      </c>
      <c r="M430" s="207" t="s">
        <v>1048</v>
      </c>
      <c r="N430" s="208" t="s">
        <v>259</v>
      </c>
      <c r="O430" s="209" t="s">
        <v>1049</v>
      </c>
    </row>
    <row r="431" spans="1:15" ht="12">
      <c r="A431" s="175"/>
      <c r="B431" s="201" t="s">
        <v>1050</v>
      </c>
      <c r="C431" s="202" t="s">
        <v>2178</v>
      </c>
      <c r="D431" s="203" t="s">
        <v>2179</v>
      </c>
      <c r="E431" s="204" t="s">
        <v>1051</v>
      </c>
      <c r="F431" s="202">
        <f t="shared" si="18"/>
        <v>10</v>
      </c>
      <c r="G431" s="202" t="str">
        <f t="shared" si="19"/>
        <v>La Salle</v>
      </c>
      <c r="H431" s="202" t="str">
        <f t="shared" si="20"/>
        <v>La Salle, IL</v>
      </c>
      <c r="I431" s="205" t="s">
        <v>2261</v>
      </c>
      <c r="J431" s="38" t="s">
        <v>2179</v>
      </c>
      <c r="K431" s="38">
        <v>911</v>
      </c>
      <c r="L431" s="206">
        <v>6474</v>
      </c>
      <c r="M431" s="205" t="s">
        <v>1796</v>
      </c>
      <c r="N431" s="38" t="s">
        <v>2179</v>
      </c>
      <c r="O431" s="209" t="s">
        <v>1797</v>
      </c>
    </row>
    <row r="432" spans="1:15" ht="12">
      <c r="A432" s="175"/>
      <c r="B432" s="201" t="s">
        <v>1052</v>
      </c>
      <c r="C432" s="202" t="s">
        <v>2428</v>
      </c>
      <c r="D432" s="203" t="s">
        <v>2429</v>
      </c>
      <c r="E432" s="204" t="s">
        <v>1053</v>
      </c>
      <c r="F432" s="202">
        <f t="shared" si="18"/>
        <v>11</v>
      </c>
      <c r="G432" s="202" t="str">
        <f t="shared" si="19"/>
        <v>Lafayette</v>
      </c>
      <c r="H432" s="202" t="str">
        <f t="shared" si="20"/>
        <v>Lafayette, IN</v>
      </c>
      <c r="I432" s="205" t="s">
        <v>1107</v>
      </c>
      <c r="J432" s="38" t="s">
        <v>2429</v>
      </c>
      <c r="K432" s="38">
        <v>728</v>
      </c>
      <c r="L432" s="206">
        <v>6331</v>
      </c>
      <c r="M432" s="205" t="s">
        <v>1805</v>
      </c>
      <c r="N432" s="38" t="s">
        <v>2429</v>
      </c>
      <c r="O432" s="209" t="s">
        <v>1806</v>
      </c>
    </row>
    <row r="433" spans="1:15" ht="12">
      <c r="A433" s="175"/>
      <c r="B433" s="201" t="s">
        <v>1054</v>
      </c>
      <c r="C433" s="202" t="s">
        <v>2444</v>
      </c>
      <c r="D433" s="203" t="s">
        <v>2445</v>
      </c>
      <c r="E433" s="204" t="s">
        <v>1053</v>
      </c>
      <c r="F433" s="202">
        <f t="shared" si="18"/>
        <v>11</v>
      </c>
      <c r="G433" s="202" t="str">
        <f t="shared" si="19"/>
        <v>Lafayette</v>
      </c>
      <c r="H433" s="202" t="str">
        <f t="shared" si="20"/>
        <v>Lafayette, LA</v>
      </c>
      <c r="I433" s="205" t="s">
        <v>1473</v>
      </c>
      <c r="J433" s="38" t="s">
        <v>2445</v>
      </c>
      <c r="K433" s="38">
        <v>2690</v>
      </c>
      <c r="L433" s="206">
        <v>1669</v>
      </c>
      <c r="M433" s="207" t="s">
        <v>1474</v>
      </c>
      <c r="N433" s="208" t="s">
        <v>2445</v>
      </c>
      <c r="O433" s="209" t="s">
        <v>1475</v>
      </c>
    </row>
    <row r="434" spans="1:15" ht="12">
      <c r="A434" s="175"/>
      <c r="B434" s="201" t="s">
        <v>1055</v>
      </c>
      <c r="C434" s="202" t="s">
        <v>2444</v>
      </c>
      <c r="D434" s="203" t="s">
        <v>2445</v>
      </c>
      <c r="E434" s="204" t="s">
        <v>1056</v>
      </c>
      <c r="F434" s="202">
        <f t="shared" si="18"/>
        <v>14</v>
      </c>
      <c r="G434" s="202" t="str">
        <f t="shared" si="19"/>
        <v>Lake Charles</v>
      </c>
      <c r="H434" s="202" t="str">
        <f t="shared" si="20"/>
        <v>Lake Charles, LA</v>
      </c>
      <c r="I434" s="205" t="s">
        <v>1057</v>
      </c>
      <c r="J434" s="38" t="s">
        <v>2445</v>
      </c>
      <c r="K434" s="38">
        <v>2650</v>
      </c>
      <c r="L434" s="206">
        <v>1616</v>
      </c>
      <c r="M434" s="207" t="s">
        <v>1058</v>
      </c>
      <c r="N434" s="208" t="s">
        <v>2445</v>
      </c>
      <c r="O434" s="209" t="s">
        <v>1059</v>
      </c>
    </row>
    <row r="435" spans="1:15" ht="12">
      <c r="A435" s="175"/>
      <c r="B435" s="201" t="s">
        <v>1060</v>
      </c>
      <c r="C435" s="202" t="s">
        <v>2225</v>
      </c>
      <c r="D435" s="203" t="s">
        <v>2226</v>
      </c>
      <c r="E435" s="204" t="s">
        <v>1386</v>
      </c>
      <c r="F435" s="202">
        <f t="shared" si="18"/>
        <v>10</v>
      </c>
      <c r="G435" s="202" t="str">
        <f t="shared" si="19"/>
        <v>Lakeland</v>
      </c>
      <c r="H435" s="202" t="str">
        <f t="shared" si="20"/>
        <v>Lakeland, FL</v>
      </c>
      <c r="I435" s="205" t="s">
        <v>2228</v>
      </c>
      <c r="J435" s="38" t="s">
        <v>2226</v>
      </c>
      <c r="K435" s="38">
        <v>3427</v>
      </c>
      <c r="L435" s="206">
        <v>725</v>
      </c>
      <c r="M435" s="205" t="s">
        <v>2008</v>
      </c>
      <c r="N435" s="38" t="s">
        <v>2226</v>
      </c>
      <c r="O435" s="209" t="s">
        <v>2009</v>
      </c>
    </row>
    <row r="436" spans="1:15" ht="12">
      <c r="A436" s="175"/>
      <c r="B436" s="213" t="s">
        <v>1387</v>
      </c>
      <c r="C436" s="202" t="s">
        <v>2312</v>
      </c>
      <c r="D436" s="203" t="s">
        <v>2313</v>
      </c>
      <c r="E436" s="204" t="s">
        <v>1388</v>
      </c>
      <c r="F436" s="202">
        <f t="shared" si="18"/>
        <v>10</v>
      </c>
      <c r="G436" s="202" t="str">
        <f t="shared" si="19"/>
        <v>Lakewood</v>
      </c>
      <c r="H436" s="202" t="str">
        <f t="shared" si="20"/>
        <v>Lakewood, NJ</v>
      </c>
      <c r="I436" s="205" t="s">
        <v>2315</v>
      </c>
      <c r="J436" s="38" t="s">
        <v>2313</v>
      </c>
      <c r="K436" s="38">
        <v>826</v>
      </c>
      <c r="L436" s="206">
        <v>5169</v>
      </c>
      <c r="M436" s="207" t="s">
        <v>2316</v>
      </c>
      <c r="N436" s="208" t="s">
        <v>2313</v>
      </c>
      <c r="O436" s="209" t="s">
        <v>2317</v>
      </c>
    </row>
    <row r="437" spans="1:15" ht="12">
      <c r="A437" s="175"/>
      <c r="B437" s="201" t="s">
        <v>1389</v>
      </c>
      <c r="C437" s="202" t="s">
        <v>2629</v>
      </c>
      <c r="D437" s="203" t="s">
        <v>2626</v>
      </c>
      <c r="E437" s="204" t="s">
        <v>1390</v>
      </c>
      <c r="F437" s="202">
        <f t="shared" si="18"/>
        <v>11</v>
      </c>
      <c r="G437" s="202" t="str">
        <f t="shared" si="19"/>
        <v>Lancaster</v>
      </c>
      <c r="H437" s="202" t="str">
        <f t="shared" si="20"/>
        <v>Lancaster, CA</v>
      </c>
      <c r="I437" s="205" t="s">
        <v>1391</v>
      </c>
      <c r="J437" s="38" t="s">
        <v>2626</v>
      </c>
      <c r="K437" s="38">
        <v>1039</v>
      </c>
      <c r="L437" s="206">
        <v>4310</v>
      </c>
      <c r="M437" s="207" t="s">
        <v>2730</v>
      </c>
      <c r="N437" s="208" t="s">
        <v>2727</v>
      </c>
      <c r="O437" s="209" t="s">
        <v>2731</v>
      </c>
    </row>
    <row r="438" spans="1:15" ht="12">
      <c r="A438" s="175"/>
      <c r="B438" s="201" t="s">
        <v>1392</v>
      </c>
      <c r="C438" s="202" t="s">
        <v>2131</v>
      </c>
      <c r="D438" s="203" t="s">
        <v>2132</v>
      </c>
      <c r="E438" s="204" t="s">
        <v>1390</v>
      </c>
      <c r="F438" s="202">
        <f t="shared" si="18"/>
        <v>11</v>
      </c>
      <c r="G438" s="202" t="str">
        <f t="shared" si="19"/>
        <v>Lancaster</v>
      </c>
      <c r="H438" s="202" t="str">
        <f t="shared" si="20"/>
        <v>Lancaster, PA</v>
      </c>
      <c r="I438" s="205" t="s">
        <v>330</v>
      </c>
      <c r="J438" s="38" t="s">
        <v>2132</v>
      </c>
      <c r="K438" s="38">
        <v>962</v>
      </c>
      <c r="L438" s="206">
        <v>5347</v>
      </c>
      <c r="M438" s="207" t="s">
        <v>331</v>
      </c>
      <c r="N438" s="208" t="s">
        <v>2132</v>
      </c>
      <c r="O438" s="209" t="s">
        <v>332</v>
      </c>
    </row>
    <row r="439" spans="1:15" ht="12">
      <c r="A439" s="175"/>
      <c r="B439" s="201" t="s">
        <v>1393</v>
      </c>
      <c r="C439" s="202" t="s">
        <v>2131</v>
      </c>
      <c r="D439" s="203" t="s">
        <v>2132</v>
      </c>
      <c r="E439" s="204" t="s">
        <v>1390</v>
      </c>
      <c r="F439" s="202">
        <f t="shared" si="18"/>
        <v>11</v>
      </c>
      <c r="G439" s="202" t="str">
        <f t="shared" si="19"/>
        <v>Lancaster</v>
      </c>
      <c r="H439" s="202" t="str">
        <f t="shared" si="20"/>
        <v>Lancaster, PA</v>
      </c>
      <c r="I439" s="205" t="s">
        <v>330</v>
      </c>
      <c r="J439" s="38" t="s">
        <v>2132</v>
      </c>
      <c r="K439" s="38">
        <v>962</v>
      </c>
      <c r="L439" s="206">
        <v>5347</v>
      </c>
      <c r="M439" s="207" t="s">
        <v>331</v>
      </c>
      <c r="N439" s="208" t="s">
        <v>2132</v>
      </c>
      <c r="O439" s="209" t="s">
        <v>332</v>
      </c>
    </row>
    <row r="440" spans="1:15" ht="12">
      <c r="A440" s="175"/>
      <c r="B440" s="201" t="s">
        <v>1394</v>
      </c>
      <c r="C440" s="202" t="s">
        <v>370</v>
      </c>
      <c r="D440" s="203" t="s">
        <v>371</v>
      </c>
      <c r="E440" s="204" t="s">
        <v>1395</v>
      </c>
      <c r="F440" s="202">
        <f t="shared" si="18"/>
        <v>9</v>
      </c>
      <c r="G440" s="202" t="str">
        <f t="shared" si="19"/>
        <v>Lansing</v>
      </c>
      <c r="H440" s="202" t="str">
        <f t="shared" si="20"/>
        <v>Lansing, MI</v>
      </c>
      <c r="I440" s="205" t="s">
        <v>1682</v>
      </c>
      <c r="J440" s="38" t="s">
        <v>371</v>
      </c>
      <c r="K440" s="38">
        <v>483</v>
      </c>
      <c r="L440" s="206">
        <v>6979</v>
      </c>
      <c r="M440" s="207" t="s">
        <v>1396</v>
      </c>
      <c r="N440" s="208" t="s">
        <v>371</v>
      </c>
      <c r="O440" s="209" t="s">
        <v>1397</v>
      </c>
    </row>
    <row r="441" spans="1:15" ht="12">
      <c r="A441" s="175"/>
      <c r="B441" s="201" t="s">
        <v>1196</v>
      </c>
      <c r="C441" s="202" t="s">
        <v>370</v>
      </c>
      <c r="D441" s="203" t="s">
        <v>371</v>
      </c>
      <c r="E441" s="204" t="s">
        <v>1395</v>
      </c>
      <c r="F441" s="202">
        <f t="shared" si="18"/>
        <v>9</v>
      </c>
      <c r="G441" s="202" t="str">
        <f t="shared" si="19"/>
        <v>Lansing</v>
      </c>
      <c r="H441" s="202" t="str">
        <f t="shared" si="20"/>
        <v>Lansing, MI</v>
      </c>
      <c r="I441" s="205" t="s">
        <v>1678</v>
      </c>
      <c r="J441" s="38" t="s">
        <v>371</v>
      </c>
      <c r="K441" s="38">
        <v>490</v>
      </c>
      <c r="L441" s="206">
        <v>7101</v>
      </c>
      <c r="M441" s="207" t="s">
        <v>1396</v>
      </c>
      <c r="N441" s="208" t="s">
        <v>371</v>
      </c>
      <c r="O441" s="209" t="s">
        <v>1397</v>
      </c>
    </row>
    <row r="442" spans="1:15" ht="12">
      <c r="A442" s="175"/>
      <c r="B442" s="201" t="s">
        <v>1197</v>
      </c>
      <c r="C442" s="202" t="s">
        <v>1638</v>
      </c>
      <c r="D442" s="203" t="s">
        <v>1639</v>
      </c>
      <c r="E442" s="204" t="s">
        <v>1231</v>
      </c>
      <c r="F442" s="202">
        <f t="shared" si="18"/>
        <v>17</v>
      </c>
      <c r="G442" s="202" t="str">
        <f t="shared" si="19"/>
        <v>Laredo/Pearsall</v>
      </c>
      <c r="H442" s="202" t="str">
        <f t="shared" si="20"/>
        <v>Laredo/Pearsall, TX</v>
      </c>
      <c r="I442" s="205" t="s">
        <v>1108</v>
      </c>
      <c r="J442" s="38" t="s">
        <v>1639</v>
      </c>
      <c r="K442" s="38">
        <v>3118</v>
      </c>
      <c r="L442" s="206">
        <v>1296</v>
      </c>
      <c r="M442" s="207" t="s">
        <v>1109</v>
      </c>
      <c r="N442" s="208" t="s">
        <v>1639</v>
      </c>
      <c r="O442" s="209" t="s">
        <v>1110</v>
      </c>
    </row>
    <row r="443" spans="1:15" ht="12">
      <c r="A443" s="175"/>
      <c r="B443" s="201" t="s">
        <v>1111</v>
      </c>
      <c r="C443" s="202" t="s">
        <v>2264</v>
      </c>
      <c r="D443" s="203" t="s">
        <v>2265</v>
      </c>
      <c r="E443" s="204" t="s">
        <v>1112</v>
      </c>
      <c r="F443" s="202">
        <f t="shared" si="18"/>
        <v>12</v>
      </c>
      <c r="G443" s="202" t="str">
        <f t="shared" si="19"/>
        <v>Las Cruces</v>
      </c>
      <c r="H443" s="202" t="str">
        <f t="shared" si="20"/>
        <v>Las Cruces, NM</v>
      </c>
      <c r="I443" s="205" t="s">
        <v>713</v>
      </c>
      <c r="J443" s="38" t="s">
        <v>1639</v>
      </c>
      <c r="K443" s="38">
        <v>2094</v>
      </c>
      <c r="L443" s="206">
        <v>2708</v>
      </c>
      <c r="M443" s="207" t="s">
        <v>710</v>
      </c>
      <c r="N443" s="208" t="s">
        <v>1639</v>
      </c>
      <c r="O443" s="209" t="s">
        <v>711</v>
      </c>
    </row>
    <row r="444" spans="1:15" ht="12">
      <c r="A444" s="175"/>
      <c r="B444" s="201" t="s">
        <v>1113</v>
      </c>
      <c r="C444" s="202" t="s">
        <v>2264</v>
      </c>
      <c r="D444" s="203" t="s">
        <v>2265</v>
      </c>
      <c r="E444" s="204" t="s">
        <v>1114</v>
      </c>
      <c r="F444" s="202">
        <f t="shared" si="18"/>
        <v>11</v>
      </c>
      <c r="G444" s="202" t="str">
        <f t="shared" si="19"/>
        <v>Las Vegas</v>
      </c>
      <c r="H444" s="202" t="str">
        <f t="shared" si="20"/>
        <v>Las Vegas, NM</v>
      </c>
      <c r="I444" s="205" t="s">
        <v>1115</v>
      </c>
      <c r="J444" s="38" t="s">
        <v>2625</v>
      </c>
      <c r="K444" s="38">
        <v>973</v>
      </c>
      <c r="L444" s="206">
        <v>5413</v>
      </c>
      <c r="M444" s="207" t="s">
        <v>1116</v>
      </c>
      <c r="N444" s="208" t="s">
        <v>2625</v>
      </c>
      <c r="O444" s="209" t="s">
        <v>1117</v>
      </c>
    </row>
    <row r="445" spans="1:15" ht="12">
      <c r="A445" s="175"/>
      <c r="B445" s="201" t="s">
        <v>1118</v>
      </c>
      <c r="C445" s="202" t="s">
        <v>2726</v>
      </c>
      <c r="D445" s="203" t="s">
        <v>2727</v>
      </c>
      <c r="E445" s="204" t="s">
        <v>1114</v>
      </c>
      <c r="F445" s="202">
        <f t="shared" si="18"/>
        <v>11</v>
      </c>
      <c r="G445" s="202" t="str">
        <f t="shared" si="19"/>
        <v>Las Vegas</v>
      </c>
      <c r="H445" s="202" t="str">
        <f t="shared" si="20"/>
        <v>Las Vegas, NV</v>
      </c>
      <c r="I445" s="205" t="s">
        <v>2082</v>
      </c>
      <c r="J445" s="38" t="s">
        <v>2727</v>
      </c>
      <c r="K445" s="38">
        <v>3201</v>
      </c>
      <c r="L445" s="206">
        <v>2407</v>
      </c>
      <c r="M445" s="207" t="s">
        <v>2083</v>
      </c>
      <c r="N445" s="208" t="s">
        <v>2727</v>
      </c>
      <c r="O445" s="209" t="s">
        <v>1548</v>
      </c>
    </row>
    <row r="446" spans="1:15" ht="12">
      <c r="A446" s="175"/>
      <c r="B446" s="201" t="s">
        <v>973</v>
      </c>
      <c r="C446" s="202" t="s">
        <v>128</v>
      </c>
      <c r="D446" s="203" t="s">
        <v>2720</v>
      </c>
      <c r="E446" s="204" t="s">
        <v>974</v>
      </c>
      <c r="F446" s="202">
        <f t="shared" si="18"/>
        <v>8</v>
      </c>
      <c r="G446" s="202" t="str">
        <f t="shared" si="19"/>
        <v>Laurel</v>
      </c>
      <c r="H446" s="202" t="str">
        <f t="shared" si="20"/>
        <v>Laurel, MD</v>
      </c>
      <c r="I446" s="205" t="s">
        <v>131</v>
      </c>
      <c r="J446" s="38" t="s">
        <v>2720</v>
      </c>
      <c r="K446" s="38">
        <v>1137</v>
      </c>
      <c r="L446" s="206">
        <v>4707</v>
      </c>
      <c r="M446" s="207" t="s">
        <v>132</v>
      </c>
      <c r="N446" s="208" t="s">
        <v>2720</v>
      </c>
      <c r="O446" s="209" t="s">
        <v>133</v>
      </c>
    </row>
    <row r="447" spans="1:15" ht="12">
      <c r="A447" s="175"/>
      <c r="B447" s="201" t="s">
        <v>975</v>
      </c>
      <c r="C447" s="202" t="s">
        <v>2428</v>
      </c>
      <c r="D447" s="203" t="s">
        <v>2429</v>
      </c>
      <c r="E447" s="204" t="s">
        <v>1688</v>
      </c>
      <c r="F447" s="202">
        <f t="shared" si="18"/>
        <v>14</v>
      </c>
      <c r="G447" s="202" t="str">
        <f t="shared" si="19"/>
        <v>Lawrenceburg</v>
      </c>
      <c r="H447" s="202" t="str">
        <f t="shared" si="20"/>
        <v>Lawrenceburg, IN</v>
      </c>
      <c r="I447" s="205" t="s">
        <v>321</v>
      </c>
      <c r="J447" s="38" t="s">
        <v>2500</v>
      </c>
      <c r="K447" s="38">
        <v>996</v>
      </c>
      <c r="L447" s="206">
        <v>5248</v>
      </c>
      <c r="M447" s="207" t="s">
        <v>322</v>
      </c>
      <c r="N447" s="208" t="s">
        <v>2617</v>
      </c>
      <c r="O447" s="209" t="s">
        <v>362</v>
      </c>
    </row>
    <row r="448" spans="1:15" ht="12">
      <c r="A448" s="175"/>
      <c r="B448" s="201" t="s">
        <v>1461</v>
      </c>
      <c r="C448" s="202" t="s">
        <v>359</v>
      </c>
      <c r="D448" s="203" t="s">
        <v>360</v>
      </c>
      <c r="E448" s="204" t="s">
        <v>1462</v>
      </c>
      <c r="F448" s="202">
        <f t="shared" si="18"/>
        <v>8</v>
      </c>
      <c r="G448" s="202" t="str">
        <f t="shared" si="19"/>
        <v>Lawton</v>
      </c>
      <c r="H448" s="202" t="str">
        <f t="shared" si="20"/>
        <v>Lawton, OK</v>
      </c>
      <c r="I448" s="205" t="s">
        <v>1463</v>
      </c>
      <c r="J448" s="38" t="s">
        <v>1639</v>
      </c>
      <c r="K448" s="38">
        <v>2340</v>
      </c>
      <c r="L448" s="206">
        <v>3042</v>
      </c>
      <c r="M448" s="207" t="s">
        <v>1464</v>
      </c>
      <c r="N448" s="208" t="s">
        <v>1639</v>
      </c>
      <c r="O448" s="209" t="s">
        <v>1694</v>
      </c>
    </row>
    <row r="449" spans="1:15" ht="12">
      <c r="A449" s="175"/>
      <c r="B449" s="201" t="s">
        <v>1695</v>
      </c>
      <c r="C449" s="202" t="s">
        <v>2131</v>
      </c>
      <c r="D449" s="203" t="s">
        <v>2132</v>
      </c>
      <c r="E449" s="204" t="s">
        <v>1929</v>
      </c>
      <c r="F449" s="202">
        <f t="shared" si="18"/>
        <v>15</v>
      </c>
      <c r="G449" s="202" t="str">
        <f t="shared" si="19"/>
        <v>Lehigh_Valley</v>
      </c>
      <c r="H449" s="202" t="str">
        <f t="shared" si="20"/>
        <v>Lehigh_Valley, PA</v>
      </c>
      <c r="I449" s="205" t="s">
        <v>2134</v>
      </c>
      <c r="J449" s="38" t="s">
        <v>2132</v>
      </c>
      <c r="K449" s="38">
        <v>773</v>
      </c>
      <c r="L449" s="206">
        <v>5785</v>
      </c>
      <c r="M449" s="205" t="s">
        <v>2381</v>
      </c>
      <c r="N449" s="38" t="s">
        <v>2132</v>
      </c>
      <c r="O449" s="209" t="s">
        <v>2382</v>
      </c>
    </row>
    <row r="450" spans="1:15" ht="12">
      <c r="A450" s="175"/>
      <c r="B450" s="201" t="s">
        <v>1930</v>
      </c>
      <c r="C450" s="202" t="s">
        <v>1403</v>
      </c>
      <c r="D450" s="203" t="s">
        <v>1784</v>
      </c>
      <c r="E450" s="204" t="s">
        <v>1689</v>
      </c>
      <c r="F450" s="202">
        <f t="shared" si="18"/>
        <v>11</v>
      </c>
      <c r="G450" s="202" t="str">
        <f t="shared" si="19"/>
        <v>Lewisburg</v>
      </c>
      <c r="H450" s="202" t="str">
        <f t="shared" si="20"/>
        <v>Lewisburg, WV</v>
      </c>
      <c r="I450" s="205" t="s">
        <v>2754</v>
      </c>
      <c r="J450" s="38" t="s">
        <v>1784</v>
      </c>
      <c r="K450" s="38">
        <v>1031</v>
      </c>
      <c r="L450" s="206">
        <v>4646</v>
      </c>
      <c r="M450" s="207" t="s">
        <v>1785</v>
      </c>
      <c r="N450" s="208" t="s">
        <v>1784</v>
      </c>
      <c r="O450" s="209" t="s">
        <v>1786</v>
      </c>
    </row>
    <row r="451" spans="1:15" ht="12">
      <c r="A451" s="175"/>
      <c r="B451" s="201" t="s">
        <v>1690</v>
      </c>
      <c r="C451" s="202" t="s">
        <v>2433</v>
      </c>
      <c r="D451" s="203" t="s">
        <v>2434</v>
      </c>
      <c r="E451" s="204" t="s">
        <v>1691</v>
      </c>
      <c r="F451" s="202">
        <f t="shared" si="18"/>
        <v>10</v>
      </c>
      <c r="G451" s="202" t="str">
        <f t="shared" si="19"/>
        <v>Lewiston</v>
      </c>
      <c r="H451" s="202" t="str">
        <f t="shared" si="20"/>
        <v>Lewiston, ID</v>
      </c>
      <c r="I451" s="205" t="s">
        <v>1692</v>
      </c>
      <c r="J451" s="38" t="s">
        <v>2434</v>
      </c>
      <c r="K451" s="38">
        <v>814</v>
      </c>
      <c r="L451" s="206">
        <v>5270</v>
      </c>
      <c r="M451" s="207" t="s">
        <v>1754</v>
      </c>
      <c r="N451" s="208" t="s">
        <v>1900</v>
      </c>
      <c r="O451" s="209" t="s">
        <v>2823</v>
      </c>
    </row>
    <row r="452" spans="1:15" ht="12">
      <c r="A452" s="175"/>
      <c r="B452" s="201" t="s">
        <v>1693</v>
      </c>
      <c r="C452" s="202" t="s">
        <v>2499</v>
      </c>
      <c r="D452" s="203" t="s">
        <v>2500</v>
      </c>
      <c r="E452" s="204" t="s">
        <v>1938</v>
      </c>
      <c r="F452" s="202">
        <f t="shared" si="18"/>
        <v>11</v>
      </c>
      <c r="G452" s="202" t="str">
        <f t="shared" si="19"/>
        <v>Lexington</v>
      </c>
      <c r="H452" s="202" t="str">
        <f t="shared" si="20"/>
        <v>Lexington, KY</v>
      </c>
      <c r="I452" s="205" t="s">
        <v>1779</v>
      </c>
      <c r="J452" s="38" t="s">
        <v>2500</v>
      </c>
      <c r="K452" s="38">
        <v>1140</v>
      </c>
      <c r="L452" s="206">
        <v>4783</v>
      </c>
      <c r="M452" s="207" t="s">
        <v>1780</v>
      </c>
      <c r="N452" s="208" t="s">
        <v>2500</v>
      </c>
      <c r="O452" s="209" t="s">
        <v>1781</v>
      </c>
    </row>
    <row r="453" spans="1:15" ht="12">
      <c r="A453" s="175"/>
      <c r="B453" s="201" t="s">
        <v>1939</v>
      </c>
      <c r="C453" s="202" t="s">
        <v>2499</v>
      </c>
      <c r="D453" s="203" t="s">
        <v>2500</v>
      </c>
      <c r="E453" s="204" t="s">
        <v>1938</v>
      </c>
      <c r="F453" s="202">
        <f t="shared" si="18"/>
        <v>11</v>
      </c>
      <c r="G453" s="202" t="str">
        <f t="shared" si="19"/>
        <v>Lexington</v>
      </c>
      <c r="H453" s="202" t="str">
        <f t="shared" si="20"/>
        <v>Lexington, KY</v>
      </c>
      <c r="I453" s="205" t="s">
        <v>1779</v>
      </c>
      <c r="J453" s="38" t="s">
        <v>2500</v>
      </c>
      <c r="K453" s="38">
        <v>1140</v>
      </c>
      <c r="L453" s="206">
        <v>4783</v>
      </c>
      <c r="M453" s="207" t="s">
        <v>1780</v>
      </c>
      <c r="N453" s="208" t="s">
        <v>2500</v>
      </c>
      <c r="O453" s="209" t="s">
        <v>1781</v>
      </c>
    </row>
    <row r="454" spans="1:15" ht="12">
      <c r="A454" s="175"/>
      <c r="B454" s="201" t="s">
        <v>1940</v>
      </c>
      <c r="C454" s="202" t="s">
        <v>2499</v>
      </c>
      <c r="D454" s="203" t="s">
        <v>2500</v>
      </c>
      <c r="E454" s="204" t="s">
        <v>1938</v>
      </c>
      <c r="F454" s="202">
        <f aca="true" t="shared" si="21" ref="F454:F517">LEN(E454)</f>
        <v>11</v>
      </c>
      <c r="G454" s="202" t="str">
        <f aca="true" t="shared" si="22" ref="G454:G517">MID(E454,2,F454-2)</f>
        <v>Lexington</v>
      </c>
      <c r="H454" s="202" t="str">
        <f aca="true" t="shared" si="23" ref="H454:H517">CONCATENATE(G454,", ",+D454)</f>
        <v>Lexington, KY</v>
      </c>
      <c r="I454" s="205" t="s">
        <v>1779</v>
      </c>
      <c r="J454" s="38" t="s">
        <v>2500</v>
      </c>
      <c r="K454" s="38">
        <v>1140</v>
      </c>
      <c r="L454" s="206">
        <v>4783</v>
      </c>
      <c r="M454" s="207" t="s">
        <v>1780</v>
      </c>
      <c r="N454" s="208" t="s">
        <v>2500</v>
      </c>
      <c r="O454" s="209" t="s">
        <v>1781</v>
      </c>
    </row>
    <row r="455" spans="1:15" ht="12">
      <c r="A455" s="175"/>
      <c r="B455" s="201" t="s">
        <v>1941</v>
      </c>
      <c r="C455" s="202" t="s">
        <v>241</v>
      </c>
      <c r="D455" s="203" t="s">
        <v>242</v>
      </c>
      <c r="E455" s="204" t="s">
        <v>1942</v>
      </c>
      <c r="F455" s="202">
        <f t="shared" si="21"/>
        <v>9</v>
      </c>
      <c r="G455" s="202" t="str">
        <f t="shared" si="22"/>
        <v>Liberal</v>
      </c>
      <c r="H455" s="202" t="str">
        <f t="shared" si="23"/>
        <v>Liberal, KS</v>
      </c>
      <c r="I455" s="205" t="s">
        <v>22</v>
      </c>
      <c r="J455" s="38" t="s">
        <v>242</v>
      </c>
      <c r="K455" s="38">
        <v>1465</v>
      </c>
      <c r="L455" s="206">
        <v>5001</v>
      </c>
      <c r="M455" s="207" t="s">
        <v>23</v>
      </c>
      <c r="N455" s="208" t="s">
        <v>242</v>
      </c>
      <c r="O455" s="209" t="s">
        <v>276</v>
      </c>
    </row>
    <row r="456" spans="1:15" ht="12">
      <c r="A456" s="175"/>
      <c r="B456" s="201" t="s">
        <v>1943</v>
      </c>
      <c r="C456" s="202" t="s">
        <v>2616</v>
      </c>
      <c r="D456" s="203" t="s">
        <v>2617</v>
      </c>
      <c r="E456" s="204" t="s">
        <v>1944</v>
      </c>
      <c r="F456" s="202">
        <f t="shared" si="21"/>
        <v>6</v>
      </c>
      <c r="G456" s="202" t="str">
        <f t="shared" si="22"/>
        <v>Lima</v>
      </c>
      <c r="H456" s="202" t="str">
        <f t="shared" si="23"/>
        <v>Lima, OH</v>
      </c>
      <c r="I456" s="205" t="s">
        <v>273</v>
      </c>
      <c r="J456" s="38" t="s">
        <v>2617</v>
      </c>
      <c r="K456" s="38">
        <v>886</v>
      </c>
      <c r="L456" s="206">
        <v>5708</v>
      </c>
      <c r="M456" s="207" t="s">
        <v>270</v>
      </c>
      <c r="N456" s="208" t="s">
        <v>2617</v>
      </c>
      <c r="O456" s="209" t="s">
        <v>271</v>
      </c>
    </row>
    <row r="457" spans="1:15" ht="12">
      <c r="A457" s="175"/>
      <c r="B457" s="201" t="s">
        <v>1945</v>
      </c>
      <c r="C457" s="202" t="s">
        <v>2384</v>
      </c>
      <c r="D457" s="203" t="s">
        <v>2385</v>
      </c>
      <c r="E457" s="204" t="s">
        <v>1698</v>
      </c>
      <c r="F457" s="202">
        <f t="shared" si="21"/>
        <v>9</v>
      </c>
      <c r="G457" s="202" t="str">
        <f t="shared" si="22"/>
        <v>Lincoln</v>
      </c>
      <c r="H457" s="202" t="str">
        <f t="shared" si="23"/>
        <v>Lincoln, NE</v>
      </c>
      <c r="I457" s="205" t="s">
        <v>1931</v>
      </c>
      <c r="J457" s="38" t="s">
        <v>2385</v>
      </c>
      <c r="K457" s="38">
        <v>1134</v>
      </c>
      <c r="L457" s="206">
        <v>6278</v>
      </c>
      <c r="M457" s="207" t="s">
        <v>2397</v>
      </c>
      <c r="N457" s="208" t="s">
        <v>2385</v>
      </c>
      <c r="O457" s="209" t="s">
        <v>2157</v>
      </c>
    </row>
    <row r="458" spans="1:15" ht="12">
      <c r="A458" s="175"/>
      <c r="B458" s="201" t="s">
        <v>1932</v>
      </c>
      <c r="C458" s="202" t="s">
        <v>2384</v>
      </c>
      <c r="D458" s="203" t="s">
        <v>2385</v>
      </c>
      <c r="E458" s="204" t="s">
        <v>1698</v>
      </c>
      <c r="F458" s="202">
        <f t="shared" si="21"/>
        <v>9</v>
      </c>
      <c r="G458" s="202" t="str">
        <f t="shared" si="22"/>
        <v>Lincoln</v>
      </c>
      <c r="H458" s="202" t="str">
        <f t="shared" si="23"/>
        <v>Lincoln, NE</v>
      </c>
      <c r="I458" s="205" t="s">
        <v>1931</v>
      </c>
      <c r="J458" s="38" t="s">
        <v>2385</v>
      </c>
      <c r="K458" s="38">
        <v>1134</v>
      </c>
      <c r="L458" s="206">
        <v>6278</v>
      </c>
      <c r="M458" s="207" t="s">
        <v>2397</v>
      </c>
      <c r="N458" s="208" t="s">
        <v>2385</v>
      </c>
      <c r="O458" s="209" t="s">
        <v>2157</v>
      </c>
    </row>
    <row r="459" spans="1:15" ht="12">
      <c r="A459" s="175"/>
      <c r="B459" s="201" t="s">
        <v>1933</v>
      </c>
      <c r="C459" s="202" t="s">
        <v>2384</v>
      </c>
      <c r="D459" s="203" t="s">
        <v>2385</v>
      </c>
      <c r="E459" s="204" t="s">
        <v>1698</v>
      </c>
      <c r="F459" s="202">
        <f t="shared" si="21"/>
        <v>9</v>
      </c>
      <c r="G459" s="202" t="str">
        <f t="shared" si="22"/>
        <v>Lincoln</v>
      </c>
      <c r="H459" s="202" t="str">
        <f t="shared" si="23"/>
        <v>Lincoln, NE</v>
      </c>
      <c r="I459" s="205" t="s">
        <v>1931</v>
      </c>
      <c r="J459" s="38" t="s">
        <v>2385</v>
      </c>
      <c r="K459" s="38">
        <v>1134</v>
      </c>
      <c r="L459" s="206">
        <v>6278</v>
      </c>
      <c r="M459" s="207" t="s">
        <v>2397</v>
      </c>
      <c r="N459" s="208" t="s">
        <v>2385</v>
      </c>
      <c r="O459" s="209" t="s">
        <v>2157</v>
      </c>
    </row>
    <row r="460" spans="1:15" ht="12">
      <c r="A460" s="175"/>
      <c r="B460" s="201" t="s">
        <v>979</v>
      </c>
      <c r="C460" s="202" t="s">
        <v>2208</v>
      </c>
      <c r="D460" s="203" t="s">
        <v>1946</v>
      </c>
      <c r="E460" s="204" t="s">
        <v>980</v>
      </c>
      <c r="F460" s="202">
        <f t="shared" si="21"/>
        <v>13</v>
      </c>
      <c r="G460" s="202" t="str">
        <f t="shared" si="22"/>
        <v>Little Rock</v>
      </c>
      <c r="H460" s="202" t="str">
        <f t="shared" si="23"/>
        <v>Little Rock, AR</v>
      </c>
      <c r="I460" s="205" t="s">
        <v>2780</v>
      </c>
      <c r="J460" s="38" t="s">
        <v>1946</v>
      </c>
      <c r="K460" s="38">
        <v>2005</v>
      </c>
      <c r="L460" s="206">
        <v>3155</v>
      </c>
      <c r="M460" s="205" t="s">
        <v>1705</v>
      </c>
      <c r="N460" s="38" t="s">
        <v>1946</v>
      </c>
      <c r="O460" s="209" t="s">
        <v>1706</v>
      </c>
    </row>
    <row r="461" spans="1:15" ht="12">
      <c r="A461" s="175"/>
      <c r="B461" s="201" t="s">
        <v>981</v>
      </c>
      <c r="C461" s="202" t="s">
        <v>2208</v>
      </c>
      <c r="D461" s="203" t="s">
        <v>1946</v>
      </c>
      <c r="E461" s="204" t="s">
        <v>980</v>
      </c>
      <c r="F461" s="202">
        <f t="shared" si="21"/>
        <v>13</v>
      </c>
      <c r="G461" s="202" t="str">
        <f t="shared" si="22"/>
        <v>Little Rock</v>
      </c>
      <c r="H461" s="202" t="str">
        <f t="shared" si="23"/>
        <v>Little Rock, AR</v>
      </c>
      <c r="I461" s="205" t="s">
        <v>2780</v>
      </c>
      <c r="J461" s="38" t="s">
        <v>1946</v>
      </c>
      <c r="K461" s="38">
        <v>2005</v>
      </c>
      <c r="L461" s="206">
        <v>3155</v>
      </c>
      <c r="M461" s="205" t="s">
        <v>1705</v>
      </c>
      <c r="N461" s="38" t="s">
        <v>1946</v>
      </c>
      <c r="O461" s="209" t="s">
        <v>1706</v>
      </c>
    </row>
    <row r="462" spans="1:15" ht="12">
      <c r="A462" s="175"/>
      <c r="B462" s="201" t="s">
        <v>982</v>
      </c>
      <c r="C462" s="202" t="s">
        <v>2208</v>
      </c>
      <c r="D462" s="203" t="s">
        <v>1946</v>
      </c>
      <c r="E462" s="204" t="s">
        <v>980</v>
      </c>
      <c r="F462" s="202">
        <f t="shared" si="21"/>
        <v>13</v>
      </c>
      <c r="G462" s="202" t="str">
        <f t="shared" si="22"/>
        <v>Little Rock</v>
      </c>
      <c r="H462" s="202" t="str">
        <f t="shared" si="23"/>
        <v>Little Rock, AR</v>
      </c>
      <c r="I462" s="205" t="s">
        <v>2780</v>
      </c>
      <c r="J462" s="38" t="s">
        <v>1946</v>
      </c>
      <c r="K462" s="38">
        <v>2005</v>
      </c>
      <c r="L462" s="206">
        <v>3155</v>
      </c>
      <c r="M462" s="205" t="s">
        <v>1705</v>
      </c>
      <c r="N462" s="38" t="s">
        <v>1946</v>
      </c>
      <c r="O462" s="209" t="s">
        <v>1706</v>
      </c>
    </row>
    <row r="463" spans="1:15" ht="12">
      <c r="A463" s="175"/>
      <c r="B463" s="213" t="s">
        <v>983</v>
      </c>
      <c r="C463" s="202" t="s">
        <v>1887</v>
      </c>
      <c r="D463" s="203" t="s">
        <v>1888</v>
      </c>
      <c r="E463" s="204" t="s">
        <v>984</v>
      </c>
      <c r="F463" s="202">
        <f t="shared" si="21"/>
        <v>11</v>
      </c>
      <c r="G463" s="202" t="str">
        <f t="shared" si="22"/>
        <v>Littleton</v>
      </c>
      <c r="H463" s="202" t="str">
        <f t="shared" si="23"/>
        <v>Littleton, NH</v>
      </c>
      <c r="I463" s="205" t="s">
        <v>2512</v>
      </c>
      <c r="J463" s="38" t="s">
        <v>1409</v>
      </c>
      <c r="K463" s="38">
        <v>388</v>
      </c>
      <c r="L463" s="206">
        <v>7771</v>
      </c>
      <c r="M463" s="207" t="s">
        <v>2513</v>
      </c>
      <c r="N463" s="208" t="s">
        <v>1409</v>
      </c>
      <c r="O463" s="209" t="s">
        <v>2514</v>
      </c>
    </row>
    <row r="464" spans="1:15" ht="12">
      <c r="A464" s="175"/>
      <c r="B464" s="201" t="s">
        <v>985</v>
      </c>
      <c r="C464" s="202" t="s">
        <v>1403</v>
      </c>
      <c r="D464" s="203" t="s">
        <v>1784</v>
      </c>
      <c r="E464" s="204" t="s">
        <v>986</v>
      </c>
      <c r="F464" s="202">
        <f t="shared" si="21"/>
        <v>7</v>
      </c>
      <c r="G464" s="202" t="str">
        <f t="shared" si="22"/>
        <v>Logan</v>
      </c>
      <c r="H464" s="202" t="str">
        <f t="shared" si="23"/>
        <v>Logan, WV</v>
      </c>
      <c r="I464" s="205" t="s">
        <v>2754</v>
      </c>
      <c r="J464" s="38" t="s">
        <v>1784</v>
      </c>
      <c r="K464" s="38">
        <v>1031</v>
      </c>
      <c r="L464" s="206">
        <v>4646</v>
      </c>
      <c r="M464" s="207" t="s">
        <v>1785</v>
      </c>
      <c r="N464" s="208" t="s">
        <v>1784</v>
      </c>
      <c r="O464" s="209" t="s">
        <v>1786</v>
      </c>
    </row>
    <row r="465" spans="1:15" ht="12">
      <c r="A465" s="175"/>
      <c r="B465" s="201" t="s">
        <v>1277</v>
      </c>
      <c r="C465" s="202" t="s">
        <v>2629</v>
      </c>
      <c r="D465" s="203" t="s">
        <v>2626</v>
      </c>
      <c r="E465" s="204" t="s">
        <v>1670</v>
      </c>
      <c r="F465" s="202">
        <f t="shared" si="21"/>
        <v>12</v>
      </c>
      <c r="G465" s="202" t="str">
        <f t="shared" si="22"/>
        <v>Long Beach</v>
      </c>
      <c r="H465" s="202" t="str">
        <f t="shared" si="23"/>
        <v>Long Beach, CA</v>
      </c>
      <c r="I465" s="205" t="s">
        <v>89</v>
      </c>
      <c r="J465" s="38" t="s">
        <v>2626</v>
      </c>
      <c r="K465" s="38">
        <v>1201</v>
      </c>
      <c r="L465" s="206">
        <v>1430</v>
      </c>
      <c r="M465" s="205" t="s">
        <v>2374</v>
      </c>
      <c r="N465" s="38" t="s">
        <v>2626</v>
      </c>
      <c r="O465" s="209" t="s">
        <v>2375</v>
      </c>
    </row>
    <row r="466" spans="1:15" ht="12">
      <c r="A466" s="175"/>
      <c r="B466" s="201" t="s">
        <v>1671</v>
      </c>
      <c r="C466" s="202" t="s">
        <v>2624</v>
      </c>
      <c r="D466" s="203" t="s">
        <v>2625</v>
      </c>
      <c r="E466" s="204" t="s">
        <v>1672</v>
      </c>
      <c r="F466" s="202">
        <f t="shared" si="21"/>
        <v>10</v>
      </c>
      <c r="G466" s="202" t="str">
        <f t="shared" si="22"/>
        <v>Longmont</v>
      </c>
      <c r="H466" s="202" t="str">
        <f t="shared" si="23"/>
        <v>Longmont, CO</v>
      </c>
      <c r="I466" s="205" t="s">
        <v>2718</v>
      </c>
      <c r="J466" s="38" t="s">
        <v>2625</v>
      </c>
      <c r="K466" s="38">
        <v>679</v>
      </c>
      <c r="L466" s="206">
        <v>6020</v>
      </c>
      <c r="M466" s="207" t="s">
        <v>2719</v>
      </c>
      <c r="N466" s="208" t="s">
        <v>2625</v>
      </c>
      <c r="O466" s="209" t="s">
        <v>2214</v>
      </c>
    </row>
    <row r="467" spans="1:15" ht="12">
      <c r="A467" s="175"/>
      <c r="B467" s="201" t="s">
        <v>1915</v>
      </c>
      <c r="C467" s="202" t="s">
        <v>1638</v>
      </c>
      <c r="D467" s="203" t="s">
        <v>1639</v>
      </c>
      <c r="E467" s="204" t="s">
        <v>1916</v>
      </c>
      <c r="F467" s="202">
        <f t="shared" si="21"/>
        <v>10</v>
      </c>
      <c r="G467" s="202" t="str">
        <f t="shared" si="22"/>
        <v>Longview</v>
      </c>
      <c r="H467" s="202" t="str">
        <f t="shared" si="23"/>
        <v>Longview, TX</v>
      </c>
      <c r="I467" s="205" t="s">
        <v>27</v>
      </c>
      <c r="J467" s="38" t="s">
        <v>2445</v>
      </c>
      <c r="K467" s="38">
        <v>2368</v>
      </c>
      <c r="L467" s="206">
        <v>2264</v>
      </c>
      <c r="M467" s="207" t="s">
        <v>2613</v>
      </c>
      <c r="N467" s="208" t="s">
        <v>2445</v>
      </c>
      <c r="O467" s="209" t="s">
        <v>2614</v>
      </c>
    </row>
    <row r="468" spans="1:15" ht="12">
      <c r="A468" s="175"/>
      <c r="B468" s="201" t="s">
        <v>1917</v>
      </c>
      <c r="C468" s="202" t="s">
        <v>2629</v>
      </c>
      <c r="D468" s="203" t="s">
        <v>2626</v>
      </c>
      <c r="E468" s="204" t="s">
        <v>1918</v>
      </c>
      <c r="F468" s="202">
        <f t="shared" si="21"/>
        <v>13</v>
      </c>
      <c r="G468" s="202" t="str">
        <f t="shared" si="22"/>
        <v>Los Angeles</v>
      </c>
      <c r="H468" s="202" t="str">
        <f t="shared" si="23"/>
        <v>Los Angeles, CA</v>
      </c>
      <c r="I468" s="205" t="s">
        <v>742</v>
      </c>
      <c r="J468" s="38" t="s">
        <v>2626</v>
      </c>
      <c r="K468" s="38">
        <v>727</v>
      </c>
      <c r="L468" s="206">
        <v>1458</v>
      </c>
      <c r="M468" s="205" t="s">
        <v>2374</v>
      </c>
      <c r="N468" s="38" t="s">
        <v>2626</v>
      </c>
      <c r="O468" s="209" t="s">
        <v>2375</v>
      </c>
    </row>
    <row r="469" spans="1:15" ht="12">
      <c r="A469" s="175"/>
      <c r="B469" s="201" t="s">
        <v>1919</v>
      </c>
      <c r="C469" s="202" t="s">
        <v>2629</v>
      </c>
      <c r="D469" s="203" t="s">
        <v>2626</v>
      </c>
      <c r="E469" s="204" t="s">
        <v>1918</v>
      </c>
      <c r="F469" s="202">
        <f t="shared" si="21"/>
        <v>13</v>
      </c>
      <c r="G469" s="202" t="str">
        <f t="shared" si="22"/>
        <v>Los Angeles</v>
      </c>
      <c r="H469" s="202" t="str">
        <f t="shared" si="23"/>
        <v>Los Angeles, CA</v>
      </c>
      <c r="I469" s="205" t="s">
        <v>742</v>
      </c>
      <c r="J469" s="38" t="s">
        <v>2626</v>
      </c>
      <c r="K469" s="38">
        <v>727</v>
      </c>
      <c r="L469" s="206">
        <v>1458</v>
      </c>
      <c r="M469" s="205" t="s">
        <v>2374</v>
      </c>
      <c r="N469" s="38" t="s">
        <v>2626</v>
      </c>
      <c r="O469" s="209" t="s">
        <v>2375</v>
      </c>
    </row>
    <row r="470" spans="1:15" ht="12">
      <c r="A470" s="175"/>
      <c r="B470" s="201" t="s">
        <v>1920</v>
      </c>
      <c r="C470" s="202" t="s">
        <v>2629</v>
      </c>
      <c r="D470" s="203" t="s">
        <v>2626</v>
      </c>
      <c r="E470" s="204" t="s">
        <v>1918</v>
      </c>
      <c r="F470" s="202">
        <f t="shared" si="21"/>
        <v>13</v>
      </c>
      <c r="G470" s="202" t="str">
        <f t="shared" si="22"/>
        <v>Los Angeles</v>
      </c>
      <c r="H470" s="202" t="str">
        <f t="shared" si="23"/>
        <v>Los Angeles, CA</v>
      </c>
      <c r="I470" s="205" t="s">
        <v>742</v>
      </c>
      <c r="J470" s="38" t="s">
        <v>2626</v>
      </c>
      <c r="K470" s="38">
        <v>727</v>
      </c>
      <c r="L470" s="206">
        <v>1458</v>
      </c>
      <c r="M470" s="205" t="s">
        <v>2374</v>
      </c>
      <c r="N470" s="38" t="s">
        <v>2626</v>
      </c>
      <c r="O470" s="209" t="s">
        <v>2375</v>
      </c>
    </row>
    <row r="471" spans="1:15" ht="12">
      <c r="A471" s="175"/>
      <c r="B471" s="201" t="s">
        <v>1921</v>
      </c>
      <c r="C471" s="202" t="s">
        <v>2499</v>
      </c>
      <c r="D471" s="203" t="s">
        <v>2500</v>
      </c>
      <c r="E471" s="204" t="s">
        <v>1686</v>
      </c>
      <c r="F471" s="202">
        <f t="shared" si="21"/>
        <v>12</v>
      </c>
      <c r="G471" s="202" t="str">
        <f t="shared" si="22"/>
        <v>Louisville</v>
      </c>
      <c r="H471" s="202" t="str">
        <f t="shared" si="23"/>
        <v>Louisville, KY</v>
      </c>
      <c r="I471" s="205" t="s">
        <v>2217</v>
      </c>
      <c r="J471" s="38" t="s">
        <v>2500</v>
      </c>
      <c r="K471" s="38">
        <v>1288</v>
      </c>
      <c r="L471" s="206">
        <v>4514</v>
      </c>
      <c r="M471" s="207" t="s">
        <v>2218</v>
      </c>
      <c r="N471" s="208" t="s">
        <v>2500</v>
      </c>
      <c r="O471" s="209" t="s">
        <v>2219</v>
      </c>
    </row>
    <row r="472" spans="1:15" ht="12">
      <c r="A472" s="175"/>
      <c r="B472" s="201" t="s">
        <v>1687</v>
      </c>
      <c r="C472" s="202" t="s">
        <v>2499</v>
      </c>
      <c r="D472" s="203" t="s">
        <v>2500</v>
      </c>
      <c r="E472" s="204" t="s">
        <v>1686</v>
      </c>
      <c r="F472" s="202">
        <f t="shared" si="21"/>
        <v>12</v>
      </c>
      <c r="G472" s="202" t="str">
        <f t="shared" si="22"/>
        <v>Louisville</v>
      </c>
      <c r="H472" s="202" t="str">
        <f t="shared" si="23"/>
        <v>Louisville, KY</v>
      </c>
      <c r="I472" s="205" t="s">
        <v>2217</v>
      </c>
      <c r="J472" s="38" t="s">
        <v>2500</v>
      </c>
      <c r="K472" s="38">
        <v>1288</v>
      </c>
      <c r="L472" s="206">
        <v>4514</v>
      </c>
      <c r="M472" s="207" t="s">
        <v>2218</v>
      </c>
      <c r="N472" s="208" t="s">
        <v>2500</v>
      </c>
      <c r="O472" s="209" t="s">
        <v>2219</v>
      </c>
    </row>
    <row r="473" spans="1:15" ht="12">
      <c r="A473" s="175"/>
      <c r="B473" s="201" t="s">
        <v>1200</v>
      </c>
      <c r="C473" s="202" t="s">
        <v>2499</v>
      </c>
      <c r="D473" s="203" t="s">
        <v>2500</v>
      </c>
      <c r="E473" s="204" t="s">
        <v>1686</v>
      </c>
      <c r="F473" s="202">
        <f t="shared" si="21"/>
        <v>12</v>
      </c>
      <c r="G473" s="202" t="str">
        <f t="shared" si="22"/>
        <v>Louisville</v>
      </c>
      <c r="H473" s="202" t="str">
        <f t="shared" si="23"/>
        <v>Louisville, KY</v>
      </c>
      <c r="I473" s="205" t="s">
        <v>2217</v>
      </c>
      <c r="J473" s="38" t="s">
        <v>2500</v>
      </c>
      <c r="K473" s="38">
        <v>1288</v>
      </c>
      <c r="L473" s="206">
        <v>4514</v>
      </c>
      <c r="M473" s="207" t="s">
        <v>2218</v>
      </c>
      <c r="N473" s="208" t="s">
        <v>2500</v>
      </c>
      <c r="O473" s="209" t="s">
        <v>2219</v>
      </c>
    </row>
    <row r="474" spans="1:15" ht="12">
      <c r="A474" s="175"/>
      <c r="B474" s="201" t="s">
        <v>1201</v>
      </c>
      <c r="C474" s="202" t="s">
        <v>1638</v>
      </c>
      <c r="D474" s="203" t="s">
        <v>1639</v>
      </c>
      <c r="E474" s="204" t="s">
        <v>1202</v>
      </c>
      <c r="F474" s="202">
        <f t="shared" si="21"/>
        <v>9</v>
      </c>
      <c r="G474" s="202" t="str">
        <f t="shared" si="22"/>
        <v>Lubbock</v>
      </c>
      <c r="H474" s="202" t="str">
        <f t="shared" si="23"/>
        <v>Lubbock, TX</v>
      </c>
      <c r="I474" s="205" t="s">
        <v>547</v>
      </c>
      <c r="J474" s="38" t="s">
        <v>1639</v>
      </c>
      <c r="K474" s="38">
        <v>1689</v>
      </c>
      <c r="L474" s="206">
        <v>3431</v>
      </c>
      <c r="M474" s="207" t="s">
        <v>548</v>
      </c>
      <c r="N474" s="208" t="s">
        <v>1639</v>
      </c>
      <c r="O474" s="209" t="s">
        <v>549</v>
      </c>
    </row>
    <row r="475" spans="1:15" ht="12">
      <c r="A475" s="175"/>
      <c r="B475" s="201" t="s">
        <v>1203</v>
      </c>
      <c r="C475" s="202" t="s">
        <v>1638</v>
      </c>
      <c r="D475" s="203" t="s">
        <v>1639</v>
      </c>
      <c r="E475" s="204" t="s">
        <v>1202</v>
      </c>
      <c r="F475" s="202">
        <f t="shared" si="21"/>
        <v>9</v>
      </c>
      <c r="G475" s="202" t="str">
        <f t="shared" si="22"/>
        <v>Lubbock</v>
      </c>
      <c r="H475" s="202" t="str">
        <f t="shared" si="23"/>
        <v>Lubbock, TX</v>
      </c>
      <c r="I475" s="205" t="s">
        <v>547</v>
      </c>
      <c r="J475" s="38" t="s">
        <v>1639</v>
      </c>
      <c r="K475" s="38">
        <v>1689</v>
      </c>
      <c r="L475" s="206">
        <v>3431</v>
      </c>
      <c r="M475" s="207" t="s">
        <v>548</v>
      </c>
      <c r="N475" s="208" t="s">
        <v>1639</v>
      </c>
      <c r="O475" s="209" t="s">
        <v>549</v>
      </c>
    </row>
    <row r="476" spans="1:15" ht="12">
      <c r="A476" s="175"/>
      <c r="B476" s="201" t="s">
        <v>1204</v>
      </c>
      <c r="C476" s="202" t="s">
        <v>1638</v>
      </c>
      <c r="D476" s="203" t="s">
        <v>1639</v>
      </c>
      <c r="E476" s="204" t="s">
        <v>1205</v>
      </c>
      <c r="F476" s="202">
        <f t="shared" si="21"/>
        <v>8</v>
      </c>
      <c r="G476" s="202" t="str">
        <f t="shared" si="22"/>
        <v>Lufkin</v>
      </c>
      <c r="H476" s="202" t="str">
        <f t="shared" si="23"/>
        <v>Lufkin, TX</v>
      </c>
      <c r="I476" s="205" t="s">
        <v>1206</v>
      </c>
      <c r="J476" s="38" t="s">
        <v>1639</v>
      </c>
      <c r="K476" s="38">
        <v>2816</v>
      </c>
      <c r="L476" s="206">
        <v>2179</v>
      </c>
      <c r="M476" s="207" t="s">
        <v>1207</v>
      </c>
      <c r="N476" s="208" t="s">
        <v>1639</v>
      </c>
      <c r="O476" s="209" t="s">
        <v>1073</v>
      </c>
    </row>
    <row r="477" spans="1:15" ht="12">
      <c r="A477" s="175"/>
      <c r="B477" s="201" t="s">
        <v>1074</v>
      </c>
      <c r="C477" s="202" t="s">
        <v>87</v>
      </c>
      <c r="D477" s="203" t="s">
        <v>88</v>
      </c>
      <c r="E477" s="204" t="s">
        <v>1075</v>
      </c>
      <c r="F477" s="202">
        <f t="shared" si="21"/>
        <v>11</v>
      </c>
      <c r="G477" s="202" t="str">
        <f t="shared" si="22"/>
        <v>Lynchburg</v>
      </c>
      <c r="H477" s="202" t="str">
        <f t="shared" si="23"/>
        <v>Lynchburg, VA</v>
      </c>
      <c r="I477" s="205" t="s">
        <v>1076</v>
      </c>
      <c r="J477" s="38" t="s">
        <v>88</v>
      </c>
      <c r="K477" s="38">
        <v>1048</v>
      </c>
      <c r="L477" s="206">
        <v>4340</v>
      </c>
      <c r="M477" s="207" t="s">
        <v>2430</v>
      </c>
      <c r="N477" s="208" t="s">
        <v>88</v>
      </c>
      <c r="O477" s="209" t="s">
        <v>2431</v>
      </c>
    </row>
    <row r="478" spans="1:15" ht="12">
      <c r="A478" s="175"/>
      <c r="B478" s="213" t="s">
        <v>1077</v>
      </c>
      <c r="C478" s="202" t="s">
        <v>1129</v>
      </c>
      <c r="D478" s="203" t="s">
        <v>1314</v>
      </c>
      <c r="E478" s="204" t="s">
        <v>1078</v>
      </c>
      <c r="F478" s="202">
        <f t="shared" si="21"/>
        <v>6</v>
      </c>
      <c r="G478" s="202" t="str">
        <f t="shared" si="22"/>
        <v>Lynn</v>
      </c>
      <c r="H478" s="202" t="str">
        <f t="shared" si="23"/>
        <v>Lynn, MA</v>
      </c>
      <c r="I478" s="205" t="s">
        <v>2714</v>
      </c>
      <c r="J478" s="38" t="s">
        <v>1314</v>
      </c>
      <c r="K478" s="38">
        <v>678</v>
      </c>
      <c r="L478" s="206">
        <v>5641</v>
      </c>
      <c r="M478" s="207" t="s">
        <v>2449</v>
      </c>
      <c r="N478" s="208" t="s">
        <v>1314</v>
      </c>
      <c r="O478" s="209" t="s">
        <v>2450</v>
      </c>
    </row>
    <row r="479" spans="1:15" ht="12">
      <c r="A479" s="175"/>
      <c r="B479" s="201" t="s">
        <v>1213</v>
      </c>
      <c r="C479" s="202" t="s">
        <v>370</v>
      </c>
      <c r="D479" s="203" t="s">
        <v>371</v>
      </c>
      <c r="E479" s="204" t="s">
        <v>1214</v>
      </c>
      <c r="F479" s="202">
        <f t="shared" si="21"/>
        <v>15</v>
      </c>
      <c r="G479" s="202" t="str">
        <f t="shared" si="22"/>
        <v>Mackinaw City</v>
      </c>
      <c r="H479" s="202" t="str">
        <f t="shared" si="23"/>
        <v>Mackinaw City, MI</v>
      </c>
      <c r="I479" s="205" t="s">
        <v>1215</v>
      </c>
      <c r="J479" s="38" t="s">
        <v>371</v>
      </c>
      <c r="K479" s="38">
        <v>131</v>
      </c>
      <c r="L479" s="206">
        <v>9316</v>
      </c>
      <c r="M479" s="207" t="s">
        <v>1595</v>
      </c>
      <c r="N479" s="208" t="s">
        <v>371</v>
      </c>
      <c r="O479" s="209" t="s">
        <v>1372</v>
      </c>
    </row>
    <row r="480" spans="1:15" ht="12">
      <c r="A480" s="175"/>
      <c r="B480" s="201" t="s">
        <v>1216</v>
      </c>
      <c r="C480" s="202" t="s">
        <v>98</v>
      </c>
      <c r="D480" s="203" t="s">
        <v>99</v>
      </c>
      <c r="E480" s="204" t="s">
        <v>1217</v>
      </c>
      <c r="F480" s="202">
        <f t="shared" si="21"/>
        <v>7</v>
      </c>
      <c r="G480" s="202" t="str">
        <f t="shared" si="22"/>
        <v>Macon</v>
      </c>
      <c r="H480" s="202" t="str">
        <f t="shared" si="23"/>
        <v>Macon, GA</v>
      </c>
      <c r="I480" s="205" t="s">
        <v>2743</v>
      </c>
      <c r="J480" s="38" t="s">
        <v>99</v>
      </c>
      <c r="K480" s="38">
        <v>2284</v>
      </c>
      <c r="L480" s="206">
        <v>2261</v>
      </c>
      <c r="M480" s="205" t="s">
        <v>1218</v>
      </c>
      <c r="N480" s="38" t="s">
        <v>99</v>
      </c>
      <c r="O480" s="209" t="s">
        <v>1219</v>
      </c>
    </row>
    <row r="481" spans="1:15" ht="12">
      <c r="A481" s="175"/>
      <c r="B481" s="201" t="s">
        <v>1220</v>
      </c>
      <c r="C481" s="202" t="s">
        <v>98</v>
      </c>
      <c r="D481" s="203" t="s">
        <v>99</v>
      </c>
      <c r="E481" s="204" t="s">
        <v>1217</v>
      </c>
      <c r="F481" s="202">
        <f t="shared" si="21"/>
        <v>7</v>
      </c>
      <c r="G481" s="202" t="str">
        <f t="shared" si="22"/>
        <v>Macon</v>
      </c>
      <c r="H481" s="202" t="str">
        <f t="shared" si="23"/>
        <v>Macon, GA</v>
      </c>
      <c r="I481" s="205" t="s">
        <v>2743</v>
      </c>
      <c r="J481" s="38" t="s">
        <v>99</v>
      </c>
      <c r="K481" s="38">
        <v>2284</v>
      </c>
      <c r="L481" s="206">
        <v>2261</v>
      </c>
      <c r="M481" s="205" t="s">
        <v>1218</v>
      </c>
      <c r="N481" s="38" t="s">
        <v>99</v>
      </c>
      <c r="O481" s="209" t="s">
        <v>1219</v>
      </c>
    </row>
    <row r="482" spans="1:15" ht="12">
      <c r="A482" s="175"/>
      <c r="B482" s="201" t="s">
        <v>1221</v>
      </c>
      <c r="C482" s="202" t="s">
        <v>98</v>
      </c>
      <c r="D482" s="203" t="s">
        <v>99</v>
      </c>
      <c r="E482" s="204" t="s">
        <v>1217</v>
      </c>
      <c r="F482" s="202">
        <f t="shared" si="21"/>
        <v>7</v>
      </c>
      <c r="G482" s="202" t="str">
        <f t="shared" si="22"/>
        <v>Macon</v>
      </c>
      <c r="H482" s="202" t="str">
        <f t="shared" si="23"/>
        <v>Macon, GA</v>
      </c>
      <c r="I482" s="205" t="s">
        <v>2147</v>
      </c>
      <c r="J482" s="38" t="s">
        <v>99</v>
      </c>
      <c r="K482" s="38">
        <v>2125</v>
      </c>
      <c r="L482" s="206">
        <v>2334</v>
      </c>
      <c r="M482" s="205" t="s">
        <v>1218</v>
      </c>
      <c r="N482" s="38" t="s">
        <v>99</v>
      </c>
      <c r="O482" s="209" t="s">
        <v>1219</v>
      </c>
    </row>
    <row r="483" spans="1:15" ht="12">
      <c r="A483" s="175"/>
      <c r="B483" s="201" t="s">
        <v>1222</v>
      </c>
      <c r="C483" s="202" t="s">
        <v>702</v>
      </c>
      <c r="D483" s="203" t="s">
        <v>259</v>
      </c>
      <c r="E483" s="204" t="s">
        <v>1223</v>
      </c>
      <c r="F483" s="202">
        <f t="shared" si="21"/>
        <v>9</v>
      </c>
      <c r="G483" s="202" t="str">
        <f t="shared" si="22"/>
        <v>Madison</v>
      </c>
      <c r="H483" s="202" t="str">
        <f t="shared" si="23"/>
        <v>Madison, WI</v>
      </c>
      <c r="I483" s="205" t="s">
        <v>258</v>
      </c>
      <c r="J483" s="38" t="s">
        <v>259</v>
      </c>
      <c r="K483" s="38">
        <v>692</v>
      </c>
      <c r="L483" s="206">
        <v>7491</v>
      </c>
      <c r="M483" s="207" t="s">
        <v>1048</v>
      </c>
      <c r="N483" s="208" t="s">
        <v>259</v>
      </c>
      <c r="O483" s="209" t="s">
        <v>1049</v>
      </c>
    </row>
    <row r="484" spans="1:15" ht="12">
      <c r="A484" s="175"/>
      <c r="B484" s="201" t="s">
        <v>1224</v>
      </c>
      <c r="C484" s="202" t="s">
        <v>702</v>
      </c>
      <c r="D484" s="203" t="s">
        <v>259</v>
      </c>
      <c r="E484" s="204" t="s">
        <v>1223</v>
      </c>
      <c r="F484" s="202">
        <f t="shared" si="21"/>
        <v>9</v>
      </c>
      <c r="G484" s="202" t="str">
        <f t="shared" si="22"/>
        <v>Madison</v>
      </c>
      <c r="H484" s="202" t="str">
        <f t="shared" si="23"/>
        <v>Madison, WI</v>
      </c>
      <c r="I484" s="205" t="s">
        <v>258</v>
      </c>
      <c r="J484" s="38" t="s">
        <v>259</v>
      </c>
      <c r="K484" s="38">
        <v>692</v>
      </c>
      <c r="L484" s="206">
        <v>7491</v>
      </c>
      <c r="M484" s="207" t="s">
        <v>1048</v>
      </c>
      <c r="N484" s="208" t="s">
        <v>259</v>
      </c>
      <c r="O484" s="209" t="s">
        <v>1049</v>
      </c>
    </row>
    <row r="485" spans="1:15" ht="12">
      <c r="A485" s="175"/>
      <c r="B485" s="201" t="s">
        <v>1225</v>
      </c>
      <c r="C485" s="202" t="s">
        <v>702</v>
      </c>
      <c r="D485" s="203" t="s">
        <v>259</v>
      </c>
      <c r="E485" s="204" t="s">
        <v>1223</v>
      </c>
      <c r="F485" s="202">
        <f t="shared" si="21"/>
        <v>9</v>
      </c>
      <c r="G485" s="202" t="str">
        <f t="shared" si="22"/>
        <v>Madison</v>
      </c>
      <c r="H485" s="202" t="str">
        <f t="shared" si="23"/>
        <v>Madison, WI</v>
      </c>
      <c r="I485" s="205" t="s">
        <v>1047</v>
      </c>
      <c r="J485" s="38" t="s">
        <v>259</v>
      </c>
      <c r="K485" s="38">
        <v>485</v>
      </c>
      <c r="L485" s="206">
        <v>7673</v>
      </c>
      <c r="M485" s="207" t="s">
        <v>1048</v>
      </c>
      <c r="N485" s="208" t="s">
        <v>259</v>
      </c>
      <c r="O485" s="209" t="s">
        <v>1049</v>
      </c>
    </row>
    <row r="486" spans="1:15" ht="12">
      <c r="A486" s="175"/>
      <c r="B486" s="213" t="s">
        <v>1226</v>
      </c>
      <c r="C486" s="202" t="s">
        <v>1887</v>
      </c>
      <c r="D486" s="203" t="s">
        <v>1888</v>
      </c>
      <c r="E486" s="204" t="s">
        <v>1434</v>
      </c>
      <c r="F486" s="202">
        <f t="shared" si="21"/>
        <v>12</v>
      </c>
      <c r="G486" s="202" t="str">
        <f t="shared" si="22"/>
        <v>Manchester</v>
      </c>
      <c r="H486" s="202" t="str">
        <f t="shared" si="23"/>
        <v>Manchester, NH</v>
      </c>
      <c r="I486" s="205" t="s">
        <v>2702</v>
      </c>
      <c r="J486" s="38" t="s">
        <v>1314</v>
      </c>
      <c r="K486" s="38">
        <v>333</v>
      </c>
      <c r="L486" s="206">
        <v>6979</v>
      </c>
      <c r="M486" s="207" t="s">
        <v>1891</v>
      </c>
      <c r="N486" s="208" t="s">
        <v>1888</v>
      </c>
      <c r="O486" s="209" t="s">
        <v>2112</v>
      </c>
    </row>
    <row r="487" spans="1:15" ht="12">
      <c r="A487" s="175"/>
      <c r="B487" s="213" t="s">
        <v>1435</v>
      </c>
      <c r="C487" s="202" t="s">
        <v>1887</v>
      </c>
      <c r="D487" s="203" t="s">
        <v>1888</v>
      </c>
      <c r="E487" s="204" t="s">
        <v>1434</v>
      </c>
      <c r="F487" s="202">
        <f t="shared" si="21"/>
        <v>12</v>
      </c>
      <c r="G487" s="202" t="str">
        <f t="shared" si="22"/>
        <v>Manchester</v>
      </c>
      <c r="H487" s="202" t="str">
        <f t="shared" si="23"/>
        <v>Manchester, NH</v>
      </c>
      <c r="I487" s="205" t="s">
        <v>1890</v>
      </c>
      <c r="J487" s="38" t="s">
        <v>1888</v>
      </c>
      <c r="K487" s="38">
        <v>328</v>
      </c>
      <c r="L487" s="206">
        <v>7554</v>
      </c>
      <c r="M487" s="207" t="s">
        <v>1891</v>
      </c>
      <c r="N487" s="208" t="s">
        <v>1888</v>
      </c>
      <c r="O487" s="209" t="s">
        <v>2112</v>
      </c>
    </row>
    <row r="488" spans="1:15" ht="12">
      <c r="A488" s="175"/>
      <c r="B488" s="201">
        <v>969</v>
      </c>
      <c r="C488" s="202" t="s">
        <v>1436</v>
      </c>
      <c r="D488" s="203" t="s">
        <v>1437</v>
      </c>
      <c r="E488" s="204" t="s">
        <v>1438</v>
      </c>
      <c r="F488" s="202">
        <f t="shared" si="21"/>
        <v>10</v>
      </c>
      <c r="G488" s="202" t="str">
        <f t="shared" si="22"/>
        <v>Mangilao</v>
      </c>
      <c r="H488" s="202" t="str">
        <f t="shared" si="23"/>
        <v>Mangilao, GU</v>
      </c>
      <c r="I488" s="205" t="s">
        <v>2001</v>
      </c>
      <c r="J488" s="38" t="s">
        <v>2002</v>
      </c>
      <c r="K488" s="38">
        <v>5034</v>
      </c>
      <c r="L488" s="206">
        <v>0</v>
      </c>
      <c r="M488" s="205" t="s">
        <v>1510</v>
      </c>
      <c r="N488" s="38" t="s">
        <v>1507</v>
      </c>
      <c r="O488" s="209" t="s">
        <v>1511</v>
      </c>
    </row>
    <row r="489" spans="1:15" ht="12">
      <c r="A489" s="175"/>
      <c r="B489" s="201" t="s">
        <v>2003</v>
      </c>
      <c r="C489" s="202" t="s">
        <v>1412</v>
      </c>
      <c r="D489" s="203" t="s">
        <v>1208</v>
      </c>
      <c r="E489" s="204" t="s">
        <v>2004</v>
      </c>
      <c r="F489" s="202">
        <f t="shared" si="21"/>
        <v>9</v>
      </c>
      <c r="G489" s="202" t="str">
        <f t="shared" si="22"/>
        <v>Mankato</v>
      </c>
      <c r="H489" s="202" t="str">
        <f t="shared" si="23"/>
        <v>Mankato, MN</v>
      </c>
      <c r="I489" s="205" t="s">
        <v>2005</v>
      </c>
      <c r="J489" s="38" t="s">
        <v>1208</v>
      </c>
      <c r="K489" s="38">
        <v>472</v>
      </c>
      <c r="L489" s="206">
        <v>8250</v>
      </c>
      <c r="M489" s="205" t="s">
        <v>2281</v>
      </c>
      <c r="N489" s="38" t="s">
        <v>1208</v>
      </c>
      <c r="O489" s="209" t="s">
        <v>2282</v>
      </c>
    </row>
    <row r="490" spans="1:15" ht="12">
      <c r="A490" s="175"/>
      <c r="B490" s="201" t="s">
        <v>2006</v>
      </c>
      <c r="C490" s="202" t="s">
        <v>2616</v>
      </c>
      <c r="D490" s="203" t="s">
        <v>2617</v>
      </c>
      <c r="E490" s="204" t="s">
        <v>2007</v>
      </c>
      <c r="F490" s="202">
        <f t="shared" si="21"/>
        <v>11</v>
      </c>
      <c r="G490" s="202" t="str">
        <f t="shared" si="22"/>
        <v>Mansfield</v>
      </c>
      <c r="H490" s="202" t="str">
        <f t="shared" si="23"/>
        <v>Mansfield, OH</v>
      </c>
      <c r="I490" s="205" t="s">
        <v>1527</v>
      </c>
      <c r="J490" s="38" t="s">
        <v>2617</v>
      </c>
      <c r="K490" s="38">
        <v>666</v>
      </c>
      <c r="L490" s="206">
        <v>6258</v>
      </c>
      <c r="M490" s="207" t="s">
        <v>2620</v>
      </c>
      <c r="N490" s="208" t="s">
        <v>2617</v>
      </c>
      <c r="O490" s="209" t="s">
        <v>2621</v>
      </c>
    </row>
    <row r="491" spans="1:15" ht="12">
      <c r="A491" s="175"/>
      <c r="B491" s="201" t="s">
        <v>1528</v>
      </c>
      <c r="C491" s="202" t="s">
        <v>2616</v>
      </c>
      <c r="D491" s="203" t="s">
        <v>2617</v>
      </c>
      <c r="E491" s="204" t="s">
        <v>2007</v>
      </c>
      <c r="F491" s="202">
        <f t="shared" si="21"/>
        <v>11</v>
      </c>
      <c r="G491" s="202" t="str">
        <f t="shared" si="22"/>
        <v>Mansfield</v>
      </c>
      <c r="H491" s="202" t="str">
        <f t="shared" si="23"/>
        <v>Mansfield, OH</v>
      </c>
      <c r="I491" s="205" t="s">
        <v>1527</v>
      </c>
      <c r="J491" s="38" t="s">
        <v>2617</v>
      </c>
      <c r="K491" s="38">
        <v>666</v>
      </c>
      <c r="L491" s="206">
        <v>6258</v>
      </c>
      <c r="M491" s="207" t="s">
        <v>2620</v>
      </c>
      <c r="N491" s="208" t="s">
        <v>2617</v>
      </c>
      <c r="O491" s="209" t="s">
        <v>2621</v>
      </c>
    </row>
    <row r="492" spans="1:15" ht="12">
      <c r="A492" s="175"/>
      <c r="B492" s="201" t="s">
        <v>1529</v>
      </c>
      <c r="C492" s="202" t="s">
        <v>2616</v>
      </c>
      <c r="D492" s="203" t="s">
        <v>2617</v>
      </c>
      <c r="E492" s="204" t="s">
        <v>1530</v>
      </c>
      <c r="F492" s="202">
        <f t="shared" si="21"/>
        <v>8</v>
      </c>
      <c r="G492" s="202" t="str">
        <f t="shared" si="22"/>
        <v>Marion</v>
      </c>
      <c r="H492" s="202" t="str">
        <f t="shared" si="23"/>
        <v>Marion, OH</v>
      </c>
      <c r="I492" s="205" t="s">
        <v>273</v>
      </c>
      <c r="J492" s="38" t="s">
        <v>2617</v>
      </c>
      <c r="K492" s="38">
        <v>886</v>
      </c>
      <c r="L492" s="206">
        <v>5708</v>
      </c>
      <c r="M492" s="207" t="s">
        <v>270</v>
      </c>
      <c r="N492" s="208" t="s">
        <v>2617</v>
      </c>
      <c r="O492" s="209" t="s">
        <v>271</v>
      </c>
    </row>
    <row r="493" spans="1:15" ht="12">
      <c r="A493" s="175"/>
      <c r="B493" s="201" t="s">
        <v>1531</v>
      </c>
      <c r="C493" s="202" t="s">
        <v>1403</v>
      </c>
      <c r="D493" s="203" t="s">
        <v>1784</v>
      </c>
      <c r="E493" s="204" t="s">
        <v>1532</v>
      </c>
      <c r="F493" s="202">
        <f t="shared" si="21"/>
        <v>13</v>
      </c>
      <c r="G493" s="202" t="str">
        <f t="shared" si="22"/>
        <v>Martinsburg</v>
      </c>
      <c r="H493" s="202" t="str">
        <f t="shared" si="23"/>
        <v>Martinsburg, WV</v>
      </c>
      <c r="I493" s="205" t="s">
        <v>178</v>
      </c>
      <c r="J493" s="38" t="s">
        <v>2710</v>
      </c>
      <c r="K493" s="38">
        <v>973</v>
      </c>
      <c r="L493" s="206">
        <v>5006</v>
      </c>
      <c r="M493" s="207" t="s">
        <v>2711</v>
      </c>
      <c r="N493" s="208" t="s">
        <v>2720</v>
      </c>
      <c r="O493" s="209" t="s">
        <v>2721</v>
      </c>
    </row>
    <row r="494" spans="1:15" ht="12">
      <c r="A494" s="175"/>
      <c r="B494" s="201" t="s">
        <v>1533</v>
      </c>
      <c r="C494" s="202" t="s">
        <v>2629</v>
      </c>
      <c r="D494" s="203" t="s">
        <v>2626</v>
      </c>
      <c r="E494" s="204" t="s">
        <v>1755</v>
      </c>
      <c r="F494" s="202">
        <f t="shared" si="21"/>
        <v>12</v>
      </c>
      <c r="G494" s="202" t="str">
        <f t="shared" si="22"/>
        <v>Marysville</v>
      </c>
      <c r="H494" s="202" t="str">
        <f t="shared" si="23"/>
        <v>Marysville, CA</v>
      </c>
      <c r="I494" s="205" t="s">
        <v>2405</v>
      </c>
      <c r="J494" s="38" t="s">
        <v>2626</v>
      </c>
      <c r="K494" s="38">
        <v>1237</v>
      </c>
      <c r="L494" s="206">
        <v>2749</v>
      </c>
      <c r="M494" s="205" t="s">
        <v>2406</v>
      </c>
      <c r="N494" s="38" t="s">
        <v>2626</v>
      </c>
      <c r="O494" s="209" t="s">
        <v>373</v>
      </c>
    </row>
    <row r="495" spans="1:15" ht="12">
      <c r="A495" s="175"/>
      <c r="B495" s="201" t="s">
        <v>1756</v>
      </c>
      <c r="C495" s="202" t="s">
        <v>176</v>
      </c>
      <c r="D495" s="203" t="s">
        <v>2762</v>
      </c>
      <c r="E495" s="204" t="s">
        <v>1757</v>
      </c>
      <c r="F495" s="202">
        <f t="shared" si="21"/>
        <v>12</v>
      </c>
      <c r="G495" s="202" t="str">
        <f t="shared" si="22"/>
        <v>Mason City</v>
      </c>
      <c r="H495" s="202" t="str">
        <f t="shared" si="23"/>
        <v>Mason City, IA</v>
      </c>
      <c r="I495" s="205" t="s">
        <v>527</v>
      </c>
      <c r="J495" s="38" t="s">
        <v>2762</v>
      </c>
      <c r="K495" s="38">
        <v>702</v>
      </c>
      <c r="L495" s="206">
        <v>7406</v>
      </c>
      <c r="M495" s="207" t="s">
        <v>2509</v>
      </c>
      <c r="N495" s="208" t="s">
        <v>2762</v>
      </c>
      <c r="O495" s="209" t="s">
        <v>2510</v>
      </c>
    </row>
    <row r="496" spans="1:15" ht="12">
      <c r="A496" s="175"/>
      <c r="B496" s="201" t="s">
        <v>1758</v>
      </c>
      <c r="C496" s="202" t="s">
        <v>503</v>
      </c>
      <c r="D496" s="203" t="s">
        <v>558</v>
      </c>
      <c r="E496" s="204" t="s">
        <v>1759</v>
      </c>
      <c r="F496" s="202">
        <f t="shared" si="21"/>
        <v>11</v>
      </c>
      <c r="G496" s="202" t="str">
        <f t="shared" si="22"/>
        <v>Mc_Kenzie</v>
      </c>
      <c r="H496" s="202" t="str">
        <f t="shared" si="23"/>
        <v>Mc_Kenzie, TN</v>
      </c>
      <c r="I496" s="205" t="s">
        <v>2576</v>
      </c>
      <c r="J496" s="38" t="s">
        <v>558</v>
      </c>
      <c r="K496" s="38">
        <v>1616</v>
      </c>
      <c r="L496" s="206">
        <v>3729</v>
      </c>
      <c r="M496" s="207" t="s">
        <v>2577</v>
      </c>
      <c r="N496" s="208" t="s">
        <v>558</v>
      </c>
      <c r="O496" s="209" t="s">
        <v>2144</v>
      </c>
    </row>
    <row r="497" spans="1:15" ht="12">
      <c r="A497" s="175"/>
      <c r="B497" s="201" t="s">
        <v>1760</v>
      </c>
      <c r="C497" s="202" t="s">
        <v>359</v>
      </c>
      <c r="D497" s="203" t="s">
        <v>360</v>
      </c>
      <c r="E497" s="204" t="s">
        <v>2084</v>
      </c>
      <c r="F497" s="202">
        <f t="shared" si="21"/>
        <v>11</v>
      </c>
      <c r="G497" s="202" t="str">
        <f t="shared" si="22"/>
        <v>McAlester</v>
      </c>
      <c r="H497" s="202" t="str">
        <f t="shared" si="23"/>
        <v>McAlester, OK</v>
      </c>
      <c r="I497" s="205" t="s">
        <v>1703</v>
      </c>
      <c r="J497" s="38" t="s">
        <v>1946</v>
      </c>
      <c r="K497" s="38">
        <v>1894</v>
      </c>
      <c r="L497" s="206">
        <v>3478</v>
      </c>
      <c r="M497" s="205" t="s">
        <v>1704</v>
      </c>
      <c r="N497" s="38" t="s">
        <v>1946</v>
      </c>
      <c r="O497" s="209" t="s">
        <v>1470</v>
      </c>
    </row>
    <row r="498" spans="1:15" ht="12">
      <c r="A498" s="175"/>
      <c r="B498" s="201" t="s">
        <v>2446</v>
      </c>
      <c r="C498" s="202" t="s">
        <v>2151</v>
      </c>
      <c r="D498" s="203" t="s">
        <v>2518</v>
      </c>
      <c r="E498" s="204" t="s">
        <v>2447</v>
      </c>
      <c r="F498" s="202">
        <f t="shared" si="21"/>
        <v>8</v>
      </c>
      <c r="G498" s="202" t="str">
        <f t="shared" si="22"/>
        <v>McComb</v>
      </c>
      <c r="H498" s="202" t="str">
        <f t="shared" si="23"/>
        <v>McComb, MS</v>
      </c>
      <c r="I498" s="205" t="s">
        <v>1553</v>
      </c>
      <c r="J498" s="38" t="s">
        <v>2518</v>
      </c>
      <c r="K498" s="38">
        <v>2215</v>
      </c>
      <c r="L498" s="206">
        <v>2467</v>
      </c>
      <c r="M498" s="207" t="s">
        <v>2519</v>
      </c>
      <c r="N498" s="208" t="s">
        <v>2518</v>
      </c>
      <c r="O498" s="209" t="s">
        <v>2520</v>
      </c>
    </row>
    <row r="499" spans="1:15" ht="12">
      <c r="A499" s="175"/>
      <c r="B499" s="201" t="s">
        <v>2448</v>
      </c>
      <c r="C499" s="202" t="s">
        <v>2384</v>
      </c>
      <c r="D499" s="203" t="s">
        <v>2385</v>
      </c>
      <c r="E499" s="204" t="s">
        <v>2453</v>
      </c>
      <c r="F499" s="202">
        <f t="shared" si="21"/>
        <v>8</v>
      </c>
      <c r="G499" s="202" t="str">
        <f t="shared" si="22"/>
        <v>McCook</v>
      </c>
      <c r="H499" s="202" t="str">
        <f t="shared" si="23"/>
        <v>McCook, NE</v>
      </c>
      <c r="I499" s="205" t="s">
        <v>244</v>
      </c>
      <c r="J499" s="38" t="s">
        <v>242</v>
      </c>
      <c r="K499" s="38">
        <v>859</v>
      </c>
      <c r="L499" s="206">
        <v>5974</v>
      </c>
      <c r="M499" s="207" t="s">
        <v>245</v>
      </c>
      <c r="N499" s="208" t="s">
        <v>242</v>
      </c>
      <c r="O499" s="209" t="s">
        <v>246</v>
      </c>
    </row>
    <row r="500" spans="1:15" ht="12">
      <c r="A500" s="175"/>
      <c r="B500" s="201" t="s">
        <v>2454</v>
      </c>
      <c r="C500" s="202" t="s">
        <v>1420</v>
      </c>
      <c r="D500" s="203" t="s">
        <v>1421</v>
      </c>
      <c r="E500" s="204" t="s">
        <v>2455</v>
      </c>
      <c r="F500" s="202">
        <f t="shared" si="21"/>
        <v>9</v>
      </c>
      <c r="G500" s="202" t="str">
        <f t="shared" si="22"/>
        <v>Medford</v>
      </c>
      <c r="H500" s="202" t="str">
        <f t="shared" si="23"/>
        <v>Medford, OR</v>
      </c>
      <c r="I500" s="205" t="s">
        <v>1038</v>
      </c>
      <c r="J500" s="38" t="s">
        <v>1421</v>
      </c>
      <c r="K500" s="38">
        <v>725</v>
      </c>
      <c r="L500" s="206">
        <v>4611</v>
      </c>
      <c r="M500" s="207" t="s">
        <v>1614</v>
      </c>
      <c r="N500" s="208" t="s">
        <v>1421</v>
      </c>
      <c r="O500" s="209" t="s">
        <v>1615</v>
      </c>
    </row>
    <row r="501" spans="1:15" ht="12">
      <c r="A501" s="175"/>
      <c r="B501" s="201" t="s">
        <v>2456</v>
      </c>
      <c r="C501" s="202" t="s">
        <v>2225</v>
      </c>
      <c r="D501" s="203" t="s">
        <v>2226</v>
      </c>
      <c r="E501" s="204" t="s">
        <v>2457</v>
      </c>
      <c r="F501" s="202">
        <f t="shared" si="21"/>
        <v>11</v>
      </c>
      <c r="G501" s="202" t="str">
        <f t="shared" si="22"/>
        <v>Melbourne</v>
      </c>
      <c r="H501" s="202" t="str">
        <f t="shared" si="23"/>
        <v>Melbourne, FL</v>
      </c>
      <c r="I501" s="205" t="s">
        <v>2458</v>
      </c>
      <c r="J501" s="38" t="s">
        <v>2226</v>
      </c>
      <c r="K501" s="38">
        <v>3278</v>
      </c>
      <c r="L501" s="206">
        <v>548</v>
      </c>
      <c r="M501" s="205" t="s">
        <v>2459</v>
      </c>
      <c r="N501" s="38" t="s">
        <v>2226</v>
      </c>
      <c r="O501" s="209" t="s">
        <v>2213</v>
      </c>
    </row>
    <row r="502" spans="1:15" ht="12">
      <c r="A502" s="175"/>
      <c r="B502" s="201" t="s">
        <v>1952</v>
      </c>
      <c r="C502" s="202" t="s">
        <v>503</v>
      </c>
      <c r="D502" s="203" t="s">
        <v>558</v>
      </c>
      <c r="E502" s="204" t="s">
        <v>1953</v>
      </c>
      <c r="F502" s="202">
        <f t="shared" si="21"/>
        <v>9</v>
      </c>
      <c r="G502" s="202" t="str">
        <f t="shared" si="22"/>
        <v>Memphis</v>
      </c>
      <c r="H502" s="202" t="str">
        <f t="shared" si="23"/>
        <v>Memphis, TN</v>
      </c>
      <c r="I502" s="205" t="s">
        <v>1750</v>
      </c>
      <c r="J502" s="38" t="s">
        <v>558</v>
      </c>
      <c r="K502" s="38">
        <v>2118</v>
      </c>
      <c r="L502" s="206">
        <v>3082</v>
      </c>
      <c r="M502" s="207" t="s">
        <v>1751</v>
      </c>
      <c r="N502" s="208" t="s">
        <v>558</v>
      </c>
      <c r="O502" s="209" t="s">
        <v>2473</v>
      </c>
    </row>
    <row r="503" spans="1:15" ht="12">
      <c r="A503" s="175"/>
      <c r="B503" s="201" t="s">
        <v>2474</v>
      </c>
      <c r="C503" s="202" t="s">
        <v>503</v>
      </c>
      <c r="D503" s="203" t="s">
        <v>558</v>
      </c>
      <c r="E503" s="204" t="s">
        <v>1953</v>
      </c>
      <c r="F503" s="202">
        <f t="shared" si="21"/>
        <v>9</v>
      </c>
      <c r="G503" s="202" t="str">
        <f t="shared" si="22"/>
        <v>Memphis</v>
      </c>
      <c r="H503" s="202" t="str">
        <f t="shared" si="23"/>
        <v>Memphis, TN</v>
      </c>
      <c r="I503" s="205" t="s">
        <v>1750</v>
      </c>
      <c r="J503" s="38" t="s">
        <v>558</v>
      </c>
      <c r="K503" s="38">
        <v>2118</v>
      </c>
      <c r="L503" s="206">
        <v>3082</v>
      </c>
      <c r="M503" s="207" t="s">
        <v>1751</v>
      </c>
      <c r="N503" s="208" t="s">
        <v>558</v>
      </c>
      <c r="O503" s="209" t="s">
        <v>2473</v>
      </c>
    </row>
    <row r="504" spans="1:15" ht="12">
      <c r="A504" s="175"/>
      <c r="B504" s="201" t="s">
        <v>2475</v>
      </c>
      <c r="C504" s="202" t="s">
        <v>2629</v>
      </c>
      <c r="D504" s="203" t="s">
        <v>2626</v>
      </c>
      <c r="E504" s="204" t="s">
        <v>2476</v>
      </c>
      <c r="F504" s="202">
        <f t="shared" si="21"/>
        <v>8</v>
      </c>
      <c r="G504" s="202" t="str">
        <f t="shared" si="22"/>
        <v>Merced</v>
      </c>
      <c r="H504" s="202" t="str">
        <f t="shared" si="23"/>
        <v>Merced, CA</v>
      </c>
      <c r="I504" s="205" t="s">
        <v>2405</v>
      </c>
      <c r="J504" s="38" t="s">
        <v>2626</v>
      </c>
      <c r="K504" s="38">
        <v>1237</v>
      </c>
      <c r="L504" s="206">
        <v>2749</v>
      </c>
      <c r="M504" s="205" t="s">
        <v>2406</v>
      </c>
      <c r="N504" s="38" t="s">
        <v>2626</v>
      </c>
      <c r="O504" s="209" t="s">
        <v>373</v>
      </c>
    </row>
    <row r="505" spans="1:15" ht="12">
      <c r="A505" s="175"/>
      <c r="B505" s="201" t="s">
        <v>2477</v>
      </c>
      <c r="C505" s="202" t="s">
        <v>2151</v>
      </c>
      <c r="D505" s="203" t="s">
        <v>2518</v>
      </c>
      <c r="E505" s="204" t="s">
        <v>1617</v>
      </c>
      <c r="F505" s="202">
        <f t="shared" si="21"/>
        <v>10</v>
      </c>
      <c r="G505" s="202" t="str">
        <f t="shared" si="22"/>
        <v>Meridian</v>
      </c>
      <c r="H505" s="202" t="str">
        <f t="shared" si="23"/>
        <v>Meridian, MS</v>
      </c>
      <c r="I505" s="205" t="s">
        <v>2517</v>
      </c>
      <c r="J505" s="38" t="s">
        <v>2518</v>
      </c>
      <c r="K505" s="38">
        <v>2138</v>
      </c>
      <c r="L505" s="206">
        <v>2444</v>
      </c>
      <c r="M505" s="207" t="s">
        <v>2519</v>
      </c>
      <c r="N505" s="208" t="s">
        <v>2518</v>
      </c>
      <c r="O505" s="209" t="s">
        <v>2520</v>
      </c>
    </row>
    <row r="506" spans="1:15" ht="12">
      <c r="A506" s="175"/>
      <c r="B506" s="201" t="s">
        <v>1618</v>
      </c>
      <c r="C506" s="202" t="s">
        <v>2225</v>
      </c>
      <c r="D506" s="203" t="s">
        <v>2226</v>
      </c>
      <c r="E506" s="204" t="s">
        <v>1619</v>
      </c>
      <c r="F506" s="202">
        <f t="shared" si="21"/>
        <v>7</v>
      </c>
      <c r="G506" s="202" t="str">
        <f t="shared" si="22"/>
        <v>Miami</v>
      </c>
      <c r="H506" s="202" t="str">
        <f t="shared" si="23"/>
        <v>Miami, FL</v>
      </c>
      <c r="I506" s="205" t="s">
        <v>1620</v>
      </c>
      <c r="J506" s="38" t="s">
        <v>2226</v>
      </c>
      <c r="K506" s="38">
        <v>4798</v>
      </c>
      <c r="L506" s="206">
        <v>100</v>
      </c>
      <c r="M506" s="207" t="s">
        <v>1446</v>
      </c>
      <c r="N506" s="208" t="s">
        <v>2226</v>
      </c>
      <c r="O506" s="209" t="s">
        <v>1666</v>
      </c>
    </row>
    <row r="507" spans="1:15" ht="12">
      <c r="A507" s="175"/>
      <c r="B507" s="201" t="s">
        <v>1621</v>
      </c>
      <c r="C507" s="202" t="s">
        <v>2225</v>
      </c>
      <c r="D507" s="203" t="s">
        <v>2226</v>
      </c>
      <c r="E507" s="204" t="s">
        <v>1619</v>
      </c>
      <c r="F507" s="202">
        <f t="shared" si="21"/>
        <v>7</v>
      </c>
      <c r="G507" s="202" t="str">
        <f t="shared" si="22"/>
        <v>Miami</v>
      </c>
      <c r="H507" s="202" t="str">
        <f t="shared" si="23"/>
        <v>Miami, FL</v>
      </c>
      <c r="I507" s="205" t="s">
        <v>1445</v>
      </c>
      <c r="J507" s="38" t="s">
        <v>2226</v>
      </c>
      <c r="K507" s="38">
        <v>4198</v>
      </c>
      <c r="L507" s="206">
        <v>200</v>
      </c>
      <c r="M507" s="207" t="s">
        <v>1446</v>
      </c>
      <c r="N507" s="208" t="s">
        <v>2226</v>
      </c>
      <c r="O507" s="209" t="s">
        <v>1666</v>
      </c>
    </row>
    <row r="508" spans="1:15" ht="12">
      <c r="A508" s="175"/>
      <c r="B508" s="201" t="s">
        <v>1622</v>
      </c>
      <c r="C508" s="202" t="s">
        <v>2225</v>
      </c>
      <c r="D508" s="203" t="s">
        <v>2226</v>
      </c>
      <c r="E508" s="204" t="s">
        <v>1619</v>
      </c>
      <c r="F508" s="202">
        <f t="shared" si="21"/>
        <v>7</v>
      </c>
      <c r="G508" s="202" t="str">
        <f t="shared" si="22"/>
        <v>Miami</v>
      </c>
      <c r="H508" s="202" t="str">
        <f t="shared" si="23"/>
        <v>Miami, FL</v>
      </c>
      <c r="I508" s="205" t="s">
        <v>1445</v>
      </c>
      <c r="J508" s="38" t="s">
        <v>2226</v>
      </c>
      <c r="K508" s="38">
        <v>4198</v>
      </c>
      <c r="L508" s="206">
        <v>200</v>
      </c>
      <c r="M508" s="207" t="s">
        <v>1446</v>
      </c>
      <c r="N508" s="208" t="s">
        <v>2226</v>
      </c>
      <c r="O508" s="209" t="s">
        <v>1666</v>
      </c>
    </row>
    <row r="509" spans="1:15" ht="12">
      <c r="A509" s="175"/>
      <c r="B509" s="201" t="s">
        <v>1623</v>
      </c>
      <c r="C509" s="202" t="s">
        <v>2499</v>
      </c>
      <c r="D509" s="203" t="s">
        <v>2500</v>
      </c>
      <c r="E509" s="204" t="s">
        <v>1624</v>
      </c>
      <c r="F509" s="202">
        <f t="shared" si="21"/>
        <v>13</v>
      </c>
      <c r="G509" s="202" t="str">
        <f t="shared" si="22"/>
        <v>Middlesboro</v>
      </c>
      <c r="H509" s="202" t="str">
        <f t="shared" si="23"/>
        <v>Middlesboro, KY</v>
      </c>
      <c r="I509" s="205" t="s">
        <v>2493</v>
      </c>
      <c r="J509" s="38" t="s">
        <v>558</v>
      </c>
      <c r="K509" s="38">
        <v>972</v>
      </c>
      <c r="L509" s="206">
        <v>4406</v>
      </c>
      <c r="M509" s="207" t="s">
        <v>559</v>
      </c>
      <c r="N509" s="208" t="s">
        <v>558</v>
      </c>
      <c r="O509" s="209" t="s">
        <v>560</v>
      </c>
    </row>
    <row r="510" spans="1:15" ht="12">
      <c r="A510" s="175"/>
      <c r="B510" s="201" t="s">
        <v>1625</v>
      </c>
      <c r="C510" s="202" t="s">
        <v>1638</v>
      </c>
      <c r="D510" s="203" t="s">
        <v>1639</v>
      </c>
      <c r="E510" s="204" t="s">
        <v>1626</v>
      </c>
      <c r="F510" s="202">
        <f t="shared" si="21"/>
        <v>9</v>
      </c>
      <c r="G510" s="202" t="str">
        <f t="shared" si="22"/>
        <v>Midland</v>
      </c>
      <c r="H510" s="202" t="str">
        <f t="shared" si="23"/>
        <v>Midland, TX</v>
      </c>
      <c r="I510" s="205" t="s">
        <v>713</v>
      </c>
      <c r="J510" s="38" t="s">
        <v>1639</v>
      </c>
      <c r="K510" s="38">
        <v>2094</v>
      </c>
      <c r="L510" s="206">
        <v>2708</v>
      </c>
      <c r="M510" s="207" t="s">
        <v>1715</v>
      </c>
      <c r="N510" s="208" t="s">
        <v>1639</v>
      </c>
      <c r="O510" s="209" t="s">
        <v>1716</v>
      </c>
    </row>
    <row r="511" spans="1:15" ht="12">
      <c r="A511" s="175"/>
      <c r="B511" s="201" t="s">
        <v>2697</v>
      </c>
      <c r="C511" s="202" t="s">
        <v>2648</v>
      </c>
      <c r="D511" s="203" t="s">
        <v>2649</v>
      </c>
      <c r="E511" s="204" t="s">
        <v>2698</v>
      </c>
      <c r="F511" s="202">
        <f t="shared" si="21"/>
        <v>12</v>
      </c>
      <c r="G511" s="202" t="str">
        <f t="shared" si="22"/>
        <v>Miles City</v>
      </c>
      <c r="H511" s="202" t="str">
        <f t="shared" si="23"/>
        <v>Miles City, MT</v>
      </c>
      <c r="I511" s="205" t="s">
        <v>1308</v>
      </c>
      <c r="J511" s="38" t="s">
        <v>2649</v>
      </c>
      <c r="K511" s="38">
        <v>558</v>
      </c>
      <c r="L511" s="206">
        <v>8745</v>
      </c>
      <c r="M511" s="207" t="s">
        <v>1132</v>
      </c>
      <c r="N511" s="208" t="s">
        <v>2649</v>
      </c>
      <c r="O511" s="209" t="s">
        <v>1133</v>
      </c>
    </row>
    <row r="512" spans="1:15" ht="12">
      <c r="A512" s="175"/>
      <c r="B512" s="201" t="s">
        <v>1309</v>
      </c>
      <c r="C512" s="202" t="s">
        <v>702</v>
      </c>
      <c r="D512" s="203" t="s">
        <v>259</v>
      </c>
      <c r="E512" s="204" t="s">
        <v>1310</v>
      </c>
      <c r="F512" s="202">
        <f t="shared" si="21"/>
        <v>11</v>
      </c>
      <c r="G512" s="202" t="str">
        <f t="shared" si="22"/>
        <v>Milwaukee</v>
      </c>
      <c r="H512" s="202" t="str">
        <f t="shared" si="23"/>
        <v>Milwaukee, WI</v>
      </c>
      <c r="I512" s="205" t="s">
        <v>1047</v>
      </c>
      <c r="J512" s="38" t="s">
        <v>259</v>
      </c>
      <c r="K512" s="38">
        <v>485</v>
      </c>
      <c r="L512" s="206">
        <v>7673</v>
      </c>
      <c r="M512" s="207" t="s">
        <v>1311</v>
      </c>
      <c r="N512" s="208" t="s">
        <v>259</v>
      </c>
      <c r="O512" s="209" t="s">
        <v>1312</v>
      </c>
    </row>
    <row r="513" spans="1:15" ht="12">
      <c r="A513" s="175"/>
      <c r="B513" s="201" t="s">
        <v>1313</v>
      </c>
      <c r="C513" s="202" t="s">
        <v>702</v>
      </c>
      <c r="D513" s="203" t="s">
        <v>259</v>
      </c>
      <c r="E513" s="204" t="s">
        <v>1310</v>
      </c>
      <c r="F513" s="202">
        <f t="shared" si="21"/>
        <v>11</v>
      </c>
      <c r="G513" s="202" t="str">
        <f t="shared" si="22"/>
        <v>Milwaukee</v>
      </c>
      <c r="H513" s="202" t="str">
        <f t="shared" si="23"/>
        <v>Milwaukee, WI</v>
      </c>
      <c r="I513" s="205" t="s">
        <v>1047</v>
      </c>
      <c r="J513" s="38" t="s">
        <v>259</v>
      </c>
      <c r="K513" s="38">
        <v>485</v>
      </c>
      <c r="L513" s="206">
        <v>7673</v>
      </c>
      <c r="M513" s="207" t="s">
        <v>1311</v>
      </c>
      <c r="N513" s="208" t="s">
        <v>259</v>
      </c>
      <c r="O513" s="209" t="s">
        <v>1312</v>
      </c>
    </row>
    <row r="514" spans="1:15" ht="12">
      <c r="A514" s="175"/>
      <c r="B514" s="201" t="s">
        <v>1522</v>
      </c>
      <c r="C514" s="202" t="s">
        <v>702</v>
      </c>
      <c r="D514" s="203" t="s">
        <v>259</v>
      </c>
      <c r="E514" s="204" t="s">
        <v>1310</v>
      </c>
      <c r="F514" s="202">
        <f t="shared" si="21"/>
        <v>11</v>
      </c>
      <c r="G514" s="202" t="str">
        <f t="shared" si="22"/>
        <v>Milwaukee</v>
      </c>
      <c r="H514" s="202" t="str">
        <f t="shared" si="23"/>
        <v>Milwaukee, WI</v>
      </c>
      <c r="I514" s="205" t="s">
        <v>1523</v>
      </c>
      <c r="J514" s="38" t="s">
        <v>259</v>
      </c>
      <c r="K514" s="38">
        <v>479</v>
      </c>
      <c r="L514" s="206">
        <v>7324</v>
      </c>
      <c r="M514" s="207" t="s">
        <v>1311</v>
      </c>
      <c r="N514" s="208" t="s">
        <v>259</v>
      </c>
      <c r="O514" s="209" t="s">
        <v>1312</v>
      </c>
    </row>
    <row r="515" spans="1:15" ht="12">
      <c r="A515" s="175"/>
      <c r="B515" s="201" t="s">
        <v>1524</v>
      </c>
      <c r="C515" s="202" t="s">
        <v>702</v>
      </c>
      <c r="D515" s="203" t="s">
        <v>259</v>
      </c>
      <c r="E515" s="204" t="s">
        <v>1310</v>
      </c>
      <c r="F515" s="202">
        <f t="shared" si="21"/>
        <v>11</v>
      </c>
      <c r="G515" s="202" t="str">
        <f t="shared" si="22"/>
        <v>Milwaukee</v>
      </c>
      <c r="H515" s="202" t="str">
        <f t="shared" si="23"/>
        <v>Milwaukee, WI</v>
      </c>
      <c r="I515" s="205" t="s">
        <v>1523</v>
      </c>
      <c r="J515" s="38" t="s">
        <v>259</v>
      </c>
      <c r="K515" s="38">
        <v>479</v>
      </c>
      <c r="L515" s="206">
        <v>7324</v>
      </c>
      <c r="M515" s="207" t="s">
        <v>1311</v>
      </c>
      <c r="N515" s="208" t="s">
        <v>259</v>
      </c>
      <c r="O515" s="209" t="s">
        <v>1312</v>
      </c>
    </row>
    <row r="516" spans="1:15" ht="12">
      <c r="A516" s="175"/>
      <c r="B516" s="201" t="s">
        <v>1525</v>
      </c>
      <c r="C516" s="202" t="s">
        <v>1412</v>
      </c>
      <c r="D516" s="203" t="s">
        <v>1208</v>
      </c>
      <c r="E516" s="204" t="s">
        <v>1526</v>
      </c>
      <c r="F516" s="202">
        <f t="shared" si="21"/>
        <v>13</v>
      </c>
      <c r="G516" s="202" t="str">
        <f t="shared" si="22"/>
        <v>Minneapolis</v>
      </c>
      <c r="H516" s="202" t="str">
        <f t="shared" si="23"/>
        <v>Minneapolis, MN</v>
      </c>
      <c r="I516" s="205" t="s">
        <v>704</v>
      </c>
      <c r="J516" s="38" t="s">
        <v>1208</v>
      </c>
      <c r="K516" s="38">
        <v>682</v>
      </c>
      <c r="L516" s="206">
        <v>7981</v>
      </c>
      <c r="M516" s="205" t="s">
        <v>2281</v>
      </c>
      <c r="N516" s="38" t="s">
        <v>1208</v>
      </c>
      <c r="O516" s="209" t="s">
        <v>2282</v>
      </c>
    </row>
    <row r="517" spans="1:15" ht="12">
      <c r="A517" s="175"/>
      <c r="B517" s="201" t="s">
        <v>2211</v>
      </c>
      <c r="C517" s="202" t="s">
        <v>1412</v>
      </c>
      <c r="D517" s="203" t="s">
        <v>1208</v>
      </c>
      <c r="E517" s="204" t="s">
        <v>1526</v>
      </c>
      <c r="F517" s="202">
        <f t="shared" si="21"/>
        <v>13</v>
      </c>
      <c r="G517" s="202" t="str">
        <f t="shared" si="22"/>
        <v>Minneapolis</v>
      </c>
      <c r="H517" s="202" t="str">
        <f t="shared" si="23"/>
        <v>Minneapolis, MN</v>
      </c>
      <c r="I517" s="205" t="s">
        <v>704</v>
      </c>
      <c r="J517" s="38" t="s">
        <v>1208</v>
      </c>
      <c r="K517" s="38">
        <v>682</v>
      </c>
      <c r="L517" s="206">
        <v>7981</v>
      </c>
      <c r="M517" s="205" t="s">
        <v>2281</v>
      </c>
      <c r="N517" s="38" t="s">
        <v>1208</v>
      </c>
      <c r="O517" s="209" t="s">
        <v>2282</v>
      </c>
    </row>
    <row r="518" spans="1:15" ht="12">
      <c r="A518" s="175"/>
      <c r="B518" s="201" t="s">
        <v>2212</v>
      </c>
      <c r="C518" s="202" t="s">
        <v>2485</v>
      </c>
      <c r="D518" s="203" t="s">
        <v>2486</v>
      </c>
      <c r="E518" s="204" t="s">
        <v>1949</v>
      </c>
      <c r="F518" s="202">
        <f aca="true" t="shared" si="24" ref="F518:F581">LEN(E518)</f>
        <v>10</v>
      </c>
      <c r="G518" s="202" t="str">
        <f aca="true" t="shared" si="25" ref="G518:G581">MID(E518,2,F518-2)</f>
        <v>Minneola</v>
      </c>
      <c r="H518" s="202" t="str">
        <f aca="true" t="shared" si="26" ref="H518:H581">CONCATENATE(G518,", ",+D518)</f>
        <v>Minneola, NY</v>
      </c>
      <c r="I518" s="205" t="s">
        <v>1440</v>
      </c>
      <c r="J518" s="38" t="s">
        <v>2486</v>
      </c>
      <c r="K518" s="38">
        <v>921</v>
      </c>
      <c r="L518" s="206">
        <v>5027</v>
      </c>
      <c r="M518" s="207" t="s">
        <v>2024</v>
      </c>
      <c r="N518" s="208" t="s">
        <v>2486</v>
      </c>
      <c r="O518" s="209" t="s">
        <v>226</v>
      </c>
    </row>
    <row r="519" spans="1:15" ht="12">
      <c r="A519" s="175"/>
      <c r="B519" s="201" t="s">
        <v>1950</v>
      </c>
      <c r="C519" s="202" t="s">
        <v>83</v>
      </c>
      <c r="D519" s="203" t="s">
        <v>1635</v>
      </c>
      <c r="E519" s="204" t="s">
        <v>1951</v>
      </c>
      <c r="F519" s="202">
        <f t="shared" si="24"/>
        <v>7</v>
      </c>
      <c r="G519" s="202" t="str">
        <f t="shared" si="25"/>
        <v>Minot</v>
      </c>
      <c r="H519" s="202" t="str">
        <f t="shared" si="26"/>
        <v>Minot, ND</v>
      </c>
      <c r="I519" s="205" t="s">
        <v>1710</v>
      </c>
      <c r="J519" s="38" t="s">
        <v>1635</v>
      </c>
      <c r="K519" s="38">
        <v>548</v>
      </c>
      <c r="L519" s="206">
        <v>9090</v>
      </c>
      <c r="M519" s="207" t="s">
        <v>1906</v>
      </c>
      <c r="N519" s="208" t="s">
        <v>1635</v>
      </c>
      <c r="O519" s="209" t="s">
        <v>1907</v>
      </c>
    </row>
    <row r="520" spans="1:15" ht="12">
      <c r="A520" s="175"/>
      <c r="B520" s="201" t="s">
        <v>1711</v>
      </c>
      <c r="C520" s="202" t="s">
        <v>2648</v>
      </c>
      <c r="D520" s="203" t="s">
        <v>2649</v>
      </c>
      <c r="E520" s="204" t="s">
        <v>1712</v>
      </c>
      <c r="F520" s="202">
        <f t="shared" si="24"/>
        <v>10</v>
      </c>
      <c r="G520" s="202" t="str">
        <f t="shared" si="25"/>
        <v>Missoula</v>
      </c>
      <c r="H520" s="202" t="str">
        <f t="shared" si="26"/>
        <v>Missoula, MT</v>
      </c>
      <c r="I520" s="205" t="s">
        <v>2773</v>
      </c>
      <c r="J520" s="38" t="s">
        <v>2649</v>
      </c>
      <c r="K520" s="38">
        <v>280</v>
      </c>
      <c r="L520" s="206">
        <v>7792</v>
      </c>
      <c r="M520" s="207" t="s">
        <v>2774</v>
      </c>
      <c r="N520" s="208" t="s">
        <v>2649</v>
      </c>
      <c r="O520" s="209" t="s">
        <v>2775</v>
      </c>
    </row>
    <row r="521" spans="1:15" ht="12">
      <c r="A521" s="175"/>
      <c r="B521" s="201" t="s">
        <v>1713</v>
      </c>
      <c r="C521" s="202" t="s">
        <v>1630</v>
      </c>
      <c r="D521" s="203" t="s">
        <v>1631</v>
      </c>
      <c r="E521" s="204" t="s">
        <v>1714</v>
      </c>
      <c r="F521" s="202">
        <f t="shared" si="24"/>
        <v>10</v>
      </c>
      <c r="G521" s="202" t="str">
        <f t="shared" si="25"/>
        <v>Mitchell</v>
      </c>
      <c r="H521" s="202" t="str">
        <f t="shared" si="26"/>
        <v>Mitchell, SD</v>
      </c>
      <c r="I521" s="205" t="s">
        <v>2387</v>
      </c>
      <c r="J521" s="38" t="s">
        <v>1631</v>
      </c>
      <c r="K521" s="38">
        <v>611</v>
      </c>
      <c r="L521" s="206">
        <v>7301</v>
      </c>
      <c r="M521" s="207" t="s">
        <v>2388</v>
      </c>
      <c r="N521" s="208" t="s">
        <v>1631</v>
      </c>
      <c r="O521" s="209" t="s">
        <v>2389</v>
      </c>
    </row>
    <row r="522" spans="1:15" ht="12">
      <c r="A522" s="175"/>
      <c r="B522" s="201" t="s">
        <v>2168</v>
      </c>
      <c r="C522" s="202" t="s">
        <v>135</v>
      </c>
      <c r="D522" s="203" t="s">
        <v>136</v>
      </c>
      <c r="E522" s="204" t="s">
        <v>2169</v>
      </c>
      <c r="F522" s="202">
        <f t="shared" si="24"/>
        <v>8</v>
      </c>
      <c r="G522" s="202" t="str">
        <f t="shared" si="25"/>
        <v>Mobile</v>
      </c>
      <c r="H522" s="202" t="str">
        <f t="shared" si="26"/>
        <v>Mobile, AL</v>
      </c>
      <c r="I522" s="205" t="s">
        <v>1487</v>
      </c>
      <c r="J522" s="38" t="s">
        <v>136</v>
      </c>
      <c r="K522" s="38">
        <v>2627</v>
      </c>
      <c r="L522" s="206">
        <v>1702</v>
      </c>
      <c r="M522" s="207" t="s">
        <v>1488</v>
      </c>
      <c r="N522" s="208" t="s">
        <v>136</v>
      </c>
      <c r="O522" s="209" t="s">
        <v>1489</v>
      </c>
    </row>
    <row r="523" spans="1:15" ht="12">
      <c r="A523" s="175"/>
      <c r="B523" s="201" t="s">
        <v>2170</v>
      </c>
      <c r="C523" s="202" t="s">
        <v>135</v>
      </c>
      <c r="D523" s="203" t="s">
        <v>136</v>
      </c>
      <c r="E523" s="204" t="s">
        <v>2169</v>
      </c>
      <c r="F523" s="202">
        <f t="shared" si="24"/>
        <v>8</v>
      </c>
      <c r="G523" s="202" t="str">
        <f t="shared" si="25"/>
        <v>Mobile</v>
      </c>
      <c r="H523" s="202" t="str">
        <f t="shared" si="26"/>
        <v>Mobile, AL</v>
      </c>
      <c r="I523" s="205" t="s">
        <v>1487</v>
      </c>
      <c r="J523" s="38" t="s">
        <v>136</v>
      </c>
      <c r="K523" s="38">
        <v>2627</v>
      </c>
      <c r="L523" s="206">
        <v>1702</v>
      </c>
      <c r="M523" s="207" t="s">
        <v>1488</v>
      </c>
      <c r="N523" s="208" t="s">
        <v>136</v>
      </c>
      <c r="O523" s="209" t="s">
        <v>1489</v>
      </c>
    </row>
    <row r="524" spans="1:15" ht="12">
      <c r="A524" s="175"/>
      <c r="B524" s="201" t="s">
        <v>2171</v>
      </c>
      <c r="C524" s="202" t="s">
        <v>1630</v>
      </c>
      <c r="D524" s="203" t="s">
        <v>1631</v>
      </c>
      <c r="E524" s="204" t="s">
        <v>2172</v>
      </c>
      <c r="F524" s="202">
        <f t="shared" si="24"/>
        <v>10</v>
      </c>
      <c r="G524" s="202" t="str">
        <f t="shared" si="25"/>
        <v>Mobridge</v>
      </c>
      <c r="H524" s="202" t="str">
        <f t="shared" si="26"/>
        <v>Mobridge, SD</v>
      </c>
      <c r="I524" s="205" t="s">
        <v>1905</v>
      </c>
      <c r="J524" s="38" t="s">
        <v>1635</v>
      </c>
      <c r="K524" s="38">
        <v>488</v>
      </c>
      <c r="L524" s="206">
        <v>8968</v>
      </c>
      <c r="M524" s="207" t="s">
        <v>1906</v>
      </c>
      <c r="N524" s="208" t="s">
        <v>1635</v>
      </c>
      <c r="O524" s="209" t="s">
        <v>1907</v>
      </c>
    </row>
    <row r="525" spans="1:15" ht="12">
      <c r="A525" s="175"/>
      <c r="B525" s="201" t="s">
        <v>2173</v>
      </c>
      <c r="C525" s="202" t="s">
        <v>2444</v>
      </c>
      <c r="D525" s="203" t="s">
        <v>2445</v>
      </c>
      <c r="E525" s="204" t="s">
        <v>2174</v>
      </c>
      <c r="F525" s="202">
        <f t="shared" si="24"/>
        <v>8</v>
      </c>
      <c r="G525" s="202" t="str">
        <f t="shared" si="25"/>
        <v>Monroe</v>
      </c>
      <c r="H525" s="202" t="str">
        <f t="shared" si="26"/>
        <v>Monroe, LA</v>
      </c>
      <c r="I525" s="205" t="s">
        <v>1553</v>
      </c>
      <c r="J525" s="38" t="s">
        <v>2518</v>
      </c>
      <c r="K525" s="38">
        <v>2215</v>
      </c>
      <c r="L525" s="206">
        <v>2467</v>
      </c>
      <c r="M525" s="207" t="s">
        <v>2519</v>
      </c>
      <c r="N525" s="208" t="s">
        <v>2518</v>
      </c>
      <c r="O525" s="209" t="s">
        <v>2520</v>
      </c>
    </row>
    <row r="526" spans="1:15" ht="12">
      <c r="A526" s="175"/>
      <c r="B526" s="201" t="s">
        <v>2175</v>
      </c>
      <c r="C526" s="202" t="s">
        <v>2629</v>
      </c>
      <c r="D526" s="203" t="s">
        <v>2626</v>
      </c>
      <c r="E526" s="204" t="s">
        <v>2176</v>
      </c>
      <c r="F526" s="202">
        <f t="shared" si="24"/>
        <v>10</v>
      </c>
      <c r="G526" s="202" t="str">
        <f t="shared" si="25"/>
        <v>Monterey</v>
      </c>
      <c r="H526" s="202" t="str">
        <f t="shared" si="26"/>
        <v>Monterey, CA</v>
      </c>
      <c r="I526" s="205" t="s">
        <v>2177</v>
      </c>
      <c r="J526" s="38" t="s">
        <v>2626</v>
      </c>
      <c r="K526" s="38">
        <v>65</v>
      </c>
      <c r="L526" s="206">
        <v>3005</v>
      </c>
      <c r="M526" s="205" t="s">
        <v>2415</v>
      </c>
      <c r="N526" s="38" t="s">
        <v>2626</v>
      </c>
      <c r="O526" s="209" t="s">
        <v>2416</v>
      </c>
    </row>
    <row r="527" spans="1:15" ht="12">
      <c r="A527" s="175"/>
      <c r="B527" s="201" t="s">
        <v>2417</v>
      </c>
      <c r="C527" s="202" t="s">
        <v>135</v>
      </c>
      <c r="D527" s="203" t="s">
        <v>136</v>
      </c>
      <c r="E527" s="204" t="s">
        <v>2418</v>
      </c>
      <c r="F527" s="202">
        <f t="shared" si="24"/>
        <v>12</v>
      </c>
      <c r="G527" s="202" t="str">
        <f t="shared" si="25"/>
        <v>Montgomery</v>
      </c>
      <c r="H527" s="202" t="str">
        <f t="shared" si="26"/>
        <v>Montgomery, AL</v>
      </c>
      <c r="I527" s="205" t="s">
        <v>2743</v>
      </c>
      <c r="J527" s="38" t="s">
        <v>99</v>
      </c>
      <c r="K527" s="38">
        <v>2284</v>
      </c>
      <c r="L527" s="206">
        <v>2261</v>
      </c>
      <c r="M527" s="205" t="s">
        <v>29</v>
      </c>
      <c r="N527" s="38" t="s">
        <v>136</v>
      </c>
      <c r="O527" s="214" t="s">
        <v>30</v>
      </c>
    </row>
    <row r="528" spans="1:15" ht="12">
      <c r="A528" s="175"/>
      <c r="B528" s="201" t="s">
        <v>2419</v>
      </c>
      <c r="C528" s="202" t="s">
        <v>135</v>
      </c>
      <c r="D528" s="203" t="s">
        <v>136</v>
      </c>
      <c r="E528" s="204" t="s">
        <v>2418</v>
      </c>
      <c r="F528" s="202">
        <f t="shared" si="24"/>
        <v>12</v>
      </c>
      <c r="G528" s="202" t="str">
        <f t="shared" si="25"/>
        <v>Montgomery</v>
      </c>
      <c r="H528" s="202" t="str">
        <f t="shared" si="26"/>
        <v>Montgomery, AL</v>
      </c>
      <c r="I528" s="205" t="s">
        <v>28</v>
      </c>
      <c r="J528" s="38" t="s">
        <v>136</v>
      </c>
      <c r="K528" s="38">
        <v>2212</v>
      </c>
      <c r="L528" s="206">
        <v>2224</v>
      </c>
      <c r="M528" s="205" t="s">
        <v>29</v>
      </c>
      <c r="N528" s="38" t="s">
        <v>136</v>
      </c>
      <c r="O528" s="214" t="s">
        <v>30</v>
      </c>
    </row>
    <row r="529" spans="1:15" ht="12">
      <c r="A529" s="175"/>
      <c r="B529" s="201" t="s">
        <v>2420</v>
      </c>
      <c r="C529" s="202" t="s">
        <v>2485</v>
      </c>
      <c r="D529" s="203" t="s">
        <v>2486</v>
      </c>
      <c r="E529" s="204" t="s">
        <v>2421</v>
      </c>
      <c r="F529" s="202">
        <f t="shared" si="24"/>
        <v>12</v>
      </c>
      <c r="G529" s="202" t="str">
        <f t="shared" si="25"/>
        <v>Monticello</v>
      </c>
      <c r="H529" s="202" t="str">
        <f t="shared" si="26"/>
        <v>Monticello, NY</v>
      </c>
      <c r="I529" s="205" t="s">
        <v>75</v>
      </c>
      <c r="J529" s="38" t="s">
        <v>2486</v>
      </c>
      <c r="K529" s="38">
        <v>337</v>
      </c>
      <c r="L529" s="206">
        <v>7273</v>
      </c>
      <c r="M529" s="207" t="s">
        <v>76</v>
      </c>
      <c r="N529" s="208" t="s">
        <v>2132</v>
      </c>
      <c r="O529" s="209" t="s">
        <v>77</v>
      </c>
    </row>
    <row r="530" spans="1:15" ht="12">
      <c r="A530" s="175"/>
      <c r="B530" s="213" t="s">
        <v>2422</v>
      </c>
      <c r="C530" s="202" t="s">
        <v>1408</v>
      </c>
      <c r="D530" s="203" t="s">
        <v>1409</v>
      </c>
      <c r="E530" s="204" t="s">
        <v>2423</v>
      </c>
      <c r="F530" s="202">
        <f t="shared" si="24"/>
        <v>12</v>
      </c>
      <c r="G530" s="202" t="str">
        <f t="shared" si="25"/>
        <v>Montpelier</v>
      </c>
      <c r="H530" s="202" t="str">
        <f t="shared" si="26"/>
        <v>Montpelier, VT</v>
      </c>
      <c r="I530" s="205" t="s">
        <v>2512</v>
      </c>
      <c r="J530" s="38" t="s">
        <v>1409</v>
      </c>
      <c r="K530" s="38">
        <v>388</v>
      </c>
      <c r="L530" s="206">
        <v>7771</v>
      </c>
      <c r="M530" s="207" t="s">
        <v>2513</v>
      </c>
      <c r="N530" s="208" t="s">
        <v>1409</v>
      </c>
      <c r="O530" s="209" t="s">
        <v>2514</v>
      </c>
    </row>
    <row r="531" spans="1:15" ht="12">
      <c r="A531" s="175"/>
      <c r="B531" s="201" t="s">
        <v>2424</v>
      </c>
      <c r="C531" s="202" t="s">
        <v>2624</v>
      </c>
      <c r="D531" s="203" t="s">
        <v>2625</v>
      </c>
      <c r="E531" s="204" t="s">
        <v>2425</v>
      </c>
      <c r="F531" s="202">
        <f t="shared" si="24"/>
        <v>10</v>
      </c>
      <c r="G531" s="202" t="str">
        <f t="shared" si="25"/>
        <v>Montrose</v>
      </c>
      <c r="H531" s="202" t="str">
        <f t="shared" si="26"/>
        <v>Montrose, CO</v>
      </c>
      <c r="I531" s="205" t="s">
        <v>40</v>
      </c>
      <c r="J531" s="38" t="s">
        <v>2625</v>
      </c>
      <c r="K531" s="38">
        <v>1183</v>
      </c>
      <c r="L531" s="206">
        <v>5548</v>
      </c>
      <c r="M531" s="205" t="s">
        <v>41</v>
      </c>
      <c r="N531" s="38" t="s">
        <v>2625</v>
      </c>
      <c r="O531" s="209" t="s">
        <v>42</v>
      </c>
    </row>
    <row r="532" spans="1:15" ht="12">
      <c r="A532" s="175"/>
      <c r="B532" s="201" t="s">
        <v>2687</v>
      </c>
      <c r="C532" s="202" t="s">
        <v>2131</v>
      </c>
      <c r="D532" s="203" t="s">
        <v>2132</v>
      </c>
      <c r="E532" s="204" t="s">
        <v>2425</v>
      </c>
      <c r="F532" s="202">
        <f t="shared" si="24"/>
        <v>10</v>
      </c>
      <c r="G532" s="202" t="str">
        <f t="shared" si="25"/>
        <v>Montrose</v>
      </c>
      <c r="H532" s="202" t="str">
        <f t="shared" si="26"/>
        <v>Montrose, PA</v>
      </c>
      <c r="I532" s="205" t="s">
        <v>75</v>
      </c>
      <c r="J532" s="38" t="s">
        <v>2486</v>
      </c>
      <c r="K532" s="38">
        <v>337</v>
      </c>
      <c r="L532" s="206">
        <v>7273</v>
      </c>
      <c r="M532" s="207" t="s">
        <v>76</v>
      </c>
      <c r="N532" s="208" t="s">
        <v>2132</v>
      </c>
      <c r="O532" s="209" t="s">
        <v>77</v>
      </c>
    </row>
    <row r="533" spans="1:15" ht="12">
      <c r="A533" s="175"/>
      <c r="B533" s="201" t="s">
        <v>2688</v>
      </c>
      <c r="C533" s="202" t="s">
        <v>1403</v>
      </c>
      <c r="D533" s="203" t="s">
        <v>1784</v>
      </c>
      <c r="E533" s="204" t="s">
        <v>2689</v>
      </c>
      <c r="F533" s="202">
        <f t="shared" si="24"/>
        <v>12</v>
      </c>
      <c r="G533" s="202" t="str">
        <f t="shared" si="25"/>
        <v>Morgantown</v>
      </c>
      <c r="H533" s="202" t="str">
        <f t="shared" si="26"/>
        <v>Morgantown, WV</v>
      </c>
      <c r="I533" s="205" t="s">
        <v>2392</v>
      </c>
      <c r="J533" s="38" t="s">
        <v>2132</v>
      </c>
      <c r="K533" s="38">
        <v>654</v>
      </c>
      <c r="L533" s="206">
        <v>5968</v>
      </c>
      <c r="M533" s="207" t="s">
        <v>2393</v>
      </c>
      <c r="N533" s="208" t="s">
        <v>2132</v>
      </c>
      <c r="O533" s="209" t="s">
        <v>2394</v>
      </c>
    </row>
    <row r="534" spans="1:15" ht="12">
      <c r="A534" s="175"/>
      <c r="B534" s="201" t="s">
        <v>2690</v>
      </c>
      <c r="C534" s="202" t="s">
        <v>2428</v>
      </c>
      <c r="D534" s="203" t="s">
        <v>2429</v>
      </c>
      <c r="E534" s="204" t="s">
        <v>2691</v>
      </c>
      <c r="F534" s="202">
        <f t="shared" si="24"/>
        <v>8</v>
      </c>
      <c r="G534" s="202" t="str">
        <f t="shared" si="25"/>
        <v>Muncie</v>
      </c>
      <c r="H534" s="202" t="str">
        <f t="shared" si="26"/>
        <v>Muncie, IN</v>
      </c>
      <c r="I534" s="205" t="s">
        <v>273</v>
      </c>
      <c r="J534" s="38" t="s">
        <v>2617</v>
      </c>
      <c r="K534" s="38">
        <v>886</v>
      </c>
      <c r="L534" s="206">
        <v>5708</v>
      </c>
      <c r="M534" s="207" t="s">
        <v>270</v>
      </c>
      <c r="N534" s="208" t="s">
        <v>2617</v>
      </c>
      <c r="O534" s="209" t="s">
        <v>271</v>
      </c>
    </row>
    <row r="535" spans="1:15" ht="12">
      <c r="A535" s="175"/>
      <c r="B535" s="201" t="s">
        <v>2692</v>
      </c>
      <c r="C535" s="202" t="s">
        <v>370</v>
      </c>
      <c r="D535" s="203" t="s">
        <v>371</v>
      </c>
      <c r="E535" s="204" t="s">
        <v>2693</v>
      </c>
      <c r="F535" s="202">
        <f t="shared" si="24"/>
        <v>10</v>
      </c>
      <c r="G535" s="202" t="str">
        <f t="shared" si="25"/>
        <v>Muskegon</v>
      </c>
      <c r="H535" s="202" t="str">
        <f t="shared" si="26"/>
        <v>Muskegon, MI</v>
      </c>
      <c r="I535" s="205" t="s">
        <v>1123</v>
      </c>
      <c r="J535" s="38" t="s">
        <v>371</v>
      </c>
      <c r="K535" s="38">
        <v>431</v>
      </c>
      <c r="L535" s="206">
        <v>6924</v>
      </c>
      <c r="M535" s="207" t="s">
        <v>1345</v>
      </c>
      <c r="N535" s="208" t="s">
        <v>371</v>
      </c>
      <c r="O535" s="209" t="s">
        <v>1346</v>
      </c>
    </row>
    <row r="536" spans="1:15" ht="12">
      <c r="A536" s="175"/>
      <c r="B536" s="201" t="s">
        <v>2694</v>
      </c>
      <c r="C536" s="202" t="s">
        <v>359</v>
      </c>
      <c r="D536" s="203" t="s">
        <v>360</v>
      </c>
      <c r="E536" s="204" t="s">
        <v>2695</v>
      </c>
      <c r="F536" s="202">
        <f t="shared" si="24"/>
        <v>10</v>
      </c>
      <c r="G536" s="202" t="str">
        <f t="shared" si="25"/>
        <v>Muskogee</v>
      </c>
      <c r="H536" s="202" t="str">
        <f t="shared" si="26"/>
        <v>Muskogee, OK</v>
      </c>
      <c r="I536" s="205" t="s">
        <v>1703</v>
      </c>
      <c r="J536" s="38" t="s">
        <v>1946</v>
      </c>
      <c r="K536" s="38">
        <v>1894</v>
      </c>
      <c r="L536" s="206">
        <v>3478</v>
      </c>
      <c r="M536" s="205" t="s">
        <v>1704</v>
      </c>
      <c r="N536" s="38" t="s">
        <v>1946</v>
      </c>
      <c r="O536" s="209" t="s">
        <v>1470</v>
      </c>
    </row>
    <row r="537" spans="1:15" ht="12">
      <c r="A537" s="175"/>
      <c r="B537" s="201" t="s">
        <v>2696</v>
      </c>
      <c r="C537" s="202" t="s">
        <v>2616</v>
      </c>
      <c r="D537" s="203" t="s">
        <v>2617</v>
      </c>
      <c r="E537" s="204" t="s">
        <v>1893</v>
      </c>
      <c r="F537" s="202">
        <f t="shared" si="24"/>
        <v>10</v>
      </c>
      <c r="G537" s="202" t="str">
        <f t="shared" si="25"/>
        <v>Napoleon</v>
      </c>
      <c r="H537" s="202" t="str">
        <f t="shared" si="26"/>
        <v>Napoleon, OH</v>
      </c>
      <c r="I537" s="205" t="s">
        <v>1354</v>
      </c>
      <c r="J537" s="38" t="s">
        <v>2429</v>
      </c>
      <c r="K537" s="38">
        <v>824</v>
      </c>
      <c r="L537" s="206">
        <v>6273</v>
      </c>
      <c r="M537" s="205" t="s">
        <v>976</v>
      </c>
      <c r="N537" s="38" t="s">
        <v>2429</v>
      </c>
      <c r="O537" s="209" t="s">
        <v>977</v>
      </c>
    </row>
    <row r="538" spans="1:15" ht="12">
      <c r="A538" s="175"/>
      <c r="B538" s="201" t="s">
        <v>1894</v>
      </c>
      <c r="C538" s="202" t="s">
        <v>503</v>
      </c>
      <c r="D538" s="203" t="s">
        <v>558</v>
      </c>
      <c r="E538" s="204" t="s">
        <v>1895</v>
      </c>
      <c r="F538" s="202">
        <f t="shared" si="24"/>
        <v>11</v>
      </c>
      <c r="G538" s="202" t="str">
        <f t="shared" si="25"/>
        <v>Nashville</v>
      </c>
      <c r="H538" s="202" t="str">
        <f t="shared" si="26"/>
        <v>Nashville, TN</v>
      </c>
      <c r="I538" s="205" t="s">
        <v>2576</v>
      </c>
      <c r="J538" s="38" t="s">
        <v>558</v>
      </c>
      <c r="K538" s="38">
        <v>1616</v>
      </c>
      <c r="L538" s="206">
        <v>3729</v>
      </c>
      <c r="M538" s="207" t="s">
        <v>2577</v>
      </c>
      <c r="N538" s="208" t="s">
        <v>558</v>
      </c>
      <c r="O538" s="209" t="s">
        <v>2144</v>
      </c>
    </row>
    <row r="539" spans="1:15" ht="12">
      <c r="A539" s="175"/>
      <c r="B539" s="201" t="s">
        <v>1896</v>
      </c>
      <c r="C539" s="202" t="s">
        <v>503</v>
      </c>
      <c r="D539" s="203" t="s">
        <v>558</v>
      </c>
      <c r="E539" s="204" t="s">
        <v>1895</v>
      </c>
      <c r="F539" s="202">
        <f t="shared" si="24"/>
        <v>11</v>
      </c>
      <c r="G539" s="202" t="str">
        <f t="shared" si="25"/>
        <v>Nashville</v>
      </c>
      <c r="H539" s="202" t="str">
        <f t="shared" si="26"/>
        <v>Nashville, TN</v>
      </c>
      <c r="I539" s="205" t="s">
        <v>2576</v>
      </c>
      <c r="J539" s="38" t="s">
        <v>558</v>
      </c>
      <c r="K539" s="38">
        <v>1616</v>
      </c>
      <c r="L539" s="206">
        <v>3729</v>
      </c>
      <c r="M539" s="207" t="s">
        <v>2577</v>
      </c>
      <c r="N539" s="208" t="s">
        <v>558</v>
      </c>
      <c r="O539" s="209" t="s">
        <v>2144</v>
      </c>
    </row>
    <row r="540" spans="1:15" ht="12">
      <c r="A540" s="175"/>
      <c r="B540" s="201" t="s">
        <v>2163</v>
      </c>
      <c r="C540" s="202" t="s">
        <v>503</v>
      </c>
      <c r="D540" s="203" t="s">
        <v>558</v>
      </c>
      <c r="E540" s="204" t="s">
        <v>1895</v>
      </c>
      <c r="F540" s="202">
        <f t="shared" si="24"/>
        <v>11</v>
      </c>
      <c r="G540" s="202" t="str">
        <f t="shared" si="25"/>
        <v>Nashville</v>
      </c>
      <c r="H540" s="202" t="str">
        <f t="shared" si="26"/>
        <v>Nashville, TN</v>
      </c>
      <c r="I540" s="205" t="s">
        <v>2576</v>
      </c>
      <c r="J540" s="38" t="s">
        <v>558</v>
      </c>
      <c r="K540" s="38">
        <v>1616</v>
      </c>
      <c r="L540" s="206">
        <v>3729</v>
      </c>
      <c r="M540" s="207" t="s">
        <v>2577</v>
      </c>
      <c r="N540" s="208" t="s">
        <v>558</v>
      </c>
      <c r="O540" s="209" t="s">
        <v>2144</v>
      </c>
    </row>
    <row r="541" spans="1:15" ht="12">
      <c r="A541" s="175"/>
      <c r="B541" s="201" t="s">
        <v>2164</v>
      </c>
      <c r="C541" s="202" t="s">
        <v>2428</v>
      </c>
      <c r="D541" s="203" t="s">
        <v>2429</v>
      </c>
      <c r="E541" s="204" t="s">
        <v>2165</v>
      </c>
      <c r="F541" s="202">
        <f t="shared" si="24"/>
        <v>12</v>
      </c>
      <c r="G541" s="202" t="str">
        <f t="shared" si="25"/>
        <v>New Albany</v>
      </c>
      <c r="H541" s="202" t="str">
        <f t="shared" si="26"/>
        <v>New Albany, IN</v>
      </c>
      <c r="I541" s="205" t="s">
        <v>2217</v>
      </c>
      <c r="J541" s="38" t="s">
        <v>2500</v>
      </c>
      <c r="K541" s="38">
        <v>1288</v>
      </c>
      <c r="L541" s="206">
        <v>4514</v>
      </c>
      <c r="M541" s="207" t="s">
        <v>2218</v>
      </c>
      <c r="N541" s="208" t="s">
        <v>2500</v>
      </c>
      <c r="O541" s="209" t="s">
        <v>2219</v>
      </c>
    </row>
    <row r="542" spans="1:15" ht="12">
      <c r="A542" s="175"/>
      <c r="B542" s="213" t="s">
        <v>1954</v>
      </c>
      <c r="C542" s="202" t="s">
        <v>1129</v>
      </c>
      <c r="D542" s="203" t="s">
        <v>1314</v>
      </c>
      <c r="E542" s="204" t="s">
        <v>1955</v>
      </c>
      <c r="F542" s="202">
        <f t="shared" si="24"/>
        <v>13</v>
      </c>
      <c r="G542" s="202" t="str">
        <f t="shared" si="25"/>
        <v>New Bedford</v>
      </c>
      <c r="H542" s="202" t="str">
        <f t="shared" si="26"/>
        <v>New Bedford, MA</v>
      </c>
      <c r="I542" s="205" t="s">
        <v>1764</v>
      </c>
      <c r="J542" s="38" t="s">
        <v>2017</v>
      </c>
      <c r="K542" s="38">
        <v>606</v>
      </c>
      <c r="L542" s="206">
        <v>5884</v>
      </c>
      <c r="M542" s="207" t="s">
        <v>2018</v>
      </c>
      <c r="N542" s="208" t="s">
        <v>2017</v>
      </c>
      <c r="O542" s="209" t="s">
        <v>2019</v>
      </c>
    </row>
    <row r="543" spans="1:15" ht="12">
      <c r="A543" s="175"/>
      <c r="B543" s="213" t="s">
        <v>1956</v>
      </c>
      <c r="C543" s="202" t="s">
        <v>2312</v>
      </c>
      <c r="D543" s="203" t="s">
        <v>2313</v>
      </c>
      <c r="E543" s="204" t="s">
        <v>1957</v>
      </c>
      <c r="F543" s="202">
        <f t="shared" si="24"/>
        <v>15</v>
      </c>
      <c r="G543" s="202" t="str">
        <f t="shared" si="25"/>
        <v>New Brunswick</v>
      </c>
      <c r="H543" s="202" t="str">
        <f t="shared" si="26"/>
        <v>New Brunswick, NJ</v>
      </c>
      <c r="I543" s="205" t="s">
        <v>530</v>
      </c>
      <c r="J543" s="38" t="s">
        <v>2313</v>
      </c>
      <c r="K543" s="38">
        <v>1201</v>
      </c>
      <c r="L543" s="206">
        <v>4888</v>
      </c>
      <c r="M543" s="207" t="s">
        <v>531</v>
      </c>
      <c r="N543" s="208" t="s">
        <v>2313</v>
      </c>
      <c r="O543" s="209" t="s">
        <v>532</v>
      </c>
    </row>
    <row r="544" spans="1:15" ht="12">
      <c r="A544" s="175"/>
      <c r="B544" s="213" t="s">
        <v>1958</v>
      </c>
      <c r="C544" s="202" t="s">
        <v>2312</v>
      </c>
      <c r="D544" s="203" t="s">
        <v>2313</v>
      </c>
      <c r="E544" s="204" t="s">
        <v>1957</v>
      </c>
      <c r="F544" s="202">
        <f t="shared" si="24"/>
        <v>15</v>
      </c>
      <c r="G544" s="202" t="str">
        <f t="shared" si="25"/>
        <v>New Brunswick</v>
      </c>
      <c r="H544" s="202" t="str">
        <f t="shared" si="26"/>
        <v>New Brunswick, NJ</v>
      </c>
      <c r="I544" s="205" t="s">
        <v>530</v>
      </c>
      <c r="J544" s="38" t="s">
        <v>2313</v>
      </c>
      <c r="K544" s="38">
        <v>1201</v>
      </c>
      <c r="L544" s="206">
        <v>4888</v>
      </c>
      <c r="M544" s="207" t="s">
        <v>531</v>
      </c>
      <c r="N544" s="208" t="s">
        <v>2313</v>
      </c>
      <c r="O544" s="209" t="s">
        <v>532</v>
      </c>
    </row>
    <row r="545" spans="1:15" ht="12">
      <c r="A545" s="175"/>
      <c r="B545" s="201" t="s">
        <v>1959</v>
      </c>
      <c r="C545" s="202" t="s">
        <v>2131</v>
      </c>
      <c r="D545" s="203" t="s">
        <v>2132</v>
      </c>
      <c r="E545" s="204" t="s">
        <v>1960</v>
      </c>
      <c r="F545" s="202">
        <f t="shared" si="24"/>
        <v>12</v>
      </c>
      <c r="G545" s="202" t="str">
        <f t="shared" si="25"/>
        <v>New Castle</v>
      </c>
      <c r="H545" s="202" t="str">
        <f t="shared" si="26"/>
        <v>New Castle, PA</v>
      </c>
      <c r="I545" s="205" t="s">
        <v>2392</v>
      </c>
      <c r="J545" s="38" t="s">
        <v>2132</v>
      </c>
      <c r="K545" s="38">
        <v>654</v>
      </c>
      <c r="L545" s="206">
        <v>5968</v>
      </c>
      <c r="M545" s="207" t="s">
        <v>2393</v>
      </c>
      <c r="N545" s="208" t="s">
        <v>2132</v>
      </c>
      <c r="O545" s="209" t="s">
        <v>2394</v>
      </c>
    </row>
    <row r="546" spans="1:15" ht="12">
      <c r="A546" s="175"/>
      <c r="B546" s="213" t="s">
        <v>1961</v>
      </c>
      <c r="C546" s="202" t="s">
        <v>2286</v>
      </c>
      <c r="D546" s="203" t="s">
        <v>2287</v>
      </c>
      <c r="E546" s="204" t="s">
        <v>1962</v>
      </c>
      <c r="F546" s="202">
        <f t="shared" si="24"/>
        <v>11</v>
      </c>
      <c r="G546" s="202" t="str">
        <f t="shared" si="25"/>
        <v>New Haven</v>
      </c>
      <c r="H546" s="202" t="str">
        <f t="shared" si="26"/>
        <v>New Haven, CT</v>
      </c>
      <c r="I546" s="205" t="s">
        <v>2327</v>
      </c>
      <c r="J546" s="38" t="s">
        <v>2287</v>
      </c>
      <c r="K546" s="38">
        <v>677</v>
      </c>
      <c r="L546" s="206">
        <v>6151</v>
      </c>
      <c r="M546" s="205" t="s">
        <v>2324</v>
      </c>
      <c r="N546" s="38" t="s">
        <v>2287</v>
      </c>
      <c r="O546" s="209" t="s">
        <v>2325</v>
      </c>
    </row>
    <row r="547" spans="1:15" ht="12">
      <c r="A547" s="175"/>
      <c r="B547" s="213" t="s">
        <v>1963</v>
      </c>
      <c r="C547" s="202" t="s">
        <v>2286</v>
      </c>
      <c r="D547" s="203" t="s">
        <v>2287</v>
      </c>
      <c r="E547" s="204" t="s">
        <v>1962</v>
      </c>
      <c r="F547" s="202">
        <f t="shared" si="24"/>
        <v>11</v>
      </c>
      <c r="G547" s="202" t="str">
        <f t="shared" si="25"/>
        <v>New Haven</v>
      </c>
      <c r="H547" s="202" t="str">
        <f t="shared" si="26"/>
        <v>New Haven, CT</v>
      </c>
      <c r="I547" s="205" t="s">
        <v>2327</v>
      </c>
      <c r="J547" s="38" t="s">
        <v>2287</v>
      </c>
      <c r="K547" s="38">
        <v>677</v>
      </c>
      <c r="L547" s="206">
        <v>6151</v>
      </c>
      <c r="M547" s="205" t="s">
        <v>2324</v>
      </c>
      <c r="N547" s="38" t="s">
        <v>2287</v>
      </c>
      <c r="O547" s="209" t="s">
        <v>2325</v>
      </c>
    </row>
    <row r="548" spans="1:15" ht="12">
      <c r="A548" s="175"/>
      <c r="B548" s="213" t="s">
        <v>1964</v>
      </c>
      <c r="C548" s="202" t="s">
        <v>2286</v>
      </c>
      <c r="D548" s="203" t="s">
        <v>2287</v>
      </c>
      <c r="E548" s="204" t="s">
        <v>1965</v>
      </c>
      <c r="F548" s="202">
        <f t="shared" si="24"/>
        <v>12</v>
      </c>
      <c r="G548" s="202" t="str">
        <f t="shared" si="25"/>
        <v>New London</v>
      </c>
      <c r="H548" s="202" t="str">
        <f t="shared" si="26"/>
        <v>New London, CT</v>
      </c>
      <c r="I548" s="205" t="s">
        <v>1764</v>
      </c>
      <c r="J548" s="38" t="s">
        <v>2017</v>
      </c>
      <c r="K548" s="38">
        <v>606</v>
      </c>
      <c r="L548" s="206">
        <v>5884</v>
      </c>
      <c r="M548" s="207" t="s">
        <v>2018</v>
      </c>
      <c r="N548" s="208" t="s">
        <v>2017</v>
      </c>
      <c r="O548" s="209" t="s">
        <v>2019</v>
      </c>
    </row>
    <row r="549" spans="1:15" ht="12">
      <c r="A549" s="175"/>
      <c r="B549" s="201" t="s">
        <v>1966</v>
      </c>
      <c r="C549" s="202" t="s">
        <v>2444</v>
      </c>
      <c r="D549" s="203" t="s">
        <v>2445</v>
      </c>
      <c r="E549" s="204" t="s">
        <v>1967</v>
      </c>
      <c r="F549" s="202">
        <f t="shared" si="24"/>
        <v>13</v>
      </c>
      <c r="G549" s="202" t="str">
        <f t="shared" si="25"/>
        <v>New Orleans</v>
      </c>
      <c r="H549" s="202" t="str">
        <f t="shared" si="26"/>
        <v>New Orleans, LA</v>
      </c>
      <c r="I549" s="205" t="s">
        <v>1789</v>
      </c>
      <c r="J549" s="38" t="s">
        <v>2445</v>
      </c>
      <c r="K549" s="38">
        <v>2655</v>
      </c>
      <c r="L549" s="206">
        <v>1513</v>
      </c>
      <c r="M549" s="207" t="s">
        <v>1032</v>
      </c>
      <c r="N549" s="208" t="s">
        <v>2445</v>
      </c>
      <c r="O549" s="209" t="s">
        <v>1033</v>
      </c>
    </row>
    <row r="550" spans="1:15" ht="12">
      <c r="A550" s="175"/>
      <c r="B550" s="201" t="s">
        <v>1968</v>
      </c>
      <c r="C550" s="202" t="s">
        <v>2444</v>
      </c>
      <c r="D550" s="203" t="s">
        <v>2445</v>
      </c>
      <c r="E550" s="204" t="s">
        <v>1967</v>
      </c>
      <c r="F550" s="202">
        <f t="shared" si="24"/>
        <v>13</v>
      </c>
      <c r="G550" s="202" t="str">
        <f t="shared" si="25"/>
        <v>New Orleans</v>
      </c>
      <c r="H550" s="202" t="str">
        <f t="shared" si="26"/>
        <v>New Orleans, LA</v>
      </c>
      <c r="I550" s="205" t="s">
        <v>1789</v>
      </c>
      <c r="J550" s="38" t="s">
        <v>2445</v>
      </c>
      <c r="K550" s="38">
        <v>2655</v>
      </c>
      <c r="L550" s="206">
        <v>1513</v>
      </c>
      <c r="M550" s="207" t="s">
        <v>1032</v>
      </c>
      <c r="N550" s="208" t="s">
        <v>2445</v>
      </c>
      <c r="O550" s="209" t="s">
        <v>1033</v>
      </c>
    </row>
    <row r="551" spans="1:15" ht="12">
      <c r="A551" s="175"/>
      <c r="B551" s="201" t="s">
        <v>1969</v>
      </c>
      <c r="C551" s="202" t="s">
        <v>2485</v>
      </c>
      <c r="D551" s="203" t="s">
        <v>2486</v>
      </c>
      <c r="E551" s="204" t="s">
        <v>1970</v>
      </c>
      <c r="F551" s="202">
        <f t="shared" si="24"/>
        <v>14</v>
      </c>
      <c r="G551" s="202" t="str">
        <f t="shared" si="25"/>
        <v>New Rochelle</v>
      </c>
      <c r="H551" s="202" t="str">
        <f t="shared" si="26"/>
        <v>New Rochelle, NY</v>
      </c>
      <c r="I551" s="205" t="s">
        <v>2023</v>
      </c>
      <c r="J551" s="38" t="s">
        <v>2486</v>
      </c>
      <c r="K551" s="38">
        <v>1052</v>
      </c>
      <c r="L551" s="206">
        <v>4910</v>
      </c>
      <c r="M551" s="207" t="s">
        <v>2024</v>
      </c>
      <c r="N551" s="208" t="s">
        <v>2486</v>
      </c>
      <c r="O551" s="209" t="s">
        <v>226</v>
      </c>
    </row>
    <row r="552" spans="1:15" ht="12">
      <c r="A552" s="175"/>
      <c r="B552" s="201" t="s">
        <v>1971</v>
      </c>
      <c r="C552" s="202" t="s">
        <v>2485</v>
      </c>
      <c r="D552" s="203" t="s">
        <v>2486</v>
      </c>
      <c r="E552" s="204" t="s">
        <v>1720</v>
      </c>
      <c r="F552" s="202">
        <f t="shared" si="24"/>
        <v>10</v>
      </c>
      <c r="G552" s="202" t="str">
        <f t="shared" si="25"/>
        <v>New York</v>
      </c>
      <c r="H552" s="202" t="str">
        <f t="shared" si="26"/>
        <v>New York, NY</v>
      </c>
      <c r="I552" s="205" t="s">
        <v>1721</v>
      </c>
      <c r="J552" s="38" t="s">
        <v>2486</v>
      </c>
      <c r="K552" s="38">
        <v>1096</v>
      </c>
      <c r="L552" s="206">
        <v>4805</v>
      </c>
      <c r="M552" s="207" t="s">
        <v>2024</v>
      </c>
      <c r="N552" s="208" t="s">
        <v>2486</v>
      </c>
      <c r="O552" s="209" t="s">
        <v>226</v>
      </c>
    </row>
    <row r="553" spans="1:15" ht="12">
      <c r="A553" s="175"/>
      <c r="B553" s="201" t="s">
        <v>1722</v>
      </c>
      <c r="C553" s="202" t="s">
        <v>2485</v>
      </c>
      <c r="D553" s="203" t="s">
        <v>2486</v>
      </c>
      <c r="E553" s="204" t="s">
        <v>1720</v>
      </c>
      <c r="F553" s="202">
        <f t="shared" si="24"/>
        <v>10</v>
      </c>
      <c r="G553" s="202" t="str">
        <f t="shared" si="25"/>
        <v>New York</v>
      </c>
      <c r="H553" s="202" t="str">
        <f t="shared" si="26"/>
        <v>New York, NY</v>
      </c>
      <c r="I553" s="205" t="s">
        <v>1721</v>
      </c>
      <c r="J553" s="38" t="s">
        <v>2486</v>
      </c>
      <c r="K553" s="38">
        <v>1096</v>
      </c>
      <c r="L553" s="206">
        <v>4805</v>
      </c>
      <c r="M553" s="207" t="s">
        <v>2024</v>
      </c>
      <c r="N553" s="208" t="s">
        <v>2486</v>
      </c>
      <c r="O553" s="209" t="s">
        <v>226</v>
      </c>
    </row>
    <row r="554" spans="1:15" ht="12">
      <c r="A554" s="175"/>
      <c r="B554" s="201" t="s">
        <v>1723</v>
      </c>
      <c r="C554" s="202" t="s">
        <v>2485</v>
      </c>
      <c r="D554" s="203" t="s">
        <v>2486</v>
      </c>
      <c r="E554" s="204" t="s">
        <v>1720</v>
      </c>
      <c r="F554" s="202">
        <f t="shared" si="24"/>
        <v>10</v>
      </c>
      <c r="G554" s="202" t="str">
        <f t="shared" si="25"/>
        <v>New York</v>
      </c>
      <c r="H554" s="202" t="str">
        <f t="shared" si="26"/>
        <v>New York, NY</v>
      </c>
      <c r="I554" s="205" t="s">
        <v>1721</v>
      </c>
      <c r="J554" s="38" t="s">
        <v>2486</v>
      </c>
      <c r="K554" s="38">
        <v>1096</v>
      </c>
      <c r="L554" s="206">
        <v>4805</v>
      </c>
      <c r="M554" s="207" t="s">
        <v>2024</v>
      </c>
      <c r="N554" s="208" t="s">
        <v>2486</v>
      </c>
      <c r="O554" s="209" t="s">
        <v>226</v>
      </c>
    </row>
    <row r="555" spans="1:15" ht="12">
      <c r="A555" s="175"/>
      <c r="B555" s="213" t="s">
        <v>1724</v>
      </c>
      <c r="C555" s="202" t="s">
        <v>2312</v>
      </c>
      <c r="D555" s="203" t="s">
        <v>2313</v>
      </c>
      <c r="E555" s="204" t="s">
        <v>1725</v>
      </c>
      <c r="F555" s="202">
        <f t="shared" si="24"/>
        <v>8</v>
      </c>
      <c r="G555" s="202" t="str">
        <f t="shared" si="25"/>
        <v>Newark</v>
      </c>
      <c r="H555" s="202" t="str">
        <f t="shared" si="26"/>
        <v>Newark, NJ</v>
      </c>
      <c r="I555" s="205" t="s">
        <v>2023</v>
      </c>
      <c r="J555" s="38" t="s">
        <v>2486</v>
      </c>
      <c r="K555" s="38">
        <v>1052</v>
      </c>
      <c r="L555" s="206">
        <v>4910</v>
      </c>
      <c r="M555" s="207" t="s">
        <v>531</v>
      </c>
      <c r="N555" s="208" t="s">
        <v>2313</v>
      </c>
      <c r="O555" s="209" t="s">
        <v>532</v>
      </c>
    </row>
    <row r="556" spans="1:15" ht="12">
      <c r="A556" s="175"/>
      <c r="B556" s="213" t="s">
        <v>1726</v>
      </c>
      <c r="C556" s="202" t="s">
        <v>2312</v>
      </c>
      <c r="D556" s="203" t="s">
        <v>2313</v>
      </c>
      <c r="E556" s="204" t="s">
        <v>1725</v>
      </c>
      <c r="F556" s="202">
        <f t="shared" si="24"/>
        <v>8</v>
      </c>
      <c r="G556" s="202" t="str">
        <f t="shared" si="25"/>
        <v>Newark</v>
      </c>
      <c r="H556" s="202" t="str">
        <f t="shared" si="26"/>
        <v>Newark, NJ</v>
      </c>
      <c r="I556" s="205" t="s">
        <v>530</v>
      </c>
      <c r="J556" s="38" t="s">
        <v>2313</v>
      </c>
      <c r="K556" s="38">
        <v>1201</v>
      </c>
      <c r="L556" s="206">
        <v>4888</v>
      </c>
      <c r="M556" s="207" t="s">
        <v>531</v>
      </c>
      <c r="N556" s="208" t="s">
        <v>2313</v>
      </c>
      <c r="O556" s="209" t="s">
        <v>532</v>
      </c>
    </row>
    <row r="557" spans="1:15" ht="12">
      <c r="A557" s="175"/>
      <c r="B557" s="201" t="s">
        <v>1727</v>
      </c>
      <c r="C557" s="202" t="s">
        <v>2499</v>
      </c>
      <c r="D557" s="203" t="s">
        <v>2500</v>
      </c>
      <c r="E557" s="204" t="s">
        <v>721</v>
      </c>
      <c r="F557" s="202">
        <f t="shared" si="24"/>
        <v>9</v>
      </c>
      <c r="G557" s="202" t="str">
        <f t="shared" si="25"/>
        <v>Newport</v>
      </c>
      <c r="H557" s="202" t="str">
        <f t="shared" si="26"/>
        <v>Newport, KY</v>
      </c>
      <c r="I557" s="205" t="s">
        <v>321</v>
      </c>
      <c r="J557" s="38" t="s">
        <v>2500</v>
      </c>
      <c r="K557" s="38">
        <v>996</v>
      </c>
      <c r="L557" s="206">
        <v>5248</v>
      </c>
      <c r="M557" s="207" t="s">
        <v>322</v>
      </c>
      <c r="N557" s="208" t="s">
        <v>2617</v>
      </c>
      <c r="O557" s="209" t="s">
        <v>362</v>
      </c>
    </row>
    <row r="558" spans="1:15" ht="12">
      <c r="A558" s="175"/>
      <c r="B558" s="201" t="s">
        <v>722</v>
      </c>
      <c r="C558" s="202" t="s">
        <v>2485</v>
      </c>
      <c r="D558" s="203" t="s">
        <v>2486</v>
      </c>
      <c r="E558" s="204" t="s">
        <v>723</v>
      </c>
      <c r="F558" s="202">
        <f t="shared" si="24"/>
        <v>15</v>
      </c>
      <c r="G558" s="202" t="str">
        <f t="shared" si="25"/>
        <v>Niagara Falls</v>
      </c>
      <c r="H558" s="202" t="str">
        <f t="shared" si="26"/>
        <v>Niagara Falls, NY</v>
      </c>
      <c r="I558" s="205" t="s">
        <v>2501</v>
      </c>
      <c r="J558" s="38" t="s">
        <v>2486</v>
      </c>
      <c r="K558" s="38">
        <v>477</v>
      </c>
      <c r="L558" s="206">
        <v>6747</v>
      </c>
      <c r="M558" s="207" t="s">
        <v>2502</v>
      </c>
      <c r="N558" s="208" t="s">
        <v>2486</v>
      </c>
      <c r="O558" s="209" t="s">
        <v>2257</v>
      </c>
    </row>
    <row r="559" spans="1:15" ht="12">
      <c r="A559" s="175"/>
      <c r="B559" s="201" t="s">
        <v>310</v>
      </c>
      <c r="C559" s="202" t="s">
        <v>2384</v>
      </c>
      <c r="D559" s="203" t="s">
        <v>2385</v>
      </c>
      <c r="E559" s="204" t="s">
        <v>700</v>
      </c>
      <c r="F559" s="202">
        <f t="shared" si="24"/>
        <v>9</v>
      </c>
      <c r="G559" s="202" t="str">
        <f t="shared" si="25"/>
        <v>Norfolk</v>
      </c>
      <c r="H559" s="202" t="str">
        <f t="shared" si="26"/>
        <v>Norfolk, NE</v>
      </c>
      <c r="I559" s="205" t="s">
        <v>1832</v>
      </c>
      <c r="J559" s="38" t="s">
        <v>2385</v>
      </c>
      <c r="K559" s="38">
        <v>877</v>
      </c>
      <c r="L559" s="206">
        <v>6873</v>
      </c>
      <c r="M559" s="205" t="s">
        <v>2723</v>
      </c>
      <c r="N559" s="38" t="s">
        <v>2762</v>
      </c>
      <c r="O559" s="209" t="s">
        <v>2724</v>
      </c>
    </row>
    <row r="560" spans="1:15" ht="12">
      <c r="A560" s="175"/>
      <c r="B560" s="201" t="s">
        <v>1833</v>
      </c>
      <c r="C560" s="202" t="s">
        <v>87</v>
      </c>
      <c r="D560" s="203" t="s">
        <v>88</v>
      </c>
      <c r="E560" s="204" t="s">
        <v>700</v>
      </c>
      <c r="F560" s="202">
        <f t="shared" si="24"/>
        <v>9</v>
      </c>
      <c r="G560" s="202" t="str">
        <f t="shared" si="25"/>
        <v>Norfolk</v>
      </c>
      <c r="H560" s="202" t="str">
        <f t="shared" si="26"/>
        <v>Norfolk, VA</v>
      </c>
      <c r="I560" s="205" t="s">
        <v>58</v>
      </c>
      <c r="J560" s="38" t="s">
        <v>88</v>
      </c>
      <c r="K560" s="38">
        <v>1422</v>
      </c>
      <c r="L560" s="206">
        <v>3495</v>
      </c>
      <c r="M560" s="207" t="s">
        <v>59</v>
      </c>
      <c r="N560" s="208" t="s">
        <v>88</v>
      </c>
      <c r="O560" s="209" t="s">
        <v>725</v>
      </c>
    </row>
    <row r="561" spans="1:15" ht="12">
      <c r="A561" s="175"/>
      <c r="B561" s="201" t="s">
        <v>1834</v>
      </c>
      <c r="C561" s="202" t="s">
        <v>87</v>
      </c>
      <c r="D561" s="203" t="s">
        <v>88</v>
      </c>
      <c r="E561" s="204" t="s">
        <v>700</v>
      </c>
      <c r="F561" s="202">
        <f t="shared" si="24"/>
        <v>9</v>
      </c>
      <c r="G561" s="202" t="str">
        <f t="shared" si="25"/>
        <v>Norfolk</v>
      </c>
      <c r="H561" s="202" t="str">
        <f t="shared" si="26"/>
        <v>Norfolk, VA</v>
      </c>
      <c r="I561" s="205" t="s">
        <v>58</v>
      </c>
      <c r="J561" s="38" t="s">
        <v>88</v>
      </c>
      <c r="K561" s="38">
        <v>1422</v>
      </c>
      <c r="L561" s="206">
        <v>3495</v>
      </c>
      <c r="M561" s="207" t="s">
        <v>59</v>
      </c>
      <c r="N561" s="208" t="s">
        <v>88</v>
      </c>
      <c r="O561" s="209" t="s">
        <v>725</v>
      </c>
    </row>
    <row r="562" spans="1:15" ht="12">
      <c r="A562" s="175"/>
      <c r="B562" s="201" t="s">
        <v>1835</v>
      </c>
      <c r="C562" s="202" t="s">
        <v>87</v>
      </c>
      <c r="D562" s="203" t="s">
        <v>88</v>
      </c>
      <c r="E562" s="204" t="s">
        <v>700</v>
      </c>
      <c r="F562" s="202">
        <f t="shared" si="24"/>
        <v>9</v>
      </c>
      <c r="G562" s="202" t="str">
        <f t="shared" si="25"/>
        <v>Norfolk</v>
      </c>
      <c r="H562" s="202" t="str">
        <f t="shared" si="26"/>
        <v>Norfolk, VA</v>
      </c>
      <c r="I562" s="205" t="s">
        <v>58</v>
      </c>
      <c r="J562" s="38" t="s">
        <v>88</v>
      </c>
      <c r="K562" s="38">
        <v>1422</v>
      </c>
      <c r="L562" s="206">
        <v>3495</v>
      </c>
      <c r="M562" s="207" t="s">
        <v>59</v>
      </c>
      <c r="N562" s="208" t="s">
        <v>88</v>
      </c>
      <c r="O562" s="209" t="s">
        <v>725</v>
      </c>
    </row>
    <row r="563" spans="1:15" ht="12">
      <c r="A563" s="175"/>
      <c r="B563" s="201" t="s">
        <v>1836</v>
      </c>
      <c r="C563" s="202" t="s">
        <v>87</v>
      </c>
      <c r="D563" s="203" t="s">
        <v>88</v>
      </c>
      <c r="E563" s="204" t="s">
        <v>700</v>
      </c>
      <c r="F563" s="202">
        <f t="shared" si="24"/>
        <v>9</v>
      </c>
      <c r="G563" s="202" t="str">
        <f t="shared" si="25"/>
        <v>Norfolk</v>
      </c>
      <c r="H563" s="202" t="str">
        <f t="shared" si="26"/>
        <v>Norfolk, VA</v>
      </c>
      <c r="I563" s="205" t="s">
        <v>58</v>
      </c>
      <c r="J563" s="38" t="s">
        <v>88</v>
      </c>
      <c r="K563" s="38">
        <v>1422</v>
      </c>
      <c r="L563" s="206">
        <v>3495</v>
      </c>
      <c r="M563" s="207" t="s">
        <v>59</v>
      </c>
      <c r="N563" s="208" t="s">
        <v>88</v>
      </c>
      <c r="O563" s="209" t="s">
        <v>725</v>
      </c>
    </row>
    <row r="564" spans="1:15" ht="12">
      <c r="A564" s="175"/>
      <c r="B564" s="201" t="s">
        <v>1837</v>
      </c>
      <c r="C564" s="202" t="s">
        <v>2178</v>
      </c>
      <c r="D564" s="203" t="s">
        <v>2179</v>
      </c>
      <c r="E564" s="204" t="s">
        <v>1581</v>
      </c>
      <c r="F564" s="202">
        <f t="shared" si="24"/>
        <v>20</v>
      </c>
      <c r="G564" s="202" t="str">
        <f t="shared" si="25"/>
        <v>North Chicago Sub.</v>
      </c>
      <c r="H564" s="202" t="str">
        <f t="shared" si="26"/>
        <v>North Chicago Sub., IL</v>
      </c>
      <c r="I564" s="205" t="s">
        <v>1582</v>
      </c>
      <c r="J564" s="38" t="s">
        <v>2179</v>
      </c>
      <c r="K564" s="38">
        <v>702</v>
      </c>
      <c r="L564" s="206">
        <v>6969</v>
      </c>
      <c r="M564" s="205" t="s">
        <v>1583</v>
      </c>
      <c r="N564" s="38" t="s">
        <v>2179</v>
      </c>
      <c r="O564" s="209" t="s">
        <v>1584</v>
      </c>
    </row>
    <row r="565" spans="1:15" ht="12">
      <c r="A565" s="175"/>
      <c r="B565" s="201" t="s">
        <v>1585</v>
      </c>
      <c r="C565" s="202" t="s">
        <v>2178</v>
      </c>
      <c r="D565" s="203" t="s">
        <v>2179</v>
      </c>
      <c r="E565" s="204" t="s">
        <v>1581</v>
      </c>
      <c r="F565" s="202">
        <f t="shared" si="24"/>
        <v>20</v>
      </c>
      <c r="G565" s="202" t="str">
        <f t="shared" si="25"/>
        <v>North Chicago Sub.</v>
      </c>
      <c r="H565" s="202" t="str">
        <f t="shared" si="26"/>
        <v>North Chicago Sub., IL</v>
      </c>
      <c r="I565" s="205" t="s">
        <v>1582</v>
      </c>
      <c r="J565" s="38" t="s">
        <v>2179</v>
      </c>
      <c r="K565" s="38">
        <v>702</v>
      </c>
      <c r="L565" s="206">
        <v>6969</v>
      </c>
      <c r="M565" s="205" t="s">
        <v>1583</v>
      </c>
      <c r="N565" s="38" t="s">
        <v>2179</v>
      </c>
      <c r="O565" s="209" t="s">
        <v>1584</v>
      </c>
    </row>
    <row r="566" spans="1:15" ht="12">
      <c r="A566" s="175"/>
      <c r="B566" s="201" t="s">
        <v>1586</v>
      </c>
      <c r="C566" s="202" t="s">
        <v>2629</v>
      </c>
      <c r="D566" s="203" t="s">
        <v>2626</v>
      </c>
      <c r="E566" s="204" t="s">
        <v>1587</v>
      </c>
      <c r="F566" s="202">
        <f t="shared" si="24"/>
        <v>17</v>
      </c>
      <c r="G566" s="202" t="str">
        <f t="shared" si="25"/>
        <v>North Hollywood</v>
      </c>
      <c r="H566" s="202" t="str">
        <f t="shared" si="26"/>
        <v>North Hollywood, CA</v>
      </c>
      <c r="I566" s="205" t="s">
        <v>2628</v>
      </c>
      <c r="J566" s="38" t="s">
        <v>2626</v>
      </c>
      <c r="K566" s="38">
        <v>1537</v>
      </c>
      <c r="L566" s="206">
        <v>1154</v>
      </c>
      <c r="M566" s="205" t="s">
        <v>2374</v>
      </c>
      <c r="N566" s="38" t="s">
        <v>2626</v>
      </c>
      <c r="O566" s="209" t="s">
        <v>2375</v>
      </c>
    </row>
    <row r="567" spans="1:15" ht="12">
      <c r="A567" s="175"/>
      <c r="B567" s="201" t="s">
        <v>1588</v>
      </c>
      <c r="C567" s="202" t="s">
        <v>2384</v>
      </c>
      <c r="D567" s="203" t="s">
        <v>2385</v>
      </c>
      <c r="E567" s="204" t="s">
        <v>1589</v>
      </c>
      <c r="F567" s="202">
        <f t="shared" si="24"/>
        <v>14</v>
      </c>
      <c r="G567" s="202" t="str">
        <f t="shared" si="25"/>
        <v>North_Platte</v>
      </c>
      <c r="H567" s="202" t="str">
        <f t="shared" si="26"/>
        <v>North_Platte, NE</v>
      </c>
      <c r="I567" s="205" t="s">
        <v>2296</v>
      </c>
      <c r="J567" s="38" t="s">
        <v>2385</v>
      </c>
      <c r="K567" s="38">
        <v>713</v>
      </c>
      <c r="L567" s="206">
        <v>6859</v>
      </c>
      <c r="M567" s="207" t="s">
        <v>2297</v>
      </c>
      <c r="N567" s="208" t="s">
        <v>2385</v>
      </c>
      <c r="O567" s="209" t="s">
        <v>2298</v>
      </c>
    </row>
    <row r="568" spans="1:15" ht="12">
      <c r="A568" s="175"/>
      <c r="B568" s="201" t="s">
        <v>1516</v>
      </c>
      <c r="C568" s="202" t="s">
        <v>87</v>
      </c>
      <c r="D568" s="203" t="s">
        <v>88</v>
      </c>
      <c r="E568" s="204" t="s">
        <v>1517</v>
      </c>
      <c r="F568" s="202">
        <f t="shared" si="24"/>
        <v>13</v>
      </c>
      <c r="G568" s="202" t="str">
        <f t="shared" si="25"/>
        <v>Northern VA</v>
      </c>
      <c r="H568" s="202" t="str">
        <f t="shared" si="26"/>
        <v>Northern VA, VA</v>
      </c>
      <c r="I568" s="205" t="s">
        <v>178</v>
      </c>
      <c r="J568" s="38" t="s">
        <v>2710</v>
      </c>
      <c r="K568" s="38">
        <v>973</v>
      </c>
      <c r="L568" s="206">
        <v>5006</v>
      </c>
      <c r="M568" s="207" t="s">
        <v>2711</v>
      </c>
      <c r="N568" s="208" t="s">
        <v>2720</v>
      </c>
      <c r="O568" s="209" t="s">
        <v>2721</v>
      </c>
    </row>
    <row r="569" spans="1:15" ht="12">
      <c r="A569" s="175"/>
      <c r="B569" s="201" t="s">
        <v>1518</v>
      </c>
      <c r="C569" s="202" t="s">
        <v>87</v>
      </c>
      <c r="D569" s="203" t="s">
        <v>88</v>
      </c>
      <c r="E569" s="204" t="s">
        <v>1517</v>
      </c>
      <c r="F569" s="202">
        <f t="shared" si="24"/>
        <v>13</v>
      </c>
      <c r="G569" s="202" t="str">
        <f t="shared" si="25"/>
        <v>Northern VA</v>
      </c>
      <c r="H569" s="202" t="str">
        <f t="shared" si="26"/>
        <v>Northern VA, VA</v>
      </c>
      <c r="I569" s="205" t="s">
        <v>178</v>
      </c>
      <c r="J569" s="38" t="s">
        <v>2710</v>
      </c>
      <c r="K569" s="38">
        <v>973</v>
      </c>
      <c r="L569" s="206">
        <v>5006</v>
      </c>
      <c r="M569" s="207" t="s">
        <v>2711</v>
      </c>
      <c r="N569" s="208" t="s">
        <v>2720</v>
      </c>
      <c r="O569" s="209" t="s">
        <v>2721</v>
      </c>
    </row>
    <row r="570" spans="1:15" ht="12">
      <c r="A570" s="175"/>
      <c r="B570" s="201" t="s">
        <v>1519</v>
      </c>
      <c r="C570" s="202" t="s">
        <v>2178</v>
      </c>
      <c r="D570" s="203" t="s">
        <v>2179</v>
      </c>
      <c r="E570" s="204" t="s">
        <v>1520</v>
      </c>
      <c r="F570" s="202">
        <f t="shared" si="24"/>
        <v>10</v>
      </c>
      <c r="G570" s="202" t="str">
        <f t="shared" si="25"/>
        <v>Oak Park</v>
      </c>
      <c r="H570" s="202" t="str">
        <f t="shared" si="26"/>
        <v>Oak Park, IL</v>
      </c>
      <c r="I570" s="205" t="s">
        <v>312</v>
      </c>
      <c r="J570" s="38" t="s">
        <v>2179</v>
      </c>
      <c r="K570" s="38">
        <v>752</v>
      </c>
      <c r="L570" s="206">
        <v>6536</v>
      </c>
      <c r="M570" s="205" t="s">
        <v>313</v>
      </c>
      <c r="N570" s="38" t="s">
        <v>2179</v>
      </c>
      <c r="O570" s="209" t="s">
        <v>314</v>
      </c>
    </row>
    <row r="571" spans="1:15" ht="12">
      <c r="A571" s="175"/>
      <c r="B571" s="201" t="s">
        <v>1521</v>
      </c>
      <c r="C571" s="202" t="s">
        <v>2629</v>
      </c>
      <c r="D571" s="203" t="s">
        <v>2626</v>
      </c>
      <c r="E571" s="204" t="s">
        <v>1752</v>
      </c>
      <c r="F571" s="202">
        <f t="shared" si="24"/>
        <v>9</v>
      </c>
      <c r="G571" s="202" t="str">
        <f t="shared" si="25"/>
        <v>Oakland</v>
      </c>
      <c r="H571" s="202" t="str">
        <f t="shared" si="26"/>
        <v>Oakland, CA</v>
      </c>
      <c r="I571" s="205" t="s">
        <v>2642</v>
      </c>
      <c r="J571" s="38" t="s">
        <v>2626</v>
      </c>
      <c r="K571" s="38">
        <v>145</v>
      </c>
      <c r="L571" s="206">
        <v>3016</v>
      </c>
      <c r="M571" s="205" t="s">
        <v>2643</v>
      </c>
      <c r="N571" s="38" t="s">
        <v>2626</v>
      </c>
      <c r="O571" s="209" t="s">
        <v>2644</v>
      </c>
    </row>
    <row r="572" spans="1:15" ht="12">
      <c r="A572" s="175"/>
      <c r="B572" s="201" t="s">
        <v>1753</v>
      </c>
      <c r="C572" s="202" t="s">
        <v>2225</v>
      </c>
      <c r="D572" s="203" t="s">
        <v>2226</v>
      </c>
      <c r="E572" s="204" t="s">
        <v>2302</v>
      </c>
      <c r="F572" s="202">
        <f t="shared" si="24"/>
        <v>7</v>
      </c>
      <c r="G572" s="202" t="str">
        <f t="shared" si="25"/>
        <v>Ocala</v>
      </c>
      <c r="H572" s="202" t="str">
        <f t="shared" si="26"/>
        <v>Ocala, FL</v>
      </c>
      <c r="I572" s="205" t="s">
        <v>2303</v>
      </c>
      <c r="J572" s="38" t="s">
        <v>2226</v>
      </c>
      <c r="K572" s="38">
        <v>2919</v>
      </c>
      <c r="L572" s="206">
        <v>909</v>
      </c>
      <c r="M572" s="205" t="s">
        <v>2556</v>
      </c>
      <c r="N572" s="38" t="s">
        <v>2226</v>
      </c>
      <c r="O572" s="209" t="s">
        <v>2557</v>
      </c>
    </row>
    <row r="573" spans="1:15" ht="12">
      <c r="A573" s="175"/>
      <c r="B573" s="201" t="s">
        <v>2558</v>
      </c>
      <c r="C573" s="202" t="s">
        <v>2559</v>
      </c>
      <c r="D573" s="203" t="s">
        <v>2560</v>
      </c>
      <c r="E573" s="204" t="s">
        <v>2561</v>
      </c>
      <c r="F573" s="202">
        <f t="shared" si="24"/>
        <v>7</v>
      </c>
      <c r="G573" s="202" t="str">
        <f t="shared" si="25"/>
        <v>Ogden</v>
      </c>
      <c r="H573" s="202" t="str">
        <f t="shared" si="26"/>
        <v>Ogden, UT</v>
      </c>
      <c r="I573" s="205" t="s">
        <v>2562</v>
      </c>
      <c r="J573" s="38" t="s">
        <v>2560</v>
      </c>
      <c r="K573" s="38">
        <v>1047</v>
      </c>
      <c r="L573" s="206">
        <v>5765</v>
      </c>
      <c r="M573" s="207" t="s">
        <v>2563</v>
      </c>
      <c r="N573" s="208" t="s">
        <v>2560</v>
      </c>
      <c r="O573" s="209" t="s">
        <v>2564</v>
      </c>
    </row>
    <row r="574" spans="1:15" ht="12">
      <c r="A574" s="175"/>
      <c r="B574" s="201" t="s">
        <v>2565</v>
      </c>
      <c r="C574" s="202" t="s">
        <v>2559</v>
      </c>
      <c r="D574" s="203" t="s">
        <v>2560</v>
      </c>
      <c r="E574" s="204" t="s">
        <v>85</v>
      </c>
      <c r="F574" s="202">
        <f t="shared" si="24"/>
        <v>13</v>
      </c>
      <c r="G574" s="202" t="str">
        <f t="shared" si="25"/>
        <v>Ogden/Logan</v>
      </c>
      <c r="H574" s="202" t="str">
        <f t="shared" si="26"/>
        <v>Ogden/Logan, UT</v>
      </c>
      <c r="I574" s="205" t="s">
        <v>2562</v>
      </c>
      <c r="J574" s="38" t="s">
        <v>2560</v>
      </c>
      <c r="K574" s="38">
        <v>1047</v>
      </c>
      <c r="L574" s="206">
        <v>5765</v>
      </c>
      <c r="M574" s="207" t="s">
        <v>2563</v>
      </c>
      <c r="N574" s="208" t="s">
        <v>2560</v>
      </c>
      <c r="O574" s="209" t="s">
        <v>2564</v>
      </c>
    </row>
    <row r="575" spans="1:15" ht="12">
      <c r="A575" s="175"/>
      <c r="B575" s="201" t="s">
        <v>86</v>
      </c>
      <c r="C575" s="202" t="s">
        <v>2131</v>
      </c>
      <c r="D575" s="203" t="s">
        <v>2132</v>
      </c>
      <c r="E575" s="204" t="s">
        <v>45</v>
      </c>
      <c r="F575" s="202">
        <f t="shared" si="24"/>
        <v>10</v>
      </c>
      <c r="G575" s="202" t="str">
        <f t="shared" si="25"/>
        <v>Oil City</v>
      </c>
      <c r="H575" s="202" t="str">
        <f t="shared" si="26"/>
        <v>Oil City, PA</v>
      </c>
      <c r="I575" s="205" t="s">
        <v>2522</v>
      </c>
      <c r="J575" s="38" t="s">
        <v>2617</v>
      </c>
      <c r="K575" s="38">
        <v>497</v>
      </c>
      <c r="L575" s="206">
        <v>6544</v>
      </c>
      <c r="M575" s="207" t="s">
        <v>2769</v>
      </c>
      <c r="N575" s="208" t="s">
        <v>2617</v>
      </c>
      <c r="O575" s="209" t="s">
        <v>2770</v>
      </c>
    </row>
    <row r="576" spans="1:15" ht="12">
      <c r="A576" s="175"/>
      <c r="B576" s="201" t="s">
        <v>46</v>
      </c>
      <c r="C576" s="202" t="s">
        <v>359</v>
      </c>
      <c r="D576" s="203" t="s">
        <v>360</v>
      </c>
      <c r="E576" s="204" t="s">
        <v>47</v>
      </c>
      <c r="F576" s="202">
        <f t="shared" si="24"/>
        <v>15</v>
      </c>
      <c r="G576" s="202" t="str">
        <f t="shared" si="25"/>
        <v>Oklahoma City</v>
      </c>
      <c r="H576" s="202" t="str">
        <f t="shared" si="26"/>
        <v>Oklahoma City, OK</v>
      </c>
      <c r="I576" s="205" t="s">
        <v>153</v>
      </c>
      <c r="J576" s="38" t="s">
        <v>360</v>
      </c>
      <c r="K576" s="38">
        <v>1859</v>
      </c>
      <c r="L576" s="206">
        <v>3659</v>
      </c>
      <c r="M576" s="207" t="s">
        <v>1743</v>
      </c>
      <c r="N576" s="208" t="s">
        <v>360</v>
      </c>
      <c r="O576" s="209" t="s">
        <v>1975</v>
      </c>
    </row>
    <row r="577" spans="1:15" ht="12">
      <c r="A577" s="175"/>
      <c r="B577" s="201" t="s">
        <v>48</v>
      </c>
      <c r="C577" s="202" t="s">
        <v>359</v>
      </c>
      <c r="D577" s="203" t="s">
        <v>360</v>
      </c>
      <c r="E577" s="204" t="s">
        <v>47</v>
      </c>
      <c r="F577" s="202">
        <f t="shared" si="24"/>
        <v>15</v>
      </c>
      <c r="G577" s="202" t="str">
        <f t="shared" si="25"/>
        <v>Oklahoma City</v>
      </c>
      <c r="H577" s="202" t="str">
        <f t="shared" si="26"/>
        <v>Oklahoma City, OK</v>
      </c>
      <c r="I577" s="205" t="s">
        <v>153</v>
      </c>
      <c r="J577" s="38" t="s">
        <v>360</v>
      </c>
      <c r="K577" s="38">
        <v>1859</v>
      </c>
      <c r="L577" s="206">
        <v>3659</v>
      </c>
      <c r="M577" s="207" t="s">
        <v>1743</v>
      </c>
      <c r="N577" s="208" t="s">
        <v>360</v>
      </c>
      <c r="O577" s="209" t="s">
        <v>1975</v>
      </c>
    </row>
    <row r="578" spans="1:15" ht="12">
      <c r="A578" s="175"/>
      <c r="B578" s="201" t="s">
        <v>49</v>
      </c>
      <c r="C578" s="202" t="s">
        <v>140</v>
      </c>
      <c r="D578" s="203" t="s">
        <v>1900</v>
      </c>
      <c r="E578" s="204" t="s">
        <v>50</v>
      </c>
      <c r="F578" s="202">
        <f t="shared" si="24"/>
        <v>9</v>
      </c>
      <c r="G578" s="202" t="str">
        <f t="shared" si="25"/>
        <v>Olympia</v>
      </c>
      <c r="H578" s="202" t="str">
        <f t="shared" si="26"/>
        <v>Olympia, WA</v>
      </c>
      <c r="I578" s="205" t="s">
        <v>51</v>
      </c>
      <c r="J578" s="38" t="s">
        <v>1900</v>
      </c>
      <c r="K578" s="38">
        <v>101</v>
      </c>
      <c r="L578" s="206">
        <v>5655</v>
      </c>
      <c r="M578" s="207" t="s">
        <v>1068</v>
      </c>
      <c r="N578" s="208" t="s">
        <v>1900</v>
      </c>
      <c r="O578" s="209" t="s">
        <v>1069</v>
      </c>
    </row>
    <row r="579" spans="1:15" ht="12">
      <c r="A579" s="175"/>
      <c r="B579" s="201" t="s">
        <v>2376</v>
      </c>
      <c r="C579" s="202" t="s">
        <v>2384</v>
      </c>
      <c r="D579" s="203" t="s">
        <v>2385</v>
      </c>
      <c r="E579" s="204" t="s">
        <v>2377</v>
      </c>
      <c r="F579" s="202">
        <f t="shared" si="24"/>
        <v>7</v>
      </c>
      <c r="G579" s="202" t="str">
        <f t="shared" si="25"/>
        <v>Omaha</v>
      </c>
      <c r="H579" s="202" t="str">
        <f t="shared" si="26"/>
        <v>Omaha, NE</v>
      </c>
      <c r="I579" s="205" t="s">
        <v>2378</v>
      </c>
      <c r="J579" s="38" t="s">
        <v>2385</v>
      </c>
      <c r="K579" s="38">
        <v>1072</v>
      </c>
      <c r="L579" s="206">
        <v>6300</v>
      </c>
      <c r="M579" s="207" t="s">
        <v>399</v>
      </c>
      <c r="N579" s="208" t="s">
        <v>2385</v>
      </c>
      <c r="O579" s="209" t="s">
        <v>2763</v>
      </c>
    </row>
    <row r="580" spans="1:15" ht="12">
      <c r="A580" s="175"/>
      <c r="B580" s="201" t="s">
        <v>2379</v>
      </c>
      <c r="C580" s="202" t="s">
        <v>2384</v>
      </c>
      <c r="D580" s="203" t="s">
        <v>2385</v>
      </c>
      <c r="E580" s="204" t="s">
        <v>2377</v>
      </c>
      <c r="F580" s="202">
        <f t="shared" si="24"/>
        <v>7</v>
      </c>
      <c r="G580" s="202" t="str">
        <f t="shared" si="25"/>
        <v>Omaha</v>
      </c>
      <c r="H580" s="202" t="str">
        <f t="shared" si="26"/>
        <v>Omaha, NE</v>
      </c>
      <c r="I580" s="205" t="s">
        <v>2378</v>
      </c>
      <c r="J580" s="38" t="s">
        <v>2385</v>
      </c>
      <c r="K580" s="38">
        <v>1072</v>
      </c>
      <c r="L580" s="206">
        <v>6300</v>
      </c>
      <c r="M580" s="207" t="s">
        <v>399</v>
      </c>
      <c r="N580" s="208" t="s">
        <v>2385</v>
      </c>
      <c r="O580" s="209" t="s">
        <v>2763</v>
      </c>
    </row>
    <row r="581" spans="1:15" ht="12">
      <c r="A581" s="175"/>
      <c r="B581" s="201" t="s">
        <v>2380</v>
      </c>
      <c r="C581" s="202" t="s">
        <v>1420</v>
      </c>
      <c r="D581" s="203" t="s">
        <v>1421</v>
      </c>
      <c r="E581" s="204" t="s">
        <v>2630</v>
      </c>
      <c r="F581" s="202">
        <f t="shared" si="24"/>
        <v>9</v>
      </c>
      <c r="G581" s="202" t="str">
        <f t="shared" si="25"/>
        <v>Ontario</v>
      </c>
      <c r="H581" s="202" t="str">
        <f t="shared" si="26"/>
        <v>Ontario, OR</v>
      </c>
      <c r="I581" s="205" t="s">
        <v>1124</v>
      </c>
      <c r="J581" s="38" t="s">
        <v>2434</v>
      </c>
      <c r="K581" s="38">
        <v>754</v>
      </c>
      <c r="L581" s="206">
        <v>5861</v>
      </c>
      <c r="M581" s="207" t="s">
        <v>1125</v>
      </c>
      <c r="N581" s="208" t="s">
        <v>2434</v>
      </c>
      <c r="O581" s="209" t="s">
        <v>1126</v>
      </c>
    </row>
    <row r="582" spans="1:15" ht="12">
      <c r="A582" s="175"/>
      <c r="B582" s="201" t="s">
        <v>2631</v>
      </c>
      <c r="C582" s="202" t="s">
        <v>135</v>
      </c>
      <c r="D582" s="203" t="s">
        <v>136</v>
      </c>
      <c r="E582" s="204" t="s">
        <v>2632</v>
      </c>
      <c r="F582" s="202">
        <f aca="true" t="shared" si="27" ref="F582:F645">LEN(E582)</f>
        <v>9</v>
      </c>
      <c r="G582" s="202" t="str">
        <f aca="true" t="shared" si="28" ref="G582:G645">MID(E582,2,F582-2)</f>
        <v>Opelika</v>
      </c>
      <c r="H582" s="202" t="str">
        <f aca="true" t="shared" si="29" ref="H582:H645">CONCATENATE(G582,", ",+D582)</f>
        <v>Opelika, AL</v>
      </c>
      <c r="I582" s="205" t="s">
        <v>2743</v>
      </c>
      <c r="J582" s="38" t="s">
        <v>99</v>
      </c>
      <c r="K582" s="38">
        <v>2284</v>
      </c>
      <c r="L582" s="206">
        <v>2261</v>
      </c>
      <c r="M582" s="207" t="s">
        <v>2482</v>
      </c>
      <c r="N582" s="208" t="s">
        <v>99</v>
      </c>
      <c r="O582" s="209" t="s">
        <v>2483</v>
      </c>
    </row>
    <row r="583" spans="1:15" ht="12">
      <c r="A583" s="175"/>
      <c r="B583" s="201" t="s">
        <v>2633</v>
      </c>
      <c r="C583" s="202" t="s">
        <v>2225</v>
      </c>
      <c r="D583" s="203" t="s">
        <v>2226</v>
      </c>
      <c r="E583" s="204" t="s">
        <v>2634</v>
      </c>
      <c r="F583" s="202">
        <f t="shared" si="27"/>
        <v>9</v>
      </c>
      <c r="G583" s="202" t="str">
        <f t="shared" si="28"/>
        <v>Orlando</v>
      </c>
      <c r="H583" s="202" t="str">
        <f t="shared" si="29"/>
        <v>Orlando, FL</v>
      </c>
      <c r="I583" s="205" t="s">
        <v>2635</v>
      </c>
      <c r="J583" s="38" t="s">
        <v>2226</v>
      </c>
      <c r="K583" s="38">
        <v>3381</v>
      </c>
      <c r="L583" s="206">
        <v>686</v>
      </c>
      <c r="M583" s="205" t="s">
        <v>2459</v>
      </c>
      <c r="N583" s="38" t="s">
        <v>2226</v>
      </c>
      <c r="O583" s="209" t="s">
        <v>2213</v>
      </c>
    </row>
    <row r="584" spans="1:15" ht="12">
      <c r="A584" s="175"/>
      <c r="B584" s="201" t="s">
        <v>2636</v>
      </c>
      <c r="C584" s="202" t="s">
        <v>2225</v>
      </c>
      <c r="D584" s="203" t="s">
        <v>2226</v>
      </c>
      <c r="E584" s="204" t="s">
        <v>2634</v>
      </c>
      <c r="F584" s="202">
        <f t="shared" si="27"/>
        <v>9</v>
      </c>
      <c r="G584" s="202" t="str">
        <f t="shared" si="28"/>
        <v>Orlando</v>
      </c>
      <c r="H584" s="202" t="str">
        <f t="shared" si="29"/>
        <v>Orlando, FL</v>
      </c>
      <c r="I584" s="205" t="s">
        <v>2635</v>
      </c>
      <c r="J584" s="38" t="s">
        <v>2226</v>
      </c>
      <c r="K584" s="38">
        <v>3381</v>
      </c>
      <c r="L584" s="206">
        <v>686</v>
      </c>
      <c r="M584" s="205" t="s">
        <v>2459</v>
      </c>
      <c r="N584" s="38" t="s">
        <v>2226</v>
      </c>
      <c r="O584" s="209" t="s">
        <v>2213</v>
      </c>
    </row>
    <row r="585" spans="1:15" ht="12">
      <c r="A585" s="175"/>
      <c r="B585" s="201" t="s">
        <v>2637</v>
      </c>
      <c r="C585" s="202" t="s">
        <v>702</v>
      </c>
      <c r="D585" s="203" t="s">
        <v>259</v>
      </c>
      <c r="E585" s="204" t="s">
        <v>2638</v>
      </c>
      <c r="F585" s="202">
        <f t="shared" si="27"/>
        <v>9</v>
      </c>
      <c r="G585" s="202" t="str">
        <f t="shared" si="28"/>
        <v>Oshkosh</v>
      </c>
      <c r="H585" s="202" t="str">
        <f t="shared" si="29"/>
        <v>Oshkosh, WI</v>
      </c>
      <c r="I585" s="205" t="s">
        <v>258</v>
      </c>
      <c r="J585" s="38" t="s">
        <v>259</v>
      </c>
      <c r="K585" s="38">
        <v>692</v>
      </c>
      <c r="L585" s="206">
        <v>7491</v>
      </c>
      <c r="M585" s="207" t="s">
        <v>1048</v>
      </c>
      <c r="N585" s="208" t="s">
        <v>259</v>
      </c>
      <c r="O585" s="209" t="s">
        <v>1049</v>
      </c>
    </row>
    <row r="586" spans="1:15" ht="12">
      <c r="A586" s="175"/>
      <c r="B586" s="201" t="s">
        <v>60</v>
      </c>
      <c r="C586" s="202" t="s">
        <v>176</v>
      </c>
      <c r="D586" s="203" t="s">
        <v>2762</v>
      </c>
      <c r="E586" s="204" t="s">
        <v>61</v>
      </c>
      <c r="F586" s="202">
        <f t="shared" si="27"/>
        <v>9</v>
      </c>
      <c r="G586" s="202" t="str">
        <f t="shared" si="28"/>
        <v>Ottumwa</v>
      </c>
      <c r="H586" s="202" t="str">
        <f t="shared" si="29"/>
        <v>Ottumwa, IA</v>
      </c>
      <c r="I586" s="205" t="s">
        <v>2261</v>
      </c>
      <c r="J586" s="38" t="s">
        <v>2179</v>
      </c>
      <c r="K586" s="38">
        <v>911</v>
      </c>
      <c r="L586" s="206">
        <v>6474</v>
      </c>
      <c r="M586" s="207" t="s">
        <v>2509</v>
      </c>
      <c r="N586" s="208" t="s">
        <v>2762</v>
      </c>
      <c r="O586" s="209" t="s">
        <v>2510</v>
      </c>
    </row>
    <row r="587" spans="1:15" ht="12">
      <c r="A587" s="175"/>
      <c r="B587" s="201" t="s">
        <v>62</v>
      </c>
      <c r="C587" s="202" t="s">
        <v>2499</v>
      </c>
      <c r="D587" s="203" t="s">
        <v>2500</v>
      </c>
      <c r="E587" s="204" t="s">
        <v>63</v>
      </c>
      <c r="F587" s="202">
        <f t="shared" si="27"/>
        <v>11</v>
      </c>
      <c r="G587" s="202" t="str">
        <f t="shared" si="28"/>
        <v>Owensboro</v>
      </c>
      <c r="H587" s="202" t="str">
        <f t="shared" si="29"/>
        <v>Owensboro, KY</v>
      </c>
      <c r="I587" s="205" t="s">
        <v>2576</v>
      </c>
      <c r="J587" s="38" t="s">
        <v>558</v>
      </c>
      <c r="K587" s="38">
        <v>1616</v>
      </c>
      <c r="L587" s="206">
        <v>3729</v>
      </c>
      <c r="M587" s="207" t="s">
        <v>2577</v>
      </c>
      <c r="N587" s="208" t="s">
        <v>558</v>
      </c>
      <c r="O587" s="209" t="s">
        <v>2144</v>
      </c>
    </row>
    <row r="588" spans="1:15" ht="12">
      <c r="A588" s="175"/>
      <c r="B588" s="201" t="s">
        <v>64</v>
      </c>
      <c r="C588" s="202" t="s">
        <v>2151</v>
      </c>
      <c r="D588" s="203" t="s">
        <v>2518</v>
      </c>
      <c r="E588" s="204" t="s">
        <v>65</v>
      </c>
      <c r="F588" s="202">
        <f t="shared" si="27"/>
        <v>8</v>
      </c>
      <c r="G588" s="202" t="str">
        <f t="shared" si="28"/>
        <v>Oxford</v>
      </c>
      <c r="H588" s="202" t="str">
        <f t="shared" si="29"/>
        <v>Oxford, MS</v>
      </c>
      <c r="I588" s="205" t="s">
        <v>1750</v>
      </c>
      <c r="J588" s="38" t="s">
        <v>558</v>
      </c>
      <c r="K588" s="38">
        <v>2118</v>
      </c>
      <c r="L588" s="206">
        <v>3082</v>
      </c>
      <c r="M588" s="207" t="s">
        <v>1751</v>
      </c>
      <c r="N588" s="208" t="s">
        <v>558</v>
      </c>
      <c r="O588" s="209" t="s">
        <v>2473</v>
      </c>
    </row>
    <row r="589" spans="1:15" ht="12">
      <c r="A589" s="175"/>
      <c r="B589" s="201" t="s">
        <v>66</v>
      </c>
      <c r="C589" s="202" t="s">
        <v>2499</v>
      </c>
      <c r="D589" s="203" t="s">
        <v>2500</v>
      </c>
      <c r="E589" s="204" t="s">
        <v>67</v>
      </c>
      <c r="F589" s="202">
        <f t="shared" si="27"/>
        <v>9</v>
      </c>
      <c r="G589" s="202" t="str">
        <f t="shared" si="28"/>
        <v>Paducah</v>
      </c>
      <c r="H589" s="202" t="str">
        <f t="shared" si="29"/>
        <v>Paducah, KY</v>
      </c>
      <c r="I589" s="205" t="s">
        <v>68</v>
      </c>
      <c r="J589" s="38" t="s">
        <v>2500</v>
      </c>
      <c r="K589" s="38">
        <v>1475</v>
      </c>
      <c r="L589" s="206">
        <v>4279</v>
      </c>
      <c r="M589" s="207" t="s">
        <v>69</v>
      </c>
      <c r="N589" s="208" t="s">
        <v>2500</v>
      </c>
      <c r="O589" s="209" t="s">
        <v>1316</v>
      </c>
    </row>
    <row r="590" spans="1:15" ht="12">
      <c r="A590" s="175"/>
      <c r="B590" s="201" t="s">
        <v>1317</v>
      </c>
      <c r="C590" s="202" t="s">
        <v>1638</v>
      </c>
      <c r="D590" s="203" t="s">
        <v>1639</v>
      </c>
      <c r="E590" s="204" t="s">
        <v>1318</v>
      </c>
      <c r="F590" s="202">
        <f t="shared" si="27"/>
        <v>11</v>
      </c>
      <c r="G590" s="202" t="str">
        <f t="shared" si="28"/>
        <v>Palestine</v>
      </c>
      <c r="H590" s="202" t="str">
        <f t="shared" si="29"/>
        <v>Palestine, TX</v>
      </c>
      <c r="I590" s="205" t="s">
        <v>1206</v>
      </c>
      <c r="J590" s="38" t="s">
        <v>1639</v>
      </c>
      <c r="K590" s="38">
        <v>2816</v>
      </c>
      <c r="L590" s="206">
        <v>2179</v>
      </c>
      <c r="M590" s="207" t="s">
        <v>1207</v>
      </c>
      <c r="N590" s="208" t="s">
        <v>1639</v>
      </c>
      <c r="O590" s="209" t="s">
        <v>1073</v>
      </c>
    </row>
    <row r="591" spans="1:15" ht="12">
      <c r="A591" s="175"/>
      <c r="B591" s="201" t="s">
        <v>1319</v>
      </c>
      <c r="C591" s="202" t="s">
        <v>2629</v>
      </c>
      <c r="D591" s="203" t="s">
        <v>2626</v>
      </c>
      <c r="E591" s="204" t="s">
        <v>1320</v>
      </c>
      <c r="F591" s="202">
        <f t="shared" si="27"/>
        <v>14</v>
      </c>
      <c r="G591" s="202" t="str">
        <f t="shared" si="28"/>
        <v>Palm Springs</v>
      </c>
      <c r="H591" s="202" t="str">
        <f t="shared" si="29"/>
        <v>Palm Springs, CA</v>
      </c>
      <c r="I591" s="205" t="s">
        <v>1321</v>
      </c>
      <c r="J591" s="38" t="s">
        <v>2626</v>
      </c>
      <c r="K591" s="38">
        <v>984</v>
      </c>
      <c r="L591" s="206">
        <v>1256</v>
      </c>
      <c r="M591" s="205" t="s">
        <v>1322</v>
      </c>
      <c r="N591" s="38" t="s">
        <v>2626</v>
      </c>
      <c r="O591" s="209" t="s">
        <v>1323</v>
      </c>
    </row>
    <row r="592" spans="1:15" ht="12">
      <c r="A592" s="175"/>
      <c r="B592" s="201" t="s">
        <v>1324</v>
      </c>
      <c r="C592" s="202" t="s">
        <v>2629</v>
      </c>
      <c r="D592" s="203" t="s">
        <v>2626</v>
      </c>
      <c r="E592" s="204" t="s">
        <v>154</v>
      </c>
      <c r="F592" s="202">
        <f t="shared" si="27"/>
        <v>11</v>
      </c>
      <c r="G592" s="202" t="str">
        <f t="shared" si="28"/>
        <v>Palo Alto</v>
      </c>
      <c r="H592" s="202" t="str">
        <f t="shared" si="29"/>
        <v>Palo Alto, CA</v>
      </c>
      <c r="I592" s="205" t="s">
        <v>2642</v>
      </c>
      <c r="J592" s="38" t="s">
        <v>2626</v>
      </c>
      <c r="K592" s="38">
        <v>145</v>
      </c>
      <c r="L592" s="206">
        <v>3016</v>
      </c>
      <c r="M592" s="205" t="s">
        <v>2643</v>
      </c>
      <c r="N592" s="38" t="s">
        <v>2626</v>
      </c>
      <c r="O592" s="209" t="s">
        <v>2644</v>
      </c>
    </row>
    <row r="593" spans="1:15" ht="12">
      <c r="A593" s="175"/>
      <c r="B593" s="201" t="s">
        <v>155</v>
      </c>
      <c r="C593" s="202" t="s">
        <v>2225</v>
      </c>
      <c r="D593" s="203" t="s">
        <v>2226</v>
      </c>
      <c r="E593" s="204" t="s">
        <v>156</v>
      </c>
      <c r="F593" s="202">
        <f t="shared" si="27"/>
        <v>13</v>
      </c>
      <c r="G593" s="202" t="str">
        <f t="shared" si="28"/>
        <v>Panama City</v>
      </c>
      <c r="H593" s="202" t="str">
        <f t="shared" si="29"/>
        <v>Panama City, FL</v>
      </c>
      <c r="I593" s="205" t="s">
        <v>425</v>
      </c>
      <c r="J593" s="38" t="s">
        <v>2226</v>
      </c>
      <c r="K593" s="38">
        <v>2582</v>
      </c>
      <c r="L593" s="206">
        <v>1429</v>
      </c>
      <c r="M593" s="207" t="s">
        <v>426</v>
      </c>
      <c r="N593" s="208" t="s">
        <v>2226</v>
      </c>
      <c r="O593" s="209" t="s">
        <v>427</v>
      </c>
    </row>
    <row r="594" spans="1:15" ht="12">
      <c r="A594" s="175"/>
      <c r="B594" s="201" t="s">
        <v>428</v>
      </c>
      <c r="C594" s="202" t="s">
        <v>1403</v>
      </c>
      <c r="D594" s="203" t="s">
        <v>1784</v>
      </c>
      <c r="E594" s="204" t="s">
        <v>157</v>
      </c>
      <c r="F594" s="202">
        <f t="shared" si="27"/>
        <v>13</v>
      </c>
      <c r="G594" s="202" t="str">
        <f t="shared" si="28"/>
        <v>Parkersburg</v>
      </c>
      <c r="H594" s="202" t="str">
        <f t="shared" si="29"/>
        <v>Parkersburg, WV</v>
      </c>
      <c r="I594" s="205" t="s">
        <v>2754</v>
      </c>
      <c r="J594" s="38" t="s">
        <v>1784</v>
      </c>
      <c r="K594" s="38">
        <v>1031</v>
      </c>
      <c r="L594" s="206">
        <v>4646</v>
      </c>
      <c r="M594" s="207" t="s">
        <v>1785</v>
      </c>
      <c r="N594" s="208" t="s">
        <v>1784</v>
      </c>
      <c r="O594" s="209" t="s">
        <v>1786</v>
      </c>
    </row>
    <row r="595" spans="1:15" ht="12">
      <c r="A595" s="175"/>
      <c r="B595" s="201" t="s">
        <v>158</v>
      </c>
      <c r="C595" s="202" t="s">
        <v>2629</v>
      </c>
      <c r="D595" s="203" t="s">
        <v>2626</v>
      </c>
      <c r="E595" s="204" t="s">
        <v>159</v>
      </c>
      <c r="F595" s="202">
        <f t="shared" si="27"/>
        <v>10</v>
      </c>
      <c r="G595" s="202" t="str">
        <f t="shared" si="28"/>
        <v>Pasadena</v>
      </c>
      <c r="H595" s="202" t="str">
        <f t="shared" si="29"/>
        <v>Pasadena, CA</v>
      </c>
      <c r="I595" s="205" t="s">
        <v>2628</v>
      </c>
      <c r="J595" s="38" t="s">
        <v>2626</v>
      </c>
      <c r="K595" s="38">
        <v>1537</v>
      </c>
      <c r="L595" s="206">
        <v>1154</v>
      </c>
      <c r="M595" s="205" t="s">
        <v>2374</v>
      </c>
      <c r="N595" s="38" t="s">
        <v>2626</v>
      </c>
      <c r="O595" s="209" t="s">
        <v>2375</v>
      </c>
    </row>
    <row r="596" spans="1:15" ht="12">
      <c r="A596" s="175"/>
      <c r="B596" s="201" t="s">
        <v>160</v>
      </c>
      <c r="C596" s="202" t="s">
        <v>2629</v>
      </c>
      <c r="D596" s="203" t="s">
        <v>2626</v>
      </c>
      <c r="E596" s="204" t="s">
        <v>159</v>
      </c>
      <c r="F596" s="202">
        <f t="shared" si="27"/>
        <v>10</v>
      </c>
      <c r="G596" s="202" t="str">
        <f t="shared" si="28"/>
        <v>Pasadena</v>
      </c>
      <c r="H596" s="202" t="str">
        <f t="shared" si="29"/>
        <v>Pasadena, CA</v>
      </c>
      <c r="I596" s="205" t="s">
        <v>2628</v>
      </c>
      <c r="J596" s="38" t="s">
        <v>2626</v>
      </c>
      <c r="K596" s="38">
        <v>1537</v>
      </c>
      <c r="L596" s="206">
        <v>1154</v>
      </c>
      <c r="M596" s="205" t="s">
        <v>2374</v>
      </c>
      <c r="N596" s="38" t="s">
        <v>2626</v>
      </c>
      <c r="O596" s="209" t="s">
        <v>2375</v>
      </c>
    </row>
    <row r="597" spans="1:15" ht="12">
      <c r="A597" s="175"/>
      <c r="B597" s="213" t="s">
        <v>161</v>
      </c>
      <c r="C597" s="202" t="s">
        <v>2312</v>
      </c>
      <c r="D597" s="203" t="s">
        <v>2313</v>
      </c>
      <c r="E597" s="204" t="s">
        <v>162</v>
      </c>
      <c r="F597" s="202">
        <f t="shared" si="27"/>
        <v>10</v>
      </c>
      <c r="G597" s="202" t="str">
        <f t="shared" si="28"/>
        <v>Paterson</v>
      </c>
      <c r="H597" s="202" t="str">
        <f t="shared" si="29"/>
        <v>Paterson, NJ</v>
      </c>
      <c r="I597" s="205" t="s">
        <v>530</v>
      </c>
      <c r="J597" s="38" t="s">
        <v>2313</v>
      </c>
      <c r="K597" s="38">
        <v>1201</v>
      </c>
      <c r="L597" s="206">
        <v>4888</v>
      </c>
      <c r="M597" s="207" t="s">
        <v>531</v>
      </c>
      <c r="N597" s="208" t="s">
        <v>2313</v>
      </c>
      <c r="O597" s="209" t="s">
        <v>532</v>
      </c>
    </row>
    <row r="598" spans="1:15" ht="12">
      <c r="A598" s="175"/>
      <c r="B598" s="213" t="s">
        <v>163</v>
      </c>
      <c r="C598" s="202" t="s">
        <v>2312</v>
      </c>
      <c r="D598" s="203" t="s">
        <v>2313</v>
      </c>
      <c r="E598" s="204" t="s">
        <v>162</v>
      </c>
      <c r="F598" s="202">
        <f t="shared" si="27"/>
        <v>10</v>
      </c>
      <c r="G598" s="202" t="str">
        <f t="shared" si="28"/>
        <v>Paterson</v>
      </c>
      <c r="H598" s="202" t="str">
        <f t="shared" si="29"/>
        <v>Paterson, NJ</v>
      </c>
      <c r="I598" s="205" t="s">
        <v>530</v>
      </c>
      <c r="J598" s="38" t="s">
        <v>2313</v>
      </c>
      <c r="K598" s="38">
        <v>1201</v>
      </c>
      <c r="L598" s="206">
        <v>4888</v>
      </c>
      <c r="M598" s="207" t="s">
        <v>531</v>
      </c>
      <c r="N598" s="208" t="s">
        <v>2313</v>
      </c>
      <c r="O598" s="209" t="s">
        <v>532</v>
      </c>
    </row>
    <row r="599" spans="1:15" ht="12">
      <c r="A599" s="175"/>
      <c r="B599" s="201" t="s">
        <v>164</v>
      </c>
      <c r="C599" s="202" t="s">
        <v>1420</v>
      </c>
      <c r="D599" s="203" t="s">
        <v>1421</v>
      </c>
      <c r="E599" s="204" t="s">
        <v>165</v>
      </c>
      <c r="F599" s="202">
        <f t="shared" si="27"/>
        <v>11</v>
      </c>
      <c r="G599" s="202" t="str">
        <f t="shared" si="28"/>
        <v>Pendleton</v>
      </c>
      <c r="H599" s="202" t="str">
        <f t="shared" si="29"/>
        <v>Pendleton, OR</v>
      </c>
      <c r="I599" s="205" t="s">
        <v>142</v>
      </c>
      <c r="J599" s="38" t="s">
        <v>1421</v>
      </c>
      <c r="K599" s="38">
        <v>701</v>
      </c>
      <c r="L599" s="206">
        <v>5294</v>
      </c>
      <c r="M599" s="207" t="s">
        <v>1899</v>
      </c>
      <c r="N599" s="208" t="s">
        <v>1900</v>
      </c>
      <c r="O599" s="209" t="s">
        <v>1901</v>
      </c>
    </row>
    <row r="600" spans="1:15" ht="12">
      <c r="A600" s="175"/>
      <c r="B600" s="201" t="s">
        <v>166</v>
      </c>
      <c r="C600" s="202" t="s">
        <v>2225</v>
      </c>
      <c r="D600" s="203" t="s">
        <v>2226</v>
      </c>
      <c r="E600" s="204" t="s">
        <v>167</v>
      </c>
      <c r="F600" s="202">
        <f t="shared" si="27"/>
        <v>11</v>
      </c>
      <c r="G600" s="202" t="str">
        <f t="shared" si="28"/>
        <v>Pensacola</v>
      </c>
      <c r="H600" s="202" t="str">
        <f t="shared" si="29"/>
        <v>Pensacola, FL</v>
      </c>
      <c r="I600" s="205" t="s">
        <v>168</v>
      </c>
      <c r="J600" s="38" t="s">
        <v>2226</v>
      </c>
      <c r="K600" s="38">
        <v>2636</v>
      </c>
      <c r="L600" s="206">
        <v>1617</v>
      </c>
      <c r="M600" s="207" t="s">
        <v>1488</v>
      </c>
      <c r="N600" s="208" t="s">
        <v>136</v>
      </c>
      <c r="O600" s="209" t="s">
        <v>1489</v>
      </c>
    </row>
    <row r="601" spans="1:15" ht="12">
      <c r="A601" s="175"/>
      <c r="B601" s="201" t="s">
        <v>169</v>
      </c>
      <c r="C601" s="202" t="s">
        <v>2178</v>
      </c>
      <c r="D601" s="203" t="s">
        <v>2179</v>
      </c>
      <c r="E601" s="204" t="s">
        <v>2503</v>
      </c>
      <c r="F601" s="202">
        <f t="shared" si="27"/>
        <v>8</v>
      </c>
      <c r="G601" s="202" t="str">
        <f t="shared" si="28"/>
        <v>Peoria</v>
      </c>
      <c r="H601" s="202" t="str">
        <f t="shared" si="29"/>
        <v>Peoria, IL</v>
      </c>
      <c r="I601" s="205" t="s">
        <v>1031</v>
      </c>
      <c r="J601" s="38" t="s">
        <v>2179</v>
      </c>
      <c r="K601" s="38">
        <v>982</v>
      </c>
      <c r="L601" s="206">
        <v>6148</v>
      </c>
      <c r="M601" s="205" t="s">
        <v>1796</v>
      </c>
      <c r="N601" s="38" t="s">
        <v>2179</v>
      </c>
      <c r="O601" s="209" t="s">
        <v>1797</v>
      </c>
    </row>
    <row r="602" spans="1:15" ht="12">
      <c r="A602" s="175"/>
      <c r="B602" s="201" t="s">
        <v>2504</v>
      </c>
      <c r="C602" s="202" t="s">
        <v>2178</v>
      </c>
      <c r="D602" s="203" t="s">
        <v>2179</v>
      </c>
      <c r="E602" s="204" t="s">
        <v>2503</v>
      </c>
      <c r="F602" s="202">
        <f t="shared" si="27"/>
        <v>8</v>
      </c>
      <c r="G602" s="202" t="str">
        <f t="shared" si="28"/>
        <v>Peoria</v>
      </c>
      <c r="H602" s="202" t="str">
        <f t="shared" si="29"/>
        <v>Peoria, IL</v>
      </c>
      <c r="I602" s="205" t="s">
        <v>1031</v>
      </c>
      <c r="J602" s="38" t="s">
        <v>2179</v>
      </c>
      <c r="K602" s="38">
        <v>982</v>
      </c>
      <c r="L602" s="206">
        <v>6148</v>
      </c>
      <c r="M602" s="205" t="s">
        <v>1796</v>
      </c>
      <c r="N602" s="38" t="s">
        <v>2179</v>
      </c>
      <c r="O602" s="209" t="s">
        <v>1797</v>
      </c>
    </row>
    <row r="603" spans="1:15" ht="12">
      <c r="A603" s="175"/>
      <c r="B603" s="201" t="s">
        <v>2505</v>
      </c>
      <c r="C603" s="202" t="s">
        <v>87</v>
      </c>
      <c r="D603" s="203" t="s">
        <v>88</v>
      </c>
      <c r="E603" s="204" t="s">
        <v>2506</v>
      </c>
      <c r="F603" s="202">
        <f t="shared" si="27"/>
        <v>12</v>
      </c>
      <c r="G603" s="202" t="str">
        <f t="shared" si="28"/>
        <v>Petersburg</v>
      </c>
      <c r="H603" s="202" t="str">
        <f t="shared" si="29"/>
        <v>Petersburg, VA</v>
      </c>
      <c r="I603" s="205" t="s">
        <v>58</v>
      </c>
      <c r="J603" s="38" t="s">
        <v>88</v>
      </c>
      <c r="K603" s="38">
        <v>1422</v>
      </c>
      <c r="L603" s="206">
        <v>3495</v>
      </c>
      <c r="M603" s="207" t="s">
        <v>59</v>
      </c>
      <c r="N603" s="208" t="s">
        <v>88</v>
      </c>
      <c r="O603" s="209" t="s">
        <v>725</v>
      </c>
    </row>
    <row r="604" spans="1:15" ht="12">
      <c r="A604" s="175"/>
      <c r="B604" s="201" t="s">
        <v>2507</v>
      </c>
      <c r="C604" s="202" t="s">
        <v>1403</v>
      </c>
      <c r="D604" s="203" t="s">
        <v>1784</v>
      </c>
      <c r="E604" s="204" t="s">
        <v>2506</v>
      </c>
      <c r="F604" s="202">
        <f t="shared" si="27"/>
        <v>12</v>
      </c>
      <c r="G604" s="202" t="str">
        <f t="shared" si="28"/>
        <v>Petersburg</v>
      </c>
      <c r="H604" s="202" t="str">
        <f t="shared" si="29"/>
        <v>Petersburg, WV</v>
      </c>
      <c r="I604" s="205" t="s">
        <v>124</v>
      </c>
      <c r="J604" s="38" t="s">
        <v>1784</v>
      </c>
      <c r="K604" s="38">
        <v>346</v>
      </c>
      <c r="L604" s="206">
        <v>6120</v>
      </c>
      <c r="M604" s="207" t="s">
        <v>125</v>
      </c>
      <c r="N604" s="208" t="s">
        <v>1784</v>
      </c>
      <c r="O604" s="209" t="s">
        <v>2712</v>
      </c>
    </row>
    <row r="605" spans="1:15" ht="12">
      <c r="A605" s="175"/>
      <c r="B605" s="201" t="s">
        <v>2749</v>
      </c>
      <c r="C605" s="202" t="s">
        <v>2131</v>
      </c>
      <c r="D605" s="203" t="s">
        <v>2132</v>
      </c>
      <c r="E605" s="204" t="s">
        <v>421</v>
      </c>
      <c r="F605" s="202">
        <f t="shared" si="27"/>
        <v>14</v>
      </c>
      <c r="G605" s="202" t="str">
        <f t="shared" si="28"/>
        <v>Philadelphia</v>
      </c>
      <c r="H605" s="202" t="str">
        <f t="shared" si="29"/>
        <v>Philadelphia, PA</v>
      </c>
      <c r="I605" s="205" t="s">
        <v>540</v>
      </c>
      <c r="J605" s="38" t="s">
        <v>33</v>
      </c>
      <c r="K605" s="38">
        <v>1046</v>
      </c>
      <c r="L605" s="206">
        <v>4937</v>
      </c>
      <c r="M605" s="207" t="s">
        <v>636</v>
      </c>
      <c r="N605" s="208" t="s">
        <v>2132</v>
      </c>
      <c r="O605" s="209" t="s">
        <v>637</v>
      </c>
    </row>
    <row r="606" spans="1:15" ht="12">
      <c r="A606" s="175"/>
      <c r="B606" s="201" t="s">
        <v>422</v>
      </c>
      <c r="C606" s="202" t="s">
        <v>2131</v>
      </c>
      <c r="D606" s="203" t="s">
        <v>2132</v>
      </c>
      <c r="E606" s="204" t="s">
        <v>421</v>
      </c>
      <c r="F606" s="202">
        <f t="shared" si="27"/>
        <v>14</v>
      </c>
      <c r="G606" s="202" t="str">
        <f t="shared" si="28"/>
        <v>Philadelphia</v>
      </c>
      <c r="H606" s="202" t="str">
        <f t="shared" si="29"/>
        <v>Philadelphia, PA</v>
      </c>
      <c r="I606" s="205" t="s">
        <v>635</v>
      </c>
      <c r="J606" s="38" t="s">
        <v>2132</v>
      </c>
      <c r="K606" s="38">
        <v>1101</v>
      </c>
      <c r="L606" s="206">
        <v>4954</v>
      </c>
      <c r="M606" s="207" t="s">
        <v>636</v>
      </c>
      <c r="N606" s="208" t="s">
        <v>2132</v>
      </c>
      <c r="O606" s="209" t="s">
        <v>637</v>
      </c>
    </row>
    <row r="607" spans="1:15" ht="12">
      <c r="A607" s="175"/>
      <c r="B607" s="201" t="s">
        <v>423</v>
      </c>
      <c r="C607" s="202" t="s">
        <v>239</v>
      </c>
      <c r="D607" s="203" t="s">
        <v>240</v>
      </c>
      <c r="E607" s="204" t="s">
        <v>424</v>
      </c>
      <c r="F607" s="202">
        <f t="shared" si="27"/>
        <v>9</v>
      </c>
      <c r="G607" s="202" t="str">
        <f t="shared" si="28"/>
        <v>Phoenix</v>
      </c>
      <c r="H607" s="202" t="str">
        <f t="shared" si="29"/>
        <v>Phoenix, AZ</v>
      </c>
      <c r="I607" s="205" t="s">
        <v>565</v>
      </c>
      <c r="J607" s="38" t="s">
        <v>240</v>
      </c>
      <c r="K607" s="38">
        <v>4162</v>
      </c>
      <c r="L607" s="206">
        <v>1350</v>
      </c>
      <c r="M607" s="205" t="s">
        <v>379</v>
      </c>
      <c r="N607" s="38" t="s">
        <v>240</v>
      </c>
      <c r="O607" s="209" t="s">
        <v>182</v>
      </c>
    </row>
    <row r="608" spans="1:15" ht="12">
      <c r="A608" s="175"/>
      <c r="B608" s="201" t="s">
        <v>183</v>
      </c>
      <c r="C608" s="202" t="s">
        <v>239</v>
      </c>
      <c r="D608" s="203" t="s">
        <v>240</v>
      </c>
      <c r="E608" s="204" t="s">
        <v>424</v>
      </c>
      <c r="F608" s="202">
        <f t="shared" si="27"/>
        <v>9</v>
      </c>
      <c r="G608" s="202" t="str">
        <f t="shared" si="28"/>
        <v>Phoenix</v>
      </c>
      <c r="H608" s="202" t="str">
        <f t="shared" si="29"/>
        <v>Phoenix, AZ</v>
      </c>
      <c r="I608" s="205" t="s">
        <v>565</v>
      </c>
      <c r="J608" s="38" t="s">
        <v>240</v>
      </c>
      <c r="K608" s="38">
        <v>4162</v>
      </c>
      <c r="L608" s="206">
        <v>1350</v>
      </c>
      <c r="M608" s="205" t="s">
        <v>379</v>
      </c>
      <c r="N608" s="38" t="s">
        <v>240</v>
      </c>
      <c r="O608" s="209" t="s">
        <v>182</v>
      </c>
    </row>
    <row r="609" spans="1:15" ht="12">
      <c r="A609" s="175"/>
      <c r="B609" s="201" t="s">
        <v>184</v>
      </c>
      <c r="C609" s="202" t="s">
        <v>1630</v>
      </c>
      <c r="D609" s="203" t="s">
        <v>1631</v>
      </c>
      <c r="E609" s="204" t="s">
        <v>185</v>
      </c>
      <c r="F609" s="202">
        <f t="shared" si="27"/>
        <v>8</v>
      </c>
      <c r="G609" s="202" t="str">
        <f t="shared" si="28"/>
        <v>Pierre</v>
      </c>
      <c r="H609" s="202" t="str">
        <f t="shared" si="29"/>
        <v>Pierre, SD</v>
      </c>
      <c r="I609" s="205" t="s">
        <v>2387</v>
      </c>
      <c r="J609" s="38" t="s">
        <v>1631</v>
      </c>
      <c r="K609" s="38">
        <v>611</v>
      </c>
      <c r="L609" s="206">
        <v>7301</v>
      </c>
      <c r="M609" s="207" t="s">
        <v>2388</v>
      </c>
      <c r="N609" s="208" t="s">
        <v>1631</v>
      </c>
      <c r="O609" s="209" t="s">
        <v>2389</v>
      </c>
    </row>
    <row r="610" spans="1:15" ht="12">
      <c r="A610" s="175"/>
      <c r="B610" s="201" t="s">
        <v>186</v>
      </c>
      <c r="C610" s="202" t="s">
        <v>2499</v>
      </c>
      <c r="D610" s="203" t="s">
        <v>2500</v>
      </c>
      <c r="E610" s="204" t="s">
        <v>187</v>
      </c>
      <c r="F610" s="202">
        <f t="shared" si="27"/>
        <v>11</v>
      </c>
      <c r="G610" s="202" t="str">
        <f t="shared" si="28"/>
        <v>Pikeville</v>
      </c>
      <c r="H610" s="202" t="str">
        <f t="shared" si="29"/>
        <v>Pikeville, KY</v>
      </c>
      <c r="I610" s="205" t="s">
        <v>2754</v>
      </c>
      <c r="J610" s="38" t="s">
        <v>1784</v>
      </c>
      <c r="K610" s="38">
        <v>1031</v>
      </c>
      <c r="L610" s="206">
        <v>4646</v>
      </c>
      <c r="M610" s="207" t="s">
        <v>1785</v>
      </c>
      <c r="N610" s="208" t="s">
        <v>1784</v>
      </c>
      <c r="O610" s="209" t="s">
        <v>1786</v>
      </c>
    </row>
    <row r="611" spans="1:15" ht="12">
      <c r="A611" s="175"/>
      <c r="B611" s="201" t="s">
        <v>188</v>
      </c>
      <c r="C611" s="202" t="s">
        <v>2499</v>
      </c>
      <c r="D611" s="203" t="s">
        <v>2500</v>
      </c>
      <c r="E611" s="204" t="s">
        <v>187</v>
      </c>
      <c r="F611" s="202">
        <f t="shared" si="27"/>
        <v>11</v>
      </c>
      <c r="G611" s="202" t="str">
        <f t="shared" si="28"/>
        <v>Pikeville</v>
      </c>
      <c r="H611" s="202" t="str">
        <f t="shared" si="29"/>
        <v>Pikeville, KY</v>
      </c>
      <c r="I611" s="205" t="s">
        <v>1783</v>
      </c>
      <c r="J611" s="38" t="s">
        <v>1784</v>
      </c>
      <c r="K611" s="38">
        <v>1005</v>
      </c>
      <c r="L611" s="206">
        <v>4665</v>
      </c>
      <c r="M611" s="207" t="s">
        <v>1785</v>
      </c>
      <c r="N611" s="208" t="s">
        <v>1784</v>
      </c>
      <c r="O611" s="209" t="s">
        <v>1786</v>
      </c>
    </row>
    <row r="612" spans="1:15" ht="12">
      <c r="A612" s="175"/>
      <c r="B612" s="201" t="s">
        <v>189</v>
      </c>
      <c r="C612" s="202" t="s">
        <v>2208</v>
      </c>
      <c r="D612" s="203" t="s">
        <v>1946</v>
      </c>
      <c r="E612" s="204" t="s">
        <v>190</v>
      </c>
      <c r="F612" s="202">
        <f t="shared" si="27"/>
        <v>12</v>
      </c>
      <c r="G612" s="202" t="str">
        <f t="shared" si="28"/>
        <v>Pine Bluff</v>
      </c>
      <c r="H612" s="202" t="str">
        <f t="shared" si="29"/>
        <v>Pine Bluff, AR</v>
      </c>
      <c r="I612" s="205" t="s">
        <v>1553</v>
      </c>
      <c r="J612" s="38" t="s">
        <v>2518</v>
      </c>
      <c r="K612" s="38">
        <v>2215</v>
      </c>
      <c r="L612" s="206">
        <v>2467</v>
      </c>
      <c r="M612" s="207" t="s">
        <v>2519</v>
      </c>
      <c r="N612" s="208" t="s">
        <v>2518</v>
      </c>
      <c r="O612" s="209" t="s">
        <v>2520</v>
      </c>
    </row>
    <row r="613" spans="1:15" ht="12">
      <c r="A613" s="175"/>
      <c r="B613" s="201" t="s">
        <v>191</v>
      </c>
      <c r="C613" s="202" t="s">
        <v>2131</v>
      </c>
      <c r="D613" s="203" t="s">
        <v>2132</v>
      </c>
      <c r="E613" s="204" t="s">
        <v>192</v>
      </c>
      <c r="F613" s="202">
        <f t="shared" si="27"/>
        <v>12</v>
      </c>
      <c r="G613" s="202" t="str">
        <f t="shared" si="28"/>
        <v>Pittsburgh</v>
      </c>
      <c r="H613" s="202" t="str">
        <f t="shared" si="29"/>
        <v>Pittsburgh, PA</v>
      </c>
      <c r="I613" s="205" t="s">
        <v>2392</v>
      </c>
      <c r="J613" s="38" t="s">
        <v>2132</v>
      </c>
      <c r="K613" s="38">
        <v>654</v>
      </c>
      <c r="L613" s="206">
        <v>5968</v>
      </c>
      <c r="M613" s="207" t="s">
        <v>2393</v>
      </c>
      <c r="N613" s="208" t="s">
        <v>2132</v>
      </c>
      <c r="O613" s="209" t="s">
        <v>2394</v>
      </c>
    </row>
    <row r="614" spans="1:15" ht="12">
      <c r="A614" s="175"/>
      <c r="B614" s="201" t="s">
        <v>193</v>
      </c>
      <c r="C614" s="202" t="s">
        <v>2131</v>
      </c>
      <c r="D614" s="203" t="s">
        <v>2132</v>
      </c>
      <c r="E614" s="204" t="s">
        <v>192</v>
      </c>
      <c r="F614" s="202">
        <f t="shared" si="27"/>
        <v>12</v>
      </c>
      <c r="G614" s="202" t="str">
        <f t="shared" si="28"/>
        <v>Pittsburgh</v>
      </c>
      <c r="H614" s="202" t="str">
        <f t="shared" si="29"/>
        <v>Pittsburgh, PA</v>
      </c>
      <c r="I614" s="205" t="s">
        <v>2392</v>
      </c>
      <c r="J614" s="38" t="s">
        <v>2132</v>
      </c>
      <c r="K614" s="38">
        <v>654</v>
      </c>
      <c r="L614" s="206">
        <v>5968</v>
      </c>
      <c r="M614" s="207" t="s">
        <v>2393</v>
      </c>
      <c r="N614" s="208" t="s">
        <v>2132</v>
      </c>
      <c r="O614" s="209" t="s">
        <v>2394</v>
      </c>
    </row>
    <row r="615" spans="1:15" ht="12">
      <c r="A615" s="175"/>
      <c r="B615" s="201" t="s">
        <v>194</v>
      </c>
      <c r="C615" s="202" t="s">
        <v>2131</v>
      </c>
      <c r="D615" s="203" t="s">
        <v>2132</v>
      </c>
      <c r="E615" s="204" t="s">
        <v>192</v>
      </c>
      <c r="F615" s="202">
        <f t="shared" si="27"/>
        <v>12</v>
      </c>
      <c r="G615" s="202" t="str">
        <f t="shared" si="28"/>
        <v>Pittsburgh</v>
      </c>
      <c r="H615" s="202" t="str">
        <f t="shared" si="29"/>
        <v>Pittsburgh, PA</v>
      </c>
      <c r="I615" s="205" t="s">
        <v>2392</v>
      </c>
      <c r="J615" s="38" t="s">
        <v>2132</v>
      </c>
      <c r="K615" s="38">
        <v>654</v>
      </c>
      <c r="L615" s="206">
        <v>5968</v>
      </c>
      <c r="M615" s="207" t="s">
        <v>2393</v>
      </c>
      <c r="N615" s="208" t="s">
        <v>2132</v>
      </c>
      <c r="O615" s="209" t="s">
        <v>2394</v>
      </c>
    </row>
    <row r="616" spans="1:15" ht="12">
      <c r="A616" s="175"/>
      <c r="B616" s="213" t="s">
        <v>195</v>
      </c>
      <c r="C616" s="202" t="s">
        <v>1129</v>
      </c>
      <c r="D616" s="203" t="s">
        <v>1314</v>
      </c>
      <c r="E616" s="204" t="s">
        <v>196</v>
      </c>
      <c r="F616" s="202">
        <f t="shared" si="27"/>
        <v>12</v>
      </c>
      <c r="G616" s="202" t="str">
        <f t="shared" si="28"/>
        <v>Pittsfield</v>
      </c>
      <c r="H616" s="202" t="str">
        <f t="shared" si="29"/>
        <v>Pittsfield, MA</v>
      </c>
      <c r="I616" s="205" t="s">
        <v>2487</v>
      </c>
      <c r="J616" s="38" t="s">
        <v>2486</v>
      </c>
      <c r="K616" s="38">
        <v>507</v>
      </c>
      <c r="L616" s="206">
        <v>6894</v>
      </c>
      <c r="M616" s="207" t="s">
        <v>2488</v>
      </c>
      <c r="N616" s="208" t="s">
        <v>2486</v>
      </c>
      <c r="O616" s="209" t="s">
        <v>2489</v>
      </c>
    </row>
    <row r="617" spans="1:15" ht="12">
      <c r="A617" s="175"/>
      <c r="B617" s="213" t="s">
        <v>197</v>
      </c>
      <c r="C617" s="202" t="s">
        <v>1887</v>
      </c>
      <c r="D617" s="203" t="s">
        <v>1888</v>
      </c>
      <c r="E617" s="204" t="s">
        <v>196</v>
      </c>
      <c r="F617" s="202">
        <f t="shared" si="27"/>
        <v>12</v>
      </c>
      <c r="G617" s="202" t="str">
        <f t="shared" si="28"/>
        <v>Pittsfield</v>
      </c>
      <c r="H617" s="202" t="str">
        <f t="shared" si="29"/>
        <v>Pittsfield, NH</v>
      </c>
      <c r="I617" s="205" t="s">
        <v>1890</v>
      </c>
      <c r="J617" s="38" t="s">
        <v>1888</v>
      </c>
      <c r="K617" s="38">
        <v>328</v>
      </c>
      <c r="L617" s="206">
        <v>7554</v>
      </c>
      <c r="M617" s="207" t="s">
        <v>1891</v>
      </c>
      <c r="N617" s="208" t="s">
        <v>1888</v>
      </c>
      <c r="O617" s="209" t="s">
        <v>2112</v>
      </c>
    </row>
    <row r="618" spans="1:15" ht="12">
      <c r="A618" s="175"/>
      <c r="B618" s="201" t="s">
        <v>198</v>
      </c>
      <c r="C618" s="202" t="s">
        <v>702</v>
      </c>
      <c r="D618" s="203" t="s">
        <v>259</v>
      </c>
      <c r="E618" s="204" t="s">
        <v>199</v>
      </c>
      <c r="F618" s="202">
        <f t="shared" si="27"/>
        <v>13</v>
      </c>
      <c r="G618" s="202" t="str">
        <f t="shared" si="28"/>
        <v>Platteville</v>
      </c>
      <c r="H618" s="202" t="str">
        <f t="shared" si="29"/>
        <v>Platteville, WI</v>
      </c>
      <c r="I618" s="205" t="s">
        <v>527</v>
      </c>
      <c r="J618" s="38" t="s">
        <v>2762</v>
      </c>
      <c r="K618" s="38">
        <v>702</v>
      </c>
      <c r="L618" s="206">
        <v>7406</v>
      </c>
      <c r="M618" s="207" t="s">
        <v>1048</v>
      </c>
      <c r="N618" s="208" t="s">
        <v>259</v>
      </c>
      <c r="O618" s="209" t="s">
        <v>1049</v>
      </c>
    </row>
    <row r="619" spans="1:15" ht="12">
      <c r="A619" s="175"/>
      <c r="B619" s="201" t="s">
        <v>200</v>
      </c>
      <c r="C619" s="202" t="s">
        <v>2485</v>
      </c>
      <c r="D619" s="203" t="s">
        <v>2486</v>
      </c>
      <c r="E619" s="204" t="s">
        <v>758</v>
      </c>
      <c r="F619" s="202">
        <f t="shared" si="27"/>
        <v>13</v>
      </c>
      <c r="G619" s="202" t="str">
        <f t="shared" si="28"/>
        <v>Plattsburgh</v>
      </c>
      <c r="H619" s="202" t="str">
        <f t="shared" si="29"/>
        <v>Plattsburgh, NY</v>
      </c>
      <c r="I619" s="205" t="s">
        <v>2512</v>
      </c>
      <c r="J619" s="38" t="s">
        <v>1409</v>
      </c>
      <c r="K619" s="38">
        <v>388</v>
      </c>
      <c r="L619" s="206">
        <v>7771</v>
      </c>
      <c r="M619" s="207" t="s">
        <v>2513</v>
      </c>
      <c r="N619" s="208" t="s">
        <v>1409</v>
      </c>
      <c r="O619" s="209" t="s">
        <v>2514</v>
      </c>
    </row>
    <row r="620" spans="1:15" ht="12">
      <c r="A620" s="175"/>
      <c r="B620" s="201" t="s">
        <v>759</v>
      </c>
      <c r="C620" s="202" t="s">
        <v>2433</v>
      </c>
      <c r="D620" s="203" t="s">
        <v>2434</v>
      </c>
      <c r="E620" s="204" t="s">
        <v>760</v>
      </c>
      <c r="F620" s="202">
        <f t="shared" si="27"/>
        <v>11</v>
      </c>
      <c r="G620" s="202" t="str">
        <f t="shared" si="28"/>
        <v>Pocatello</v>
      </c>
      <c r="H620" s="202" t="str">
        <f t="shared" si="29"/>
        <v>Pocatello, ID</v>
      </c>
      <c r="I620" s="205" t="s">
        <v>812</v>
      </c>
      <c r="J620" s="38" t="s">
        <v>2434</v>
      </c>
      <c r="K620" s="38">
        <v>421</v>
      </c>
      <c r="L620" s="206">
        <v>7180</v>
      </c>
      <c r="M620" s="207" t="s">
        <v>813</v>
      </c>
      <c r="N620" s="208" t="s">
        <v>2434</v>
      </c>
      <c r="O620" s="209" t="s">
        <v>814</v>
      </c>
    </row>
    <row r="621" spans="1:15" ht="12">
      <c r="A621" s="175"/>
      <c r="B621" s="201" t="s">
        <v>380</v>
      </c>
      <c r="C621" s="202" t="s">
        <v>2629</v>
      </c>
      <c r="D621" s="203" t="s">
        <v>2626</v>
      </c>
      <c r="E621" s="204" t="s">
        <v>381</v>
      </c>
      <c r="F621" s="202">
        <f t="shared" si="27"/>
        <v>15</v>
      </c>
      <c r="G621" s="202" t="str">
        <f t="shared" si="28"/>
        <v>Pollock Pines</v>
      </c>
      <c r="H621" s="202" t="str">
        <f t="shared" si="29"/>
        <v>Pollock Pines, CA</v>
      </c>
      <c r="I621" s="205" t="s">
        <v>2729</v>
      </c>
      <c r="J621" s="38" t="s">
        <v>2727</v>
      </c>
      <c r="K621" s="38">
        <v>508</v>
      </c>
      <c r="L621" s="206">
        <v>5674</v>
      </c>
      <c r="M621" s="207" t="s">
        <v>2730</v>
      </c>
      <c r="N621" s="208" t="s">
        <v>2727</v>
      </c>
      <c r="O621" s="209" t="s">
        <v>2731</v>
      </c>
    </row>
    <row r="622" spans="1:15" ht="12">
      <c r="A622" s="175"/>
      <c r="B622" s="201" t="s">
        <v>382</v>
      </c>
      <c r="C622" s="202" t="s">
        <v>359</v>
      </c>
      <c r="D622" s="203" t="s">
        <v>360</v>
      </c>
      <c r="E622" s="204" t="s">
        <v>743</v>
      </c>
      <c r="F622" s="202">
        <f t="shared" si="27"/>
        <v>12</v>
      </c>
      <c r="G622" s="202" t="str">
        <f t="shared" si="28"/>
        <v>Ponca City</v>
      </c>
      <c r="H622" s="202" t="str">
        <f t="shared" si="29"/>
        <v>Ponca City, OK</v>
      </c>
      <c r="I622" s="205" t="s">
        <v>744</v>
      </c>
      <c r="J622" s="38" t="s">
        <v>360</v>
      </c>
      <c r="K622" s="38">
        <v>2017</v>
      </c>
      <c r="L622" s="206">
        <v>3691</v>
      </c>
      <c r="M622" s="207" t="s">
        <v>745</v>
      </c>
      <c r="N622" s="208" t="s">
        <v>360</v>
      </c>
      <c r="O622" s="209" t="s">
        <v>746</v>
      </c>
    </row>
    <row r="623" spans="1:15" ht="12">
      <c r="A623" s="175"/>
      <c r="B623" s="201" t="s">
        <v>747</v>
      </c>
      <c r="C623" s="202" t="s">
        <v>444</v>
      </c>
      <c r="D623" s="203" t="s">
        <v>445</v>
      </c>
      <c r="E623" s="204" t="s">
        <v>748</v>
      </c>
      <c r="F623" s="202">
        <f t="shared" si="27"/>
        <v>14</v>
      </c>
      <c r="G623" s="202" t="str">
        <f t="shared" si="28"/>
        <v>Poplar Bluff</v>
      </c>
      <c r="H623" s="202" t="str">
        <f t="shared" si="29"/>
        <v>Poplar Bluff, MO</v>
      </c>
      <c r="I623" s="205" t="s">
        <v>1242</v>
      </c>
      <c r="J623" s="38" t="s">
        <v>445</v>
      </c>
      <c r="K623" s="38">
        <v>1320</v>
      </c>
      <c r="L623" s="206">
        <v>4638</v>
      </c>
      <c r="M623" s="207" t="s">
        <v>2182</v>
      </c>
      <c r="N623" s="208" t="s">
        <v>445</v>
      </c>
      <c r="O623" s="209" t="s">
        <v>1243</v>
      </c>
    </row>
    <row r="624" spans="1:15" ht="12">
      <c r="A624" s="175"/>
      <c r="B624" s="201" t="s">
        <v>749</v>
      </c>
      <c r="C624" s="202" t="s">
        <v>702</v>
      </c>
      <c r="D624" s="203" t="s">
        <v>259</v>
      </c>
      <c r="E624" s="204" t="s">
        <v>750</v>
      </c>
      <c r="F624" s="202">
        <f t="shared" si="27"/>
        <v>9</v>
      </c>
      <c r="G624" s="202" t="str">
        <f t="shared" si="28"/>
        <v>Portage</v>
      </c>
      <c r="H624" s="202" t="str">
        <f t="shared" si="29"/>
        <v>Portage, WI</v>
      </c>
      <c r="I624" s="205" t="s">
        <v>1047</v>
      </c>
      <c r="J624" s="38" t="s">
        <v>259</v>
      </c>
      <c r="K624" s="38">
        <v>485</v>
      </c>
      <c r="L624" s="206">
        <v>7673</v>
      </c>
      <c r="M624" s="207" t="s">
        <v>1048</v>
      </c>
      <c r="N624" s="208" t="s">
        <v>259</v>
      </c>
      <c r="O624" s="209" t="s">
        <v>1049</v>
      </c>
    </row>
    <row r="625" spans="1:15" ht="12">
      <c r="A625" s="175"/>
      <c r="B625" s="213" t="s">
        <v>751</v>
      </c>
      <c r="C625" s="202" t="s">
        <v>2319</v>
      </c>
      <c r="D625" s="203" t="s">
        <v>2320</v>
      </c>
      <c r="E625" s="204" t="s">
        <v>752</v>
      </c>
      <c r="F625" s="202">
        <f t="shared" si="27"/>
        <v>10</v>
      </c>
      <c r="G625" s="202" t="str">
        <f t="shared" si="28"/>
        <v>Portland</v>
      </c>
      <c r="H625" s="202" t="str">
        <f t="shared" si="29"/>
        <v>Portland, ME</v>
      </c>
      <c r="I625" s="205" t="s">
        <v>2070</v>
      </c>
      <c r="J625" s="38" t="s">
        <v>2320</v>
      </c>
      <c r="K625" s="38">
        <v>268</v>
      </c>
      <c r="L625" s="206">
        <v>7378</v>
      </c>
      <c r="M625" s="207" t="s">
        <v>2071</v>
      </c>
      <c r="N625" s="208" t="s">
        <v>2320</v>
      </c>
      <c r="O625" s="209" t="s">
        <v>2072</v>
      </c>
    </row>
    <row r="626" spans="1:15" ht="12">
      <c r="A626" s="175"/>
      <c r="B626" s="213" t="s">
        <v>753</v>
      </c>
      <c r="C626" s="202" t="s">
        <v>2319</v>
      </c>
      <c r="D626" s="203" t="s">
        <v>2320</v>
      </c>
      <c r="E626" s="204" t="s">
        <v>752</v>
      </c>
      <c r="F626" s="202">
        <f t="shared" si="27"/>
        <v>10</v>
      </c>
      <c r="G626" s="202" t="str">
        <f t="shared" si="28"/>
        <v>Portland</v>
      </c>
      <c r="H626" s="202" t="str">
        <f t="shared" si="29"/>
        <v>Portland, ME</v>
      </c>
      <c r="I626" s="205" t="s">
        <v>2070</v>
      </c>
      <c r="J626" s="38" t="s">
        <v>2320</v>
      </c>
      <c r="K626" s="38">
        <v>268</v>
      </c>
      <c r="L626" s="206">
        <v>7378</v>
      </c>
      <c r="M626" s="207" t="s">
        <v>2071</v>
      </c>
      <c r="N626" s="208" t="s">
        <v>2320</v>
      </c>
      <c r="O626" s="209" t="s">
        <v>2072</v>
      </c>
    </row>
    <row r="627" spans="1:15" ht="12">
      <c r="A627" s="175"/>
      <c r="B627" s="201" t="s">
        <v>754</v>
      </c>
      <c r="C627" s="202" t="s">
        <v>1420</v>
      </c>
      <c r="D627" s="203" t="s">
        <v>1421</v>
      </c>
      <c r="E627" s="204" t="s">
        <v>752</v>
      </c>
      <c r="F627" s="202">
        <f t="shared" si="27"/>
        <v>10</v>
      </c>
      <c r="G627" s="202" t="str">
        <f t="shared" si="28"/>
        <v>Portland</v>
      </c>
      <c r="H627" s="202" t="str">
        <f t="shared" si="29"/>
        <v>Portland, OR</v>
      </c>
      <c r="I627" s="205" t="s">
        <v>755</v>
      </c>
      <c r="J627" s="38" t="s">
        <v>1421</v>
      </c>
      <c r="K627" s="38">
        <v>371</v>
      </c>
      <c r="L627" s="206">
        <v>4522</v>
      </c>
      <c r="M627" s="207" t="s">
        <v>2071</v>
      </c>
      <c r="N627" s="208" t="s">
        <v>1421</v>
      </c>
      <c r="O627" s="209" t="s">
        <v>756</v>
      </c>
    </row>
    <row r="628" spans="1:15" ht="12">
      <c r="A628" s="175"/>
      <c r="B628" s="201" t="s">
        <v>757</v>
      </c>
      <c r="C628" s="202" t="s">
        <v>1420</v>
      </c>
      <c r="D628" s="203" t="s">
        <v>1421</v>
      </c>
      <c r="E628" s="204" t="s">
        <v>752</v>
      </c>
      <c r="F628" s="202">
        <f t="shared" si="27"/>
        <v>10</v>
      </c>
      <c r="G628" s="202" t="str">
        <f t="shared" si="28"/>
        <v>Portland</v>
      </c>
      <c r="H628" s="202" t="str">
        <f t="shared" si="29"/>
        <v>Portland, OR</v>
      </c>
      <c r="I628" s="205" t="s">
        <v>755</v>
      </c>
      <c r="J628" s="38" t="s">
        <v>1421</v>
      </c>
      <c r="K628" s="38">
        <v>371</v>
      </c>
      <c r="L628" s="206">
        <v>4522</v>
      </c>
      <c r="M628" s="207" t="s">
        <v>2071</v>
      </c>
      <c r="N628" s="208" t="s">
        <v>1421</v>
      </c>
      <c r="O628" s="209" t="s">
        <v>756</v>
      </c>
    </row>
    <row r="629" spans="1:15" ht="12">
      <c r="A629" s="175"/>
      <c r="B629" s="213" t="s">
        <v>446</v>
      </c>
      <c r="C629" s="202" t="s">
        <v>1887</v>
      </c>
      <c r="D629" s="203" t="s">
        <v>1888</v>
      </c>
      <c r="E629" s="204" t="s">
        <v>447</v>
      </c>
      <c r="F629" s="202">
        <f t="shared" si="27"/>
        <v>12</v>
      </c>
      <c r="G629" s="202" t="str">
        <f t="shared" si="28"/>
        <v>Portsmouth</v>
      </c>
      <c r="H629" s="202" t="str">
        <f t="shared" si="29"/>
        <v>Portsmouth, NH</v>
      </c>
      <c r="I629" s="205" t="s">
        <v>2070</v>
      </c>
      <c r="J629" s="38" t="s">
        <v>2320</v>
      </c>
      <c r="K629" s="38">
        <v>268</v>
      </c>
      <c r="L629" s="206">
        <v>7378</v>
      </c>
      <c r="M629" s="207" t="s">
        <v>2071</v>
      </c>
      <c r="N629" s="208" t="s">
        <v>2320</v>
      </c>
      <c r="O629" s="209" t="s">
        <v>2072</v>
      </c>
    </row>
    <row r="630" spans="1:15" ht="12">
      <c r="A630" s="175"/>
      <c r="B630" s="201" t="s">
        <v>448</v>
      </c>
      <c r="C630" s="202" t="s">
        <v>87</v>
      </c>
      <c r="D630" s="203" t="s">
        <v>88</v>
      </c>
      <c r="E630" s="204" t="s">
        <v>447</v>
      </c>
      <c r="F630" s="202">
        <f t="shared" si="27"/>
        <v>12</v>
      </c>
      <c r="G630" s="202" t="str">
        <f t="shared" si="28"/>
        <v>Portsmouth</v>
      </c>
      <c r="H630" s="202" t="str">
        <f t="shared" si="29"/>
        <v>Portsmouth, VA</v>
      </c>
      <c r="I630" s="205" t="s">
        <v>58</v>
      </c>
      <c r="J630" s="38" t="s">
        <v>88</v>
      </c>
      <c r="K630" s="38">
        <v>1422</v>
      </c>
      <c r="L630" s="206">
        <v>3495</v>
      </c>
      <c r="M630" s="207" t="s">
        <v>59</v>
      </c>
      <c r="N630" s="208" t="s">
        <v>88</v>
      </c>
      <c r="O630" s="209" t="s">
        <v>725</v>
      </c>
    </row>
    <row r="631" spans="1:15" ht="12">
      <c r="A631" s="175"/>
      <c r="B631" s="201" t="s">
        <v>449</v>
      </c>
      <c r="C631" s="202" t="s">
        <v>359</v>
      </c>
      <c r="D631" s="203" t="s">
        <v>360</v>
      </c>
      <c r="E631" s="204" t="s">
        <v>450</v>
      </c>
      <c r="F631" s="202">
        <f t="shared" si="27"/>
        <v>8</v>
      </c>
      <c r="G631" s="202" t="str">
        <f t="shared" si="28"/>
        <v>Poteau</v>
      </c>
      <c r="H631" s="202" t="str">
        <f t="shared" si="29"/>
        <v>Poteau, OK</v>
      </c>
      <c r="I631" s="205" t="s">
        <v>1703</v>
      </c>
      <c r="J631" s="38" t="s">
        <v>1946</v>
      </c>
      <c r="K631" s="38">
        <v>1894</v>
      </c>
      <c r="L631" s="206">
        <v>3478</v>
      </c>
      <c r="M631" s="205" t="s">
        <v>1704</v>
      </c>
      <c r="N631" s="38" t="s">
        <v>1946</v>
      </c>
      <c r="O631" s="209" t="s">
        <v>1470</v>
      </c>
    </row>
    <row r="632" spans="1:15" ht="12">
      <c r="A632" s="175"/>
      <c r="B632" s="201" t="s">
        <v>451</v>
      </c>
      <c r="C632" s="202" t="s">
        <v>2131</v>
      </c>
      <c r="D632" s="203" t="s">
        <v>2132</v>
      </c>
      <c r="E632" s="204" t="s">
        <v>452</v>
      </c>
      <c r="F632" s="202">
        <f t="shared" si="27"/>
        <v>12</v>
      </c>
      <c r="G632" s="202" t="str">
        <f t="shared" si="28"/>
        <v>Pottsville</v>
      </c>
      <c r="H632" s="202" t="str">
        <f t="shared" si="29"/>
        <v>Pottsville, PA</v>
      </c>
      <c r="I632" s="205" t="s">
        <v>2134</v>
      </c>
      <c r="J632" s="38" t="s">
        <v>2132</v>
      </c>
      <c r="K632" s="38">
        <v>773</v>
      </c>
      <c r="L632" s="206">
        <v>5785</v>
      </c>
      <c r="M632" s="205" t="s">
        <v>2381</v>
      </c>
      <c r="N632" s="38" t="s">
        <v>2132</v>
      </c>
      <c r="O632" s="209" t="s">
        <v>2382</v>
      </c>
    </row>
    <row r="633" spans="1:15" ht="12">
      <c r="A633" s="175"/>
      <c r="B633" s="201" t="s">
        <v>453</v>
      </c>
      <c r="C633" s="202" t="s">
        <v>2485</v>
      </c>
      <c r="D633" s="203" t="s">
        <v>2486</v>
      </c>
      <c r="E633" s="204" t="s">
        <v>483</v>
      </c>
      <c r="F633" s="202">
        <f t="shared" si="27"/>
        <v>14</v>
      </c>
      <c r="G633" s="202" t="str">
        <f t="shared" si="28"/>
        <v>Poughkeepsie</v>
      </c>
      <c r="H633" s="202" t="str">
        <f t="shared" si="29"/>
        <v>Poughkeepsie, NY</v>
      </c>
      <c r="I633" s="205" t="s">
        <v>2327</v>
      </c>
      <c r="J633" s="38" t="s">
        <v>2287</v>
      </c>
      <c r="K633" s="38">
        <v>677</v>
      </c>
      <c r="L633" s="206">
        <v>6151</v>
      </c>
      <c r="M633" s="205" t="s">
        <v>2324</v>
      </c>
      <c r="N633" s="38" t="s">
        <v>2287</v>
      </c>
      <c r="O633" s="209" t="s">
        <v>2325</v>
      </c>
    </row>
    <row r="634" spans="1:15" ht="12">
      <c r="A634" s="175"/>
      <c r="B634" s="201" t="s">
        <v>400</v>
      </c>
      <c r="C634" s="202" t="s">
        <v>2485</v>
      </c>
      <c r="D634" s="203" t="s">
        <v>2486</v>
      </c>
      <c r="E634" s="204" t="s">
        <v>483</v>
      </c>
      <c r="F634" s="202">
        <f t="shared" si="27"/>
        <v>14</v>
      </c>
      <c r="G634" s="202" t="str">
        <f t="shared" si="28"/>
        <v>Poughkeepsie</v>
      </c>
      <c r="H634" s="202" t="str">
        <f t="shared" si="29"/>
        <v>Poughkeepsie, NY</v>
      </c>
      <c r="I634" s="205" t="s">
        <v>2289</v>
      </c>
      <c r="J634" s="38" t="s">
        <v>2287</v>
      </c>
      <c r="K634" s="38">
        <v>724</v>
      </c>
      <c r="L634" s="206">
        <v>5537</v>
      </c>
      <c r="M634" s="205" t="s">
        <v>2551</v>
      </c>
      <c r="N634" s="38" t="s">
        <v>2287</v>
      </c>
      <c r="O634" s="209" t="s">
        <v>2552</v>
      </c>
    </row>
    <row r="635" spans="1:15" ht="12">
      <c r="A635" s="175"/>
      <c r="B635" s="201" t="s">
        <v>401</v>
      </c>
      <c r="C635" s="202" t="s">
        <v>239</v>
      </c>
      <c r="D635" s="203" t="s">
        <v>240</v>
      </c>
      <c r="E635" s="204" t="s">
        <v>402</v>
      </c>
      <c r="F635" s="202">
        <f t="shared" si="27"/>
        <v>10</v>
      </c>
      <c r="G635" s="202" t="str">
        <f t="shared" si="28"/>
        <v>Prescott</v>
      </c>
      <c r="H635" s="202" t="str">
        <f t="shared" si="29"/>
        <v>Prescott, AZ</v>
      </c>
      <c r="I635" s="205" t="s">
        <v>1228</v>
      </c>
      <c r="J635" s="38" t="s">
        <v>240</v>
      </c>
      <c r="K635" s="38">
        <v>145</v>
      </c>
      <c r="L635" s="206">
        <v>7131</v>
      </c>
      <c r="M635" s="205" t="s">
        <v>1229</v>
      </c>
      <c r="N635" s="38" t="s">
        <v>240</v>
      </c>
      <c r="O635" s="209" t="s">
        <v>1230</v>
      </c>
    </row>
    <row r="636" spans="1:15" ht="12">
      <c r="A636" s="175"/>
      <c r="B636" s="213" t="s">
        <v>403</v>
      </c>
      <c r="C636" s="202" t="s">
        <v>404</v>
      </c>
      <c r="D636" s="203" t="s">
        <v>2017</v>
      </c>
      <c r="E636" s="204" t="s">
        <v>405</v>
      </c>
      <c r="F636" s="202">
        <f t="shared" si="27"/>
        <v>12</v>
      </c>
      <c r="G636" s="202" t="str">
        <f t="shared" si="28"/>
        <v>Providence</v>
      </c>
      <c r="H636" s="202" t="str">
        <f t="shared" si="29"/>
        <v>Providence, RI</v>
      </c>
      <c r="I636" s="205" t="s">
        <v>2702</v>
      </c>
      <c r="J636" s="38" t="s">
        <v>1314</v>
      </c>
      <c r="K636" s="38">
        <v>333</v>
      </c>
      <c r="L636" s="206">
        <v>6979</v>
      </c>
      <c r="M636" s="207" t="s">
        <v>2018</v>
      </c>
      <c r="N636" s="208" t="s">
        <v>2017</v>
      </c>
      <c r="O636" s="209" t="s">
        <v>2019</v>
      </c>
    </row>
    <row r="637" spans="1:15" ht="12">
      <c r="A637" s="175"/>
      <c r="B637" s="213" t="s">
        <v>406</v>
      </c>
      <c r="C637" s="202" t="s">
        <v>404</v>
      </c>
      <c r="D637" s="203" t="s">
        <v>2017</v>
      </c>
      <c r="E637" s="204" t="s">
        <v>405</v>
      </c>
      <c r="F637" s="202">
        <f t="shared" si="27"/>
        <v>12</v>
      </c>
      <c r="G637" s="202" t="str">
        <f t="shared" si="28"/>
        <v>Providence</v>
      </c>
      <c r="H637" s="202" t="str">
        <f t="shared" si="29"/>
        <v>Providence, RI</v>
      </c>
      <c r="I637" s="205" t="s">
        <v>1764</v>
      </c>
      <c r="J637" s="38" t="s">
        <v>2017</v>
      </c>
      <c r="K637" s="38">
        <v>606</v>
      </c>
      <c r="L637" s="206">
        <v>5884</v>
      </c>
      <c r="M637" s="207" t="s">
        <v>2018</v>
      </c>
      <c r="N637" s="208" t="s">
        <v>2017</v>
      </c>
      <c r="O637" s="209" t="s">
        <v>2019</v>
      </c>
    </row>
    <row r="638" spans="1:15" ht="12">
      <c r="A638" s="175"/>
      <c r="B638" s="201" t="s">
        <v>407</v>
      </c>
      <c r="C638" s="202" t="s">
        <v>2559</v>
      </c>
      <c r="D638" s="203" t="s">
        <v>2560</v>
      </c>
      <c r="E638" s="204" t="s">
        <v>408</v>
      </c>
      <c r="F638" s="202">
        <f t="shared" si="27"/>
        <v>7</v>
      </c>
      <c r="G638" s="202" t="str">
        <f t="shared" si="28"/>
        <v>Provo</v>
      </c>
      <c r="H638" s="202" t="str">
        <f t="shared" si="29"/>
        <v>Provo, UT</v>
      </c>
      <c r="I638" s="205" t="s">
        <v>2562</v>
      </c>
      <c r="J638" s="38" t="s">
        <v>2560</v>
      </c>
      <c r="K638" s="38">
        <v>1047</v>
      </c>
      <c r="L638" s="206">
        <v>5765</v>
      </c>
      <c r="M638" s="207" t="s">
        <v>2563</v>
      </c>
      <c r="N638" s="208" t="s">
        <v>2560</v>
      </c>
      <c r="O638" s="209" t="s">
        <v>2564</v>
      </c>
    </row>
    <row r="639" spans="1:15" ht="12">
      <c r="A639" s="175"/>
      <c r="B639" s="201" t="s">
        <v>409</v>
      </c>
      <c r="C639" s="202" t="s">
        <v>2624</v>
      </c>
      <c r="D639" s="203" t="s">
        <v>2625</v>
      </c>
      <c r="E639" s="204" t="s">
        <v>410</v>
      </c>
      <c r="F639" s="202">
        <f t="shared" si="27"/>
        <v>8</v>
      </c>
      <c r="G639" s="202" t="str">
        <f t="shared" si="28"/>
        <v>Pueblo</v>
      </c>
      <c r="H639" s="202" t="str">
        <f t="shared" si="29"/>
        <v>Pueblo, CO</v>
      </c>
      <c r="I639" s="205" t="s">
        <v>1115</v>
      </c>
      <c r="J639" s="38" t="s">
        <v>2625</v>
      </c>
      <c r="K639" s="38">
        <v>973</v>
      </c>
      <c r="L639" s="206">
        <v>5413</v>
      </c>
      <c r="M639" s="207" t="s">
        <v>1116</v>
      </c>
      <c r="N639" s="208" t="s">
        <v>2625</v>
      </c>
      <c r="O639" s="209" t="s">
        <v>1117</v>
      </c>
    </row>
    <row r="640" spans="1:15" ht="12">
      <c r="A640" s="175"/>
      <c r="B640" s="201" t="s">
        <v>411</v>
      </c>
      <c r="C640" s="202" t="s">
        <v>87</v>
      </c>
      <c r="D640" s="203" t="s">
        <v>88</v>
      </c>
      <c r="E640" s="204" t="s">
        <v>412</v>
      </c>
      <c r="F640" s="202">
        <f t="shared" si="27"/>
        <v>9</v>
      </c>
      <c r="G640" s="202" t="str">
        <f t="shared" si="28"/>
        <v>Pulaski</v>
      </c>
      <c r="H640" s="202" t="str">
        <f t="shared" si="29"/>
        <v>Pulaski, VA</v>
      </c>
      <c r="I640" s="205" t="s">
        <v>1910</v>
      </c>
      <c r="J640" s="38" t="s">
        <v>88</v>
      </c>
      <c r="K640" s="38">
        <v>1052</v>
      </c>
      <c r="L640" s="206">
        <v>4360</v>
      </c>
      <c r="M640" s="207" t="s">
        <v>2430</v>
      </c>
      <c r="N640" s="208" t="s">
        <v>88</v>
      </c>
      <c r="O640" s="209" t="s">
        <v>2431</v>
      </c>
    </row>
    <row r="641" spans="1:15" ht="12">
      <c r="A641" s="175"/>
      <c r="B641" s="201" t="s">
        <v>413</v>
      </c>
      <c r="C641" s="202" t="s">
        <v>2485</v>
      </c>
      <c r="D641" s="203" t="s">
        <v>2486</v>
      </c>
      <c r="E641" s="204" t="s">
        <v>414</v>
      </c>
      <c r="F641" s="202">
        <f t="shared" si="27"/>
        <v>8</v>
      </c>
      <c r="G641" s="202" t="str">
        <f t="shared" si="28"/>
        <v>Queens</v>
      </c>
      <c r="H641" s="202" t="str">
        <f t="shared" si="29"/>
        <v>Queens, NY</v>
      </c>
      <c r="I641" s="205" t="s">
        <v>2023</v>
      </c>
      <c r="J641" s="38" t="s">
        <v>2486</v>
      </c>
      <c r="K641" s="38">
        <v>1052</v>
      </c>
      <c r="L641" s="206">
        <v>4910</v>
      </c>
      <c r="M641" s="207" t="s">
        <v>2024</v>
      </c>
      <c r="N641" s="208" t="s">
        <v>2486</v>
      </c>
      <c r="O641" s="209" t="s">
        <v>226</v>
      </c>
    </row>
    <row r="642" spans="1:15" ht="12">
      <c r="A642" s="175"/>
      <c r="B642" s="201" t="s">
        <v>415</v>
      </c>
      <c r="C642" s="202" t="s">
        <v>2178</v>
      </c>
      <c r="D642" s="203" t="s">
        <v>2179</v>
      </c>
      <c r="E642" s="204" t="s">
        <v>204</v>
      </c>
      <c r="F642" s="202">
        <f t="shared" si="27"/>
        <v>8</v>
      </c>
      <c r="G642" s="202" t="str">
        <f t="shared" si="28"/>
        <v>Quincy</v>
      </c>
      <c r="H642" s="202" t="str">
        <f t="shared" si="29"/>
        <v>Quincy, IL</v>
      </c>
      <c r="I642" s="205" t="s">
        <v>2181</v>
      </c>
      <c r="J642" s="38" t="s">
        <v>2179</v>
      </c>
      <c r="K642" s="38">
        <v>1141</v>
      </c>
      <c r="L642" s="206">
        <v>5688</v>
      </c>
      <c r="M642" s="205" t="s">
        <v>2182</v>
      </c>
      <c r="N642" s="38" t="s">
        <v>2179</v>
      </c>
      <c r="O642" s="209" t="s">
        <v>2426</v>
      </c>
    </row>
    <row r="643" spans="1:15" ht="12">
      <c r="A643" s="175"/>
      <c r="B643" s="201" t="s">
        <v>205</v>
      </c>
      <c r="C643" s="202" t="s">
        <v>702</v>
      </c>
      <c r="D643" s="203" t="s">
        <v>259</v>
      </c>
      <c r="E643" s="204" t="s">
        <v>761</v>
      </c>
      <c r="F643" s="202">
        <f t="shared" si="27"/>
        <v>8</v>
      </c>
      <c r="G643" s="202" t="str">
        <f t="shared" si="28"/>
        <v>Racine</v>
      </c>
      <c r="H643" s="202" t="str">
        <f t="shared" si="29"/>
        <v>Racine, WI</v>
      </c>
      <c r="I643" s="205" t="s">
        <v>1523</v>
      </c>
      <c r="J643" s="38" t="s">
        <v>259</v>
      </c>
      <c r="K643" s="38">
        <v>479</v>
      </c>
      <c r="L643" s="206">
        <v>7324</v>
      </c>
      <c r="M643" s="207" t="s">
        <v>1311</v>
      </c>
      <c r="N643" s="208" t="s">
        <v>259</v>
      </c>
      <c r="O643" s="209" t="s">
        <v>1312</v>
      </c>
    </row>
    <row r="644" spans="1:15" ht="12">
      <c r="A644" s="175"/>
      <c r="B644" s="201" t="s">
        <v>619</v>
      </c>
      <c r="C644" s="202" t="s">
        <v>350</v>
      </c>
      <c r="D644" s="203" t="s">
        <v>351</v>
      </c>
      <c r="E644" s="204" t="s">
        <v>620</v>
      </c>
      <c r="F644" s="202">
        <f t="shared" si="27"/>
        <v>9</v>
      </c>
      <c r="G644" s="202" t="str">
        <f t="shared" si="28"/>
        <v>Raleigh</v>
      </c>
      <c r="H644" s="202" t="str">
        <f t="shared" si="29"/>
        <v>Raleigh, NC</v>
      </c>
      <c r="I644" s="205" t="s">
        <v>520</v>
      </c>
      <c r="J644" s="38" t="s">
        <v>351</v>
      </c>
      <c r="K644" s="38">
        <v>1417</v>
      </c>
      <c r="L644" s="206">
        <v>3457</v>
      </c>
      <c r="M644" s="207" t="s">
        <v>1374</v>
      </c>
      <c r="N644" s="208" t="s">
        <v>351</v>
      </c>
      <c r="O644" s="209" t="s">
        <v>1375</v>
      </c>
    </row>
    <row r="645" spans="1:15" ht="12">
      <c r="A645" s="175"/>
      <c r="B645" s="201" t="s">
        <v>621</v>
      </c>
      <c r="C645" s="202" t="s">
        <v>350</v>
      </c>
      <c r="D645" s="203" t="s">
        <v>351</v>
      </c>
      <c r="E645" s="204" t="s">
        <v>620</v>
      </c>
      <c r="F645" s="202">
        <f t="shared" si="27"/>
        <v>9</v>
      </c>
      <c r="G645" s="202" t="str">
        <f t="shared" si="28"/>
        <v>Raleigh</v>
      </c>
      <c r="H645" s="202" t="str">
        <f t="shared" si="29"/>
        <v>Raleigh, NC</v>
      </c>
      <c r="I645" s="205" t="s">
        <v>520</v>
      </c>
      <c r="J645" s="38" t="s">
        <v>351</v>
      </c>
      <c r="K645" s="38">
        <v>1417</v>
      </c>
      <c r="L645" s="206">
        <v>3457</v>
      </c>
      <c r="M645" s="207" t="s">
        <v>1374</v>
      </c>
      <c r="N645" s="208" t="s">
        <v>351</v>
      </c>
      <c r="O645" s="209" t="s">
        <v>1375</v>
      </c>
    </row>
    <row r="646" spans="1:15" ht="12">
      <c r="A646" s="175"/>
      <c r="B646" s="201" t="s">
        <v>622</v>
      </c>
      <c r="C646" s="202" t="s">
        <v>1630</v>
      </c>
      <c r="D646" s="203" t="s">
        <v>1631</v>
      </c>
      <c r="E646" s="204" t="s">
        <v>623</v>
      </c>
      <c r="F646" s="202">
        <f aca="true" t="shared" si="30" ref="F646:F709">LEN(E646)</f>
        <v>12</v>
      </c>
      <c r="G646" s="202" t="str">
        <f aca="true" t="shared" si="31" ref="G646:G709">MID(E646,2,F646-2)</f>
        <v>Rapid City</v>
      </c>
      <c r="H646" s="202" t="str">
        <f aca="true" t="shared" si="32" ref="H646:H709">CONCATENATE(G646,", ",+D646)</f>
        <v>Rapid City, SD</v>
      </c>
      <c r="I646" s="205" t="s">
        <v>2387</v>
      </c>
      <c r="J646" s="38" t="s">
        <v>1631</v>
      </c>
      <c r="K646" s="38">
        <v>611</v>
      </c>
      <c r="L646" s="206">
        <v>7301</v>
      </c>
      <c r="M646" s="207" t="s">
        <v>2388</v>
      </c>
      <c r="N646" s="208" t="s">
        <v>1631</v>
      </c>
      <c r="O646" s="209" t="s">
        <v>2389</v>
      </c>
    </row>
    <row r="647" spans="1:15" ht="12">
      <c r="A647" s="175"/>
      <c r="B647" s="201" t="s">
        <v>624</v>
      </c>
      <c r="C647" s="202" t="s">
        <v>2738</v>
      </c>
      <c r="D647" s="203" t="s">
        <v>2739</v>
      </c>
      <c r="E647" s="204" t="s">
        <v>625</v>
      </c>
      <c r="F647" s="202">
        <f t="shared" si="30"/>
        <v>9</v>
      </c>
      <c r="G647" s="202" t="str">
        <f t="shared" si="31"/>
        <v>Rawlins</v>
      </c>
      <c r="H647" s="202" t="str">
        <f t="shared" si="32"/>
        <v>Rawlins, WY</v>
      </c>
      <c r="I647" s="205" t="s">
        <v>53</v>
      </c>
      <c r="J647" s="38" t="s">
        <v>2739</v>
      </c>
      <c r="K647" s="38">
        <v>285</v>
      </c>
      <c r="L647" s="206">
        <v>7326</v>
      </c>
      <c r="M647" s="207" t="s">
        <v>54</v>
      </c>
      <c r="N647" s="208" t="s">
        <v>2739</v>
      </c>
      <c r="O647" s="209" t="s">
        <v>55</v>
      </c>
    </row>
    <row r="648" spans="1:15" ht="12">
      <c r="A648" s="175"/>
      <c r="B648" s="201" t="s">
        <v>626</v>
      </c>
      <c r="C648" s="202" t="s">
        <v>2131</v>
      </c>
      <c r="D648" s="203" t="s">
        <v>2132</v>
      </c>
      <c r="E648" s="204" t="s">
        <v>627</v>
      </c>
      <c r="F648" s="202">
        <f t="shared" si="30"/>
        <v>9</v>
      </c>
      <c r="G648" s="202" t="str">
        <f t="shared" si="31"/>
        <v>Reading</v>
      </c>
      <c r="H648" s="202" t="str">
        <f t="shared" si="32"/>
        <v>Reading, PA</v>
      </c>
      <c r="I648" s="205" t="s">
        <v>2134</v>
      </c>
      <c r="J648" s="38" t="s">
        <v>2132</v>
      </c>
      <c r="K648" s="38">
        <v>773</v>
      </c>
      <c r="L648" s="206">
        <v>5785</v>
      </c>
      <c r="M648" s="205" t="s">
        <v>2381</v>
      </c>
      <c r="N648" s="38" t="s">
        <v>2132</v>
      </c>
      <c r="O648" s="209" t="s">
        <v>2382</v>
      </c>
    </row>
    <row r="649" spans="1:15" ht="12">
      <c r="A649" s="175"/>
      <c r="B649" s="201" t="s">
        <v>628</v>
      </c>
      <c r="C649" s="202" t="s">
        <v>2131</v>
      </c>
      <c r="D649" s="203" t="s">
        <v>2132</v>
      </c>
      <c r="E649" s="204" t="s">
        <v>627</v>
      </c>
      <c r="F649" s="202">
        <f t="shared" si="30"/>
        <v>9</v>
      </c>
      <c r="G649" s="202" t="str">
        <f t="shared" si="31"/>
        <v>Reading</v>
      </c>
      <c r="H649" s="202" t="str">
        <f t="shared" si="32"/>
        <v>Reading, PA</v>
      </c>
      <c r="I649" s="205" t="s">
        <v>2134</v>
      </c>
      <c r="J649" s="38" t="s">
        <v>2132</v>
      </c>
      <c r="K649" s="38">
        <v>773</v>
      </c>
      <c r="L649" s="206">
        <v>5785</v>
      </c>
      <c r="M649" s="205" t="s">
        <v>2381</v>
      </c>
      <c r="N649" s="38" t="s">
        <v>2132</v>
      </c>
      <c r="O649" s="209" t="s">
        <v>2382</v>
      </c>
    </row>
    <row r="650" spans="1:15" ht="12">
      <c r="A650" s="175"/>
      <c r="B650" s="213" t="s">
        <v>629</v>
      </c>
      <c r="C650" s="202" t="s">
        <v>2312</v>
      </c>
      <c r="D650" s="203" t="s">
        <v>2313</v>
      </c>
      <c r="E650" s="204" t="s">
        <v>630</v>
      </c>
      <c r="F650" s="202">
        <f t="shared" si="30"/>
        <v>10</v>
      </c>
      <c r="G650" s="202" t="str">
        <f t="shared" si="31"/>
        <v>Red Bank</v>
      </c>
      <c r="H650" s="202" t="str">
        <f t="shared" si="32"/>
        <v>Red Bank, NJ</v>
      </c>
      <c r="I650" s="205" t="s">
        <v>530</v>
      </c>
      <c r="J650" s="38" t="s">
        <v>2313</v>
      </c>
      <c r="K650" s="38">
        <v>1201</v>
      </c>
      <c r="L650" s="206">
        <v>4888</v>
      </c>
      <c r="M650" s="207" t="s">
        <v>531</v>
      </c>
      <c r="N650" s="208" t="s">
        <v>2313</v>
      </c>
      <c r="O650" s="209" t="s">
        <v>532</v>
      </c>
    </row>
    <row r="651" spans="1:15" ht="12">
      <c r="A651" s="175"/>
      <c r="B651" s="201" t="s">
        <v>631</v>
      </c>
      <c r="C651" s="202" t="s">
        <v>2629</v>
      </c>
      <c r="D651" s="203" t="s">
        <v>2626</v>
      </c>
      <c r="E651" s="204" t="s">
        <v>632</v>
      </c>
      <c r="F651" s="202">
        <f t="shared" si="30"/>
        <v>9</v>
      </c>
      <c r="G651" s="202" t="str">
        <f t="shared" si="31"/>
        <v>Redding</v>
      </c>
      <c r="H651" s="202" t="str">
        <f t="shared" si="32"/>
        <v>Redding, CA</v>
      </c>
      <c r="I651" s="205" t="s">
        <v>633</v>
      </c>
      <c r="J651" s="38" t="s">
        <v>2626</v>
      </c>
      <c r="K651" s="38">
        <v>1797</v>
      </c>
      <c r="L651" s="206">
        <v>2855</v>
      </c>
      <c r="M651" s="205" t="s">
        <v>2406</v>
      </c>
      <c r="N651" s="38" t="s">
        <v>2626</v>
      </c>
      <c r="O651" s="209" t="s">
        <v>373</v>
      </c>
    </row>
    <row r="652" spans="1:15" ht="12">
      <c r="A652" s="175"/>
      <c r="B652" s="201" t="s">
        <v>634</v>
      </c>
      <c r="C652" s="202" t="s">
        <v>2726</v>
      </c>
      <c r="D652" s="203" t="s">
        <v>2727</v>
      </c>
      <c r="E652" s="204" t="s">
        <v>280</v>
      </c>
      <c r="F652" s="202">
        <f t="shared" si="30"/>
        <v>6</v>
      </c>
      <c r="G652" s="202" t="str">
        <f t="shared" si="31"/>
        <v>Reno</v>
      </c>
      <c r="H652" s="202" t="str">
        <f t="shared" si="32"/>
        <v>Reno, NV</v>
      </c>
      <c r="I652" s="205" t="s">
        <v>2729</v>
      </c>
      <c r="J652" s="38" t="s">
        <v>2727</v>
      </c>
      <c r="K652" s="38">
        <v>508</v>
      </c>
      <c r="L652" s="206">
        <v>5674</v>
      </c>
      <c r="M652" s="207" t="s">
        <v>2730</v>
      </c>
      <c r="N652" s="208" t="s">
        <v>2727</v>
      </c>
      <c r="O652" s="209" t="s">
        <v>2731</v>
      </c>
    </row>
    <row r="653" spans="1:15" ht="12">
      <c r="A653" s="175"/>
      <c r="B653" s="201" t="s">
        <v>281</v>
      </c>
      <c r="C653" s="202" t="s">
        <v>2726</v>
      </c>
      <c r="D653" s="203" t="s">
        <v>2727</v>
      </c>
      <c r="E653" s="204" t="s">
        <v>280</v>
      </c>
      <c r="F653" s="202">
        <f t="shared" si="30"/>
        <v>6</v>
      </c>
      <c r="G653" s="202" t="str">
        <f t="shared" si="31"/>
        <v>Reno</v>
      </c>
      <c r="H653" s="202" t="str">
        <f t="shared" si="32"/>
        <v>Reno, NV</v>
      </c>
      <c r="I653" s="205" t="s">
        <v>2729</v>
      </c>
      <c r="J653" s="38" t="s">
        <v>2727</v>
      </c>
      <c r="K653" s="38">
        <v>508</v>
      </c>
      <c r="L653" s="206">
        <v>5674</v>
      </c>
      <c r="M653" s="207" t="s">
        <v>2730</v>
      </c>
      <c r="N653" s="208" t="s">
        <v>2727</v>
      </c>
      <c r="O653" s="209" t="s">
        <v>2731</v>
      </c>
    </row>
    <row r="654" spans="1:15" ht="12">
      <c r="A654" s="175"/>
      <c r="B654" s="201" t="s">
        <v>282</v>
      </c>
      <c r="C654" s="202" t="s">
        <v>2726</v>
      </c>
      <c r="D654" s="203" t="s">
        <v>2727</v>
      </c>
      <c r="E654" s="204" t="s">
        <v>280</v>
      </c>
      <c r="F654" s="202">
        <f t="shared" si="30"/>
        <v>6</v>
      </c>
      <c r="G654" s="202" t="str">
        <f t="shared" si="31"/>
        <v>Reno</v>
      </c>
      <c r="H654" s="202" t="str">
        <f t="shared" si="32"/>
        <v>Reno, NV</v>
      </c>
      <c r="I654" s="205" t="s">
        <v>2729</v>
      </c>
      <c r="J654" s="38" t="s">
        <v>2727</v>
      </c>
      <c r="K654" s="38">
        <v>508</v>
      </c>
      <c r="L654" s="206">
        <v>5674</v>
      </c>
      <c r="M654" s="207" t="s">
        <v>2730</v>
      </c>
      <c r="N654" s="208" t="s">
        <v>2727</v>
      </c>
      <c r="O654" s="209" t="s">
        <v>2731</v>
      </c>
    </row>
    <row r="655" spans="1:15" ht="12">
      <c r="A655" s="175"/>
      <c r="B655" s="201" t="s">
        <v>283</v>
      </c>
      <c r="C655" s="202" t="s">
        <v>702</v>
      </c>
      <c r="D655" s="203" t="s">
        <v>259</v>
      </c>
      <c r="E655" s="204" t="s">
        <v>284</v>
      </c>
      <c r="F655" s="202">
        <f t="shared" si="30"/>
        <v>13</v>
      </c>
      <c r="G655" s="202" t="str">
        <f t="shared" si="31"/>
        <v>Rhinelander</v>
      </c>
      <c r="H655" s="202" t="str">
        <f t="shared" si="32"/>
        <v>Rhinelander, WI</v>
      </c>
      <c r="I655" s="205" t="s">
        <v>1547</v>
      </c>
      <c r="J655" s="38" t="s">
        <v>371</v>
      </c>
      <c r="K655" s="38">
        <v>256</v>
      </c>
      <c r="L655" s="206">
        <v>8218</v>
      </c>
      <c r="M655" s="207" t="s">
        <v>1141</v>
      </c>
      <c r="N655" s="208" t="s">
        <v>259</v>
      </c>
      <c r="O655" s="209" t="s">
        <v>1326</v>
      </c>
    </row>
    <row r="656" spans="1:15" ht="12">
      <c r="A656" s="175"/>
      <c r="B656" s="201" t="s">
        <v>285</v>
      </c>
      <c r="C656" s="202" t="s">
        <v>140</v>
      </c>
      <c r="D656" s="203" t="s">
        <v>1900</v>
      </c>
      <c r="E656" s="204" t="s">
        <v>286</v>
      </c>
      <c r="F656" s="202">
        <f t="shared" si="30"/>
        <v>10</v>
      </c>
      <c r="G656" s="202" t="str">
        <f t="shared" si="31"/>
        <v>Richland</v>
      </c>
      <c r="H656" s="202" t="str">
        <f t="shared" si="32"/>
        <v>Richland, WA</v>
      </c>
      <c r="I656" s="205" t="s">
        <v>142</v>
      </c>
      <c r="J656" s="38" t="s">
        <v>1421</v>
      </c>
      <c r="K656" s="38">
        <v>701</v>
      </c>
      <c r="L656" s="206">
        <v>5294</v>
      </c>
      <c r="M656" s="207" t="s">
        <v>1899</v>
      </c>
      <c r="N656" s="208" t="s">
        <v>1900</v>
      </c>
      <c r="O656" s="209" t="s">
        <v>1901</v>
      </c>
    </row>
    <row r="657" spans="1:15" ht="12">
      <c r="A657" s="175"/>
      <c r="B657" s="201" t="s">
        <v>9</v>
      </c>
      <c r="C657" s="202" t="s">
        <v>2629</v>
      </c>
      <c r="D657" s="203" t="s">
        <v>2626</v>
      </c>
      <c r="E657" s="204" t="s">
        <v>266</v>
      </c>
      <c r="F657" s="202">
        <f t="shared" si="30"/>
        <v>10</v>
      </c>
      <c r="G657" s="202" t="str">
        <f t="shared" si="31"/>
        <v>Richmond</v>
      </c>
      <c r="H657" s="202" t="str">
        <f t="shared" si="32"/>
        <v>Richmond, CA</v>
      </c>
      <c r="I657" s="205" t="s">
        <v>2642</v>
      </c>
      <c r="J657" s="38" t="s">
        <v>2626</v>
      </c>
      <c r="K657" s="38">
        <v>145</v>
      </c>
      <c r="L657" s="206">
        <v>3016</v>
      </c>
      <c r="M657" s="205" t="s">
        <v>2643</v>
      </c>
      <c r="N657" s="38" t="s">
        <v>2626</v>
      </c>
      <c r="O657" s="209" t="s">
        <v>2644</v>
      </c>
    </row>
    <row r="658" spans="1:15" ht="12">
      <c r="A658" s="175"/>
      <c r="B658" s="201" t="s">
        <v>267</v>
      </c>
      <c r="C658" s="202" t="s">
        <v>87</v>
      </c>
      <c r="D658" s="203" t="s">
        <v>88</v>
      </c>
      <c r="E658" s="204" t="s">
        <v>266</v>
      </c>
      <c r="F658" s="202">
        <f t="shared" si="30"/>
        <v>10</v>
      </c>
      <c r="G658" s="202" t="str">
        <f t="shared" si="31"/>
        <v>Richmond</v>
      </c>
      <c r="H658" s="202" t="str">
        <f t="shared" si="32"/>
        <v>Richmond, VA</v>
      </c>
      <c r="I658" s="205" t="s">
        <v>499</v>
      </c>
      <c r="J658" s="38" t="s">
        <v>88</v>
      </c>
      <c r="K658" s="38">
        <v>1348</v>
      </c>
      <c r="L658" s="206">
        <v>3963</v>
      </c>
      <c r="M658" s="207" t="s">
        <v>500</v>
      </c>
      <c r="N658" s="208" t="s">
        <v>88</v>
      </c>
      <c r="O658" s="209" t="s">
        <v>501</v>
      </c>
    </row>
    <row r="659" spans="1:15" ht="12">
      <c r="A659" s="175"/>
      <c r="B659" s="201" t="s">
        <v>12</v>
      </c>
      <c r="C659" s="202" t="s">
        <v>87</v>
      </c>
      <c r="D659" s="203" t="s">
        <v>88</v>
      </c>
      <c r="E659" s="204" t="s">
        <v>266</v>
      </c>
      <c r="F659" s="202">
        <f t="shared" si="30"/>
        <v>10</v>
      </c>
      <c r="G659" s="202" t="str">
        <f t="shared" si="31"/>
        <v>Richmond</v>
      </c>
      <c r="H659" s="202" t="str">
        <f t="shared" si="32"/>
        <v>Richmond, VA</v>
      </c>
      <c r="I659" s="205" t="s">
        <v>499</v>
      </c>
      <c r="J659" s="38" t="s">
        <v>88</v>
      </c>
      <c r="K659" s="38">
        <v>1348</v>
      </c>
      <c r="L659" s="206">
        <v>3963</v>
      </c>
      <c r="M659" s="207" t="s">
        <v>500</v>
      </c>
      <c r="N659" s="208" t="s">
        <v>88</v>
      </c>
      <c r="O659" s="209" t="s">
        <v>501</v>
      </c>
    </row>
    <row r="660" spans="1:15" ht="12">
      <c r="A660" s="175"/>
      <c r="B660" s="201" t="s">
        <v>13</v>
      </c>
      <c r="C660" s="202" t="s">
        <v>87</v>
      </c>
      <c r="D660" s="203" t="s">
        <v>88</v>
      </c>
      <c r="E660" s="204" t="s">
        <v>266</v>
      </c>
      <c r="F660" s="202">
        <f t="shared" si="30"/>
        <v>10</v>
      </c>
      <c r="G660" s="202" t="str">
        <f t="shared" si="31"/>
        <v>Richmond</v>
      </c>
      <c r="H660" s="202" t="str">
        <f t="shared" si="32"/>
        <v>Richmond, VA</v>
      </c>
      <c r="I660" s="205" t="s">
        <v>499</v>
      </c>
      <c r="J660" s="38" t="s">
        <v>88</v>
      </c>
      <c r="K660" s="38">
        <v>1348</v>
      </c>
      <c r="L660" s="206">
        <v>3963</v>
      </c>
      <c r="M660" s="207" t="s">
        <v>500</v>
      </c>
      <c r="N660" s="208" t="s">
        <v>88</v>
      </c>
      <c r="O660" s="209" t="s">
        <v>501</v>
      </c>
    </row>
    <row r="661" spans="1:15" ht="12">
      <c r="A661" s="175"/>
      <c r="B661" s="201" t="s">
        <v>4</v>
      </c>
      <c r="C661" s="202" t="s">
        <v>702</v>
      </c>
      <c r="D661" s="203" t="s">
        <v>259</v>
      </c>
      <c r="E661" s="204" t="s">
        <v>5</v>
      </c>
      <c r="F661" s="202">
        <f t="shared" si="30"/>
        <v>13</v>
      </c>
      <c r="G661" s="202" t="str">
        <f t="shared" si="31"/>
        <v>River Falls</v>
      </c>
      <c r="H661" s="202" t="str">
        <f t="shared" si="32"/>
        <v>River Falls, WI</v>
      </c>
      <c r="I661" s="205" t="s">
        <v>704</v>
      </c>
      <c r="J661" s="38" t="s">
        <v>1208</v>
      </c>
      <c r="K661" s="38">
        <v>682</v>
      </c>
      <c r="L661" s="206">
        <v>7981</v>
      </c>
      <c r="M661" s="205" t="s">
        <v>2281</v>
      </c>
      <c r="N661" s="38" t="s">
        <v>1208</v>
      </c>
      <c r="O661" s="209" t="s">
        <v>2282</v>
      </c>
    </row>
    <row r="662" spans="1:15" ht="12">
      <c r="A662" s="175"/>
      <c r="B662" s="201" t="s">
        <v>6</v>
      </c>
      <c r="C662" s="202" t="s">
        <v>2485</v>
      </c>
      <c r="D662" s="203" t="s">
        <v>2486</v>
      </c>
      <c r="E662" s="204" t="s">
        <v>7</v>
      </c>
      <c r="F662" s="202">
        <f t="shared" si="30"/>
        <v>11</v>
      </c>
      <c r="G662" s="202" t="str">
        <f t="shared" si="31"/>
        <v>Riverhead</v>
      </c>
      <c r="H662" s="202" t="str">
        <f t="shared" si="32"/>
        <v>Riverhead, NY</v>
      </c>
      <c r="I662" s="205" t="s">
        <v>2289</v>
      </c>
      <c r="J662" s="38" t="s">
        <v>2287</v>
      </c>
      <c r="K662" s="38">
        <v>724</v>
      </c>
      <c r="L662" s="206">
        <v>5537</v>
      </c>
      <c r="M662" s="205" t="s">
        <v>2551</v>
      </c>
      <c r="N662" s="38" t="s">
        <v>2287</v>
      </c>
      <c r="O662" s="209" t="s">
        <v>2552</v>
      </c>
    </row>
    <row r="663" spans="1:15" ht="12">
      <c r="A663" s="175"/>
      <c r="B663" s="201" t="s">
        <v>8</v>
      </c>
      <c r="C663" s="202" t="s">
        <v>2629</v>
      </c>
      <c r="D663" s="203" t="s">
        <v>2626</v>
      </c>
      <c r="E663" s="204" t="s">
        <v>2583</v>
      </c>
      <c r="F663" s="202">
        <f t="shared" si="30"/>
        <v>11</v>
      </c>
      <c r="G663" s="202" t="str">
        <f t="shared" si="31"/>
        <v>Riverside</v>
      </c>
      <c r="H663" s="202" t="str">
        <f t="shared" si="32"/>
        <v>Riverside, CA</v>
      </c>
      <c r="I663" s="205" t="s">
        <v>2628</v>
      </c>
      <c r="J663" s="38" t="s">
        <v>2626</v>
      </c>
      <c r="K663" s="38">
        <v>1537</v>
      </c>
      <c r="L663" s="206">
        <v>1154</v>
      </c>
      <c r="M663" s="205" t="s">
        <v>2374</v>
      </c>
      <c r="N663" s="38" t="s">
        <v>2626</v>
      </c>
      <c r="O663" s="209" t="s">
        <v>2375</v>
      </c>
    </row>
    <row r="664" spans="1:15" ht="12">
      <c r="A664" s="175"/>
      <c r="B664" s="201" t="s">
        <v>10</v>
      </c>
      <c r="C664" s="202" t="s">
        <v>2738</v>
      </c>
      <c r="D664" s="203" t="s">
        <v>2739</v>
      </c>
      <c r="E664" s="204" t="s">
        <v>11</v>
      </c>
      <c r="F664" s="202">
        <f t="shared" si="30"/>
        <v>10</v>
      </c>
      <c r="G664" s="202" t="str">
        <f t="shared" si="31"/>
        <v>Riverton</v>
      </c>
      <c r="H664" s="202" t="str">
        <f t="shared" si="32"/>
        <v>Riverton, WY</v>
      </c>
      <c r="I664" s="205" t="s">
        <v>474</v>
      </c>
      <c r="J664" s="38" t="s">
        <v>2739</v>
      </c>
      <c r="K664" s="38">
        <v>479</v>
      </c>
      <c r="L664" s="206">
        <v>7889</v>
      </c>
      <c r="M664" s="207" t="s">
        <v>2742</v>
      </c>
      <c r="N664" s="208" t="s">
        <v>2739</v>
      </c>
      <c r="O664" s="209" t="s">
        <v>521</v>
      </c>
    </row>
    <row r="665" spans="1:15" ht="12">
      <c r="A665" s="175"/>
      <c r="B665" s="201" t="s">
        <v>2587</v>
      </c>
      <c r="C665" s="202" t="s">
        <v>87</v>
      </c>
      <c r="D665" s="203" t="s">
        <v>88</v>
      </c>
      <c r="E665" s="204" t="s">
        <v>2588</v>
      </c>
      <c r="F665" s="202">
        <f t="shared" si="30"/>
        <v>9</v>
      </c>
      <c r="G665" s="202" t="str">
        <f t="shared" si="31"/>
        <v>Roanoke</v>
      </c>
      <c r="H665" s="202" t="str">
        <f t="shared" si="32"/>
        <v>Roanoke, VA</v>
      </c>
      <c r="I665" s="205" t="s">
        <v>1910</v>
      </c>
      <c r="J665" s="38" t="s">
        <v>88</v>
      </c>
      <c r="K665" s="38">
        <v>1052</v>
      </c>
      <c r="L665" s="206">
        <v>4360</v>
      </c>
      <c r="M665" s="207" t="s">
        <v>2430</v>
      </c>
      <c r="N665" s="208" t="s">
        <v>88</v>
      </c>
      <c r="O665" s="209" t="s">
        <v>2431</v>
      </c>
    </row>
    <row r="666" spans="1:15" ht="12">
      <c r="A666" s="175"/>
      <c r="B666" s="201" t="s">
        <v>2589</v>
      </c>
      <c r="C666" s="202" t="s">
        <v>87</v>
      </c>
      <c r="D666" s="203" t="s">
        <v>88</v>
      </c>
      <c r="E666" s="204" t="s">
        <v>2588</v>
      </c>
      <c r="F666" s="202">
        <f t="shared" si="30"/>
        <v>9</v>
      </c>
      <c r="G666" s="202" t="str">
        <f t="shared" si="31"/>
        <v>Roanoke</v>
      </c>
      <c r="H666" s="202" t="str">
        <f t="shared" si="32"/>
        <v>Roanoke, VA</v>
      </c>
      <c r="I666" s="205" t="s">
        <v>1910</v>
      </c>
      <c r="J666" s="38" t="s">
        <v>88</v>
      </c>
      <c r="K666" s="38">
        <v>1052</v>
      </c>
      <c r="L666" s="206">
        <v>4360</v>
      </c>
      <c r="M666" s="207" t="s">
        <v>2430</v>
      </c>
      <c r="N666" s="208" t="s">
        <v>88</v>
      </c>
      <c r="O666" s="209" t="s">
        <v>2431</v>
      </c>
    </row>
    <row r="667" spans="1:15" ht="12">
      <c r="A667" s="175"/>
      <c r="B667" s="201" t="s">
        <v>2259</v>
      </c>
      <c r="C667" s="202" t="s">
        <v>1412</v>
      </c>
      <c r="D667" s="203" t="s">
        <v>1208</v>
      </c>
      <c r="E667" s="204" t="s">
        <v>2275</v>
      </c>
      <c r="F667" s="202">
        <f t="shared" si="30"/>
        <v>11</v>
      </c>
      <c r="G667" s="202" t="str">
        <f t="shared" si="31"/>
        <v>Rochester</v>
      </c>
      <c r="H667" s="202" t="str">
        <f t="shared" si="32"/>
        <v>Rochester, MN</v>
      </c>
      <c r="I667" s="205" t="s">
        <v>2005</v>
      </c>
      <c r="J667" s="38" t="s">
        <v>1208</v>
      </c>
      <c r="K667" s="38">
        <v>472</v>
      </c>
      <c r="L667" s="206">
        <v>8250</v>
      </c>
      <c r="M667" s="205" t="s">
        <v>2281</v>
      </c>
      <c r="N667" s="38" t="s">
        <v>1208</v>
      </c>
      <c r="O667" s="209" t="s">
        <v>2282</v>
      </c>
    </row>
    <row r="668" spans="1:15" ht="12">
      <c r="A668" s="175"/>
      <c r="B668" s="201" t="s">
        <v>2276</v>
      </c>
      <c r="C668" s="202" t="s">
        <v>2485</v>
      </c>
      <c r="D668" s="203" t="s">
        <v>2486</v>
      </c>
      <c r="E668" s="204" t="s">
        <v>2275</v>
      </c>
      <c r="F668" s="202">
        <f t="shared" si="30"/>
        <v>11</v>
      </c>
      <c r="G668" s="202" t="str">
        <f t="shared" si="31"/>
        <v>Rochester</v>
      </c>
      <c r="H668" s="202" t="str">
        <f t="shared" si="32"/>
        <v>Rochester, NY</v>
      </c>
      <c r="I668" s="205" t="s">
        <v>2501</v>
      </c>
      <c r="J668" s="38" t="s">
        <v>2486</v>
      </c>
      <c r="K668" s="38">
        <v>477</v>
      </c>
      <c r="L668" s="206">
        <v>6747</v>
      </c>
      <c r="M668" s="207" t="s">
        <v>2502</v>
      </c>
      <c r="N668" s="208" t="s">
        <v>2486</v>
      </c>
      <c r="O668" s="209" t="s">
        <v>2257</v>
      </c>
    </row>
    <row r="669" spans="1:15" ht="12">
      <c r="A669" s="175"/>
      <c r="B669" s="201" t="s">
        <v>2277</v>
      </c>
      <c r="C669" s="202" t="s">
        <v>2485</v>
      </c>
      <c r="D669" s="203" t="s">
        <v>2486</v>
      </c>
      <c r="E669" s="204" t="s">
        <v>2275</v>
      </c>
      <c r="F669" s="202">
        <f t="shared" si="30"/>
        <v>11</v>
      </c>
      <c r="G669" s="202" t="str">
        <f t="shared" si="31"/>
        <v>Rochester</v>
      </c>
      <c r="H669" s="202" t="str">
        <f t="shared" si="32"/>
        <v>Rochester, NY</v>
      </c>
      <c r="I669" s="205" t="s">
        <v>2501</v>
      </c>
      <c r="J669" s="38" t="s">
        <v>2486</v>
      </c>
      <c r="K669" s="38">
        <v>477</v>
      </c>
      <c r="L669" s="206">
        <v>6747</v>
      </c>
      <c r="M669" s="207" t="s">
        <v>2502</v>
      </c>
      <c r="N669" s="208" t="s">
        <v>2486</v>
      </c>
      <c r="O669" s="209" t="s">
        <v>2257</v>
      </c>
    </row>
    <row r="670" spans="1:15" ht="12">
      <c r="A670" s="175"/>
      <c r="B670" s="201" t="s">
        <v>2278</v>
      </c>
      <c r="C670" s="202" t="s">
        <v>2485</v>
      </c>
      <c r="D670" s="203" t="s">
        <v>2486</v>
      </c>
      <c r="E670" s="204" t="s">
        <v>2275</v>
      </c>
      <c r="F670" s="202">
        <f t="shared" si="30"/>
        <v>11</v>
      </c>
      <c r="G670" s="202" t="str">
        <f t="shared" si="31"/>
        <v>Rochester</v>
      </c>
      <c r="H670" s="202" t="str">
        <f t="shared" si="32"/>
        <v>Rochester, NY</v>
      </c>
      <c r="I670" s="205" t="s">
        <v>2758</v>
      </c>
      <c r="J670" s="38" t="s">
        <v>2486</v>
      </c>
      <c r="K670" s="38">
        <v>425</v>
      </c>
      <c r="L670" s="206">
        <v>6734</v>
      </c>
      <c r="M670" s="207" t="s">
        <v>2759</v>
      </c>
      <c r="N670" s="208" t="s">
        <v>2486</v>
      </c>
      <c r="O670" s="209" t="s">
        <v>2760</v>
      </c>
    </row>
    <row r="671" spans="1:15" ht="12">
      <c r="A671" s="175"/>
      <c r="B671" s="201" t="s">
        <v>2279</v>
      </c>
      <c r="C671" s="202" t="s">
        <v>2178</v>
      </c>
      <c r="D671" s="203" t="s">
        <v>2179</v>
      </c>
      <c r="E671" s="204" t="s">
        <v>2523</v>
      </c>
      <c r="F671" s="202">
        <f t="shared" si="30"/>
        <v>13</v>
      </c>
      <c r="G671" s="202" t="str">
        <f t="shared" si="31"/>
        <v>Rock Island</v>
      </c>
      <c r="H671" s="202" t="str">
        <f t="shared" si="32"/>
        <v>Rock Island, IL</v>
      </c>
      <c r="I671" s="205" t="s">
        <v>2261</v>
      </c>
      <c r="J671" s="38" t="s">
        <v>2179</v>
      </c>
      <c r="K671" s="38">
        <v>911</v>
      </c>
      <c r="L671" s="206">
        <v>6474</v>
      </c>
      <c r="M671" s="205" t="s">
        <v>1796</v>
      </c>
      <c r="N671" s="38" t="s">
        <v>2179</v>
      </c>
      <c r="O671" s="209" t="s">
        <v>1797</v>
      </c>
    </row>
    <row r="672" spans="1:15" ht="12">
      <c r="A672" s="175"/>
      <c r="B672" s="201" t="s">
        <v>2524</v>
      </c>
      <c r="C672" s="202" t="s">
        <v>2738</v>
      </c>
      <c r="D672" s="203" t="s">
        <v>2739</v>
      </c>
      <c r="E672" s="204" t="s">
        <v>2525</v>
      </c>
      <c r="F672" s="202">
        <f t="shared" si="30"/>
        <v>14</v>
      </c>
      <c r="G672" s="202" t="str">
        <f t="shared" si="31"/>
        <v>Rock Springs</v>
      </c>
      <c r="H672" s="202" t="str">
        <f t="shared" si="32"/>
        <v>Rock Springs, WY</v>
      </c>
      <c r="I672" s="205" t="s">
        <v>474</v>
      </c>
      <c r="J672" s="38" t="s">
        <v>2739</v>
      </c>
      <c r="K672" s="38">
        <v>479</v>
      </c>
      <c r="L672" s="206">
        <v>7889</v>
      </c>
      <c r="M672" s="207" t="s">
        <v>2742</v>
      </c>
      <c r="N672" s="208" t="s">
        <v>2739</v>
      </c>
      <c r="O672" s="209" t="s">
        <v>521</v>
      </c>
    </row>
    <row r="673" spans="1:15" ht="12">
      <c r="A673" s="175"/>
      <c r="B673" s="201" t="s">
        <v>2526</v>
      </c>
      <c r="C673" s="202" t="s">
        <v>2119</v>
      </c>
      <c r="D673" s="203" t="s">
        <v>2120</v>
      </c>
      <c r="E673" s="204" t="s">
        <v>2527</v>
      </c>
      <c r="F673" s="202">
        <f t="shared" si="30"/>
        <v>11</v>
      </c>
      <c r="G673" s="202" t="str">
        <f t="shared" si="31"/>
        <v>Rock_Hill</v>
      </c>
      <c r="H673" s="202" t="str">
        <f t="shared" si="32"/>
        <v>Rock_Hill, SC</v>
      </c>
      <c r="I673" s="205" t="s">
        <v>1892</v>
      </c>
      <c r="J673" s="38" t="s">
        <v>2120</v>
      </c>
      <c r="K673" s="38">
        <v>1966</v>
      </c>
      <c r="L673" s="206">
        <v>2649</v>
      </c>
      <c r="M673" s="205" t="s">
        <v>2441</v>
      </c>
      <c r="N673" s="38" t="s">
        <v>2120</v>
      </c>
      <c r="O673" s="209" t="s">
        <v>2442</v>
      </c>
    </row>
    <row r="674" spans="1:15" ht="12">
      <c r="A674" s="175"/>
      <c r="B674" s="201" t="s">
        <v>2528</v>
      </c>
      <c r="C674" s="202" t="s">
        <v>2178</v>
      </c>
      <c r="D674" s="203" t="s">
        <v>2179</v>
      </c>
      <c r="E674" s="204" t="s">
        <v>2529</v>
      </c>
      <c r="F674" s="202">
        <f t="shared" si="30"/>
        <v>10</v>
      </c>
      <c r="G674" s="202" t="str">
        <f t="shared" si="31"/>
        <v>Rockford</v>
      </c>
      <c r="H674" s="202" t="str">
        <f t="shared" si="32"/>
        <v>Rockford, IL</v>
      </c>
      <c r="I674" s="205" t="s">
        <v>1582</v>
      </c>
      <c r="J674" s="38" t="s">
        <v>2179</v>
      </c>
      <c r="K674" s="38">
        <v>702</v>
      </c>
      <c r="L674" s="206">
        <v>6969</v>
      </c>
      <c r="M674" s="205" t="s">
        <v>1583</v>
      </c>
      <c r="N674" s="38" t="s">
        <v>2179</v>
      </c>
      <c r="O674" s="209" t="s">
        <v>1584</v>
      </c>
    </row>
    <row r="675" spans="1:15" ht="12">
      <c r="A675" s="175"/>
      <c r="B675" s="201" t="s">
        <v>2530</v>
      </c>
      <c r="C675" s="202" t="s">
        <v>2178</v>
      </c>
      <c r="D675" s="203" t="s">
        <v>2179</v>
      </c>
      <c r="E675" s="204" t="s">
        <v>2529</v>
      </c>
      <c r="F675" s="202">
        <f t="shared" si="30"/>
        <v>10</v>
      </c>
      <c r="G675" s="202" t="str">
        <f t="shared" si="31"/>
        <v>Rockford</v>
      </c>
      <c r="H675" s="202" t="str">
        <f t="shared" si="32"/>
        <v>Rockford, IL</v>
      </c>
      <c r="I675" s="205" t="s">
        <v>1582</v>
      </c>
      <c r="J675" s="38" t="s">
        <v>2179</v>
      </c>
      <c r="K675" s="38">
        <v>702</v>
      </c>
      <c r="L675" s="206">
        <v>6969</v>
      </c>
      <c r="M675" s="205" t="s">
        <v>1583</v>
      </c>
      <c r="N675" s="38" t="s">
        <v>2179</v>
      </c>
      <c r="O675" s="209" t="s">
        <v>1584</v>
      </c>
    </row>
    <row r="676" spans="1:15" ht="12">
      <c r="A676" s="175"/>
      <c r="B676" s="213" t="s">
        <v>2531</v>
      </c>
      <c r="C676" s="202" t="s">
        <v>2319</v>
      </c>
      <c r="D676" s="203" t="s">
        <v>2320</v>
      </c>
      <c r="E676" s="204" t="s">
        <v>2790</v>
      </c>
      <c r="F676" s="202">
        <f t="shared" si="30"/>
        <v>10</v>
      </c>
      <c r="G676" s="202" t="str">
        <f t="shared" si="31"/>
        <v>Rockland</v>
      </c>
      <c r="H676" s="202" t="str">
        <f t="shared" si="32"/>
        <v>Rockland, ME</v>
      </c>
      <c r="I676" s="205" t="s">
        <v>2070</v>
      </c>
      <c r="J676" s="38" t="s">
        <v>2320</v>
      </c>
      <c r="K676" s="38">
        <v>268</v>
      </c>
      <c r="L676" s="206">
        <v>7378</v>
      </c>
      <c r="M676" s="207" t="s">
        <v>2071</v>
      </c>
      <c r="N676" s="208" t="s">
        <v>2320</v>
      </c>
      <c r="O676" s="209" t="s">
        <v>2072</v>
      </c>
    </row>
    <row r="677" spans="1:15" ht="12">
      <c r="A677" s="175"/>
      <c r="B677" s="201" t="s">
        <v>2791</v>
      </c>
      <c r="C677" s="202" t="s">
        <v>128</v>
      </c>
      <c r="D677" s="203" t="s">
        <v>2720</v>
      </c>
      <c r="E677" s="204" t="s">
        <v>2792</v>
      </c>
      <c r="F677" s="202">
        <f t="shared" si="30"/>
        <v>11</v>
      </c>
      <c r="G677" s="202" t="str">
        <f t="shared" si="31"/>
        <v>Rockville</v>
      </c>
      <c r="H677" s="202" t="str">
        <f t="shared" si="32"/>
        <v>Rockville, MD</v>
      </c>
      <c r="I677" s="205" t="s">
        <v>131</v>
      </c>
      <c r="J677" s="38" t="s">
        <v>2720</v>
      </c>
      <c r="K677" s="38">
        <v>1137</v>
      </c>
      <c r="L677" s="206">
        <v>4707</v>
      </c>
      <c r="M677" s="207" t="s">
        <v>132</v>
      </c>
      <c r="N677" s="208" t="s">
        <v>2720</v>
      </c>
      <c r="O677" s="209" t="s">
        <v>133</v>
      </c>
    </row>
    <row r="678" spans="1:15" ht="12">
      <c r="A678" s="175"/>
      <c r="B678" s="201" t="s">
        <v>2793</v>
      </c>
      <c r="C678" s="202" t="s">
        <v>350</v>
      </c>
      <c r="D678" s="203" t="s">
        <v>351</v>
      </c>
      <c r="E678" s="204" t="s">
        <v>2794</v>
      </c>
      <c r="F678" s="202">
        <f t="shared" si="30"/>
        <v>13</v>
      </c>
      <c r="G678" s="202" t="str">
        <f t="shared" si="31"/>
        <v>Rocky Mount</v>
      </c>
      <c r="H678" s="202" t="str">
        <f t="shared" si="32"/>
        <v>Rocky Mount, NC</v>
      </c>
      <c r="I678" s="205" t="s">
        <v>520</v>
      </c>
      <c r="J678" s="38" t="s">
        <v>351</v>
      </c>
      <c r="K678" s="38">
        <v>1417</v>
      </c>
      <c r="L678" s="206">
        <v>3457</v>
      </c>
      <c r="M678" s="207" t="s">
        <v>1374</v>
      </c>
      <c r="N678" s="208" t="s">
        <v>351</v>
      </c>
      <c r="O678" s="209" t="s">
        <v>1375</v>
      </c>
    </row>
    <row r="679" spans="1:15" ht="12">
      <c r="A679" s="175"/>
      <c r="B679" s="201" t="s">
        <v>2795</v>
      </c>
      <c r="C679" s="202" t="s">
        <v>444</v>
      </c>
      <c r="D679" s="203" t="s">
        <v>445</v>
      </c>
      <c r="E679" s="204" t="s">
        <v>2796</v>
      </c>
      <c r="F679" s="202">
        <f t="shared" si="30"/>
        <v>7</v>
      </c>
      <c r="G679" s="202" t="str">
        <f t="shared" si="31"/>
        <v>Rolla</v>
      </c>
      <c r="H679" s="202" t="str">
        <f t="shared" si="32"/>
        <v>Rolla, MO</v>
      </c>
      <c r="I679" s="205" t="s">
        <v>1242</v>
      </c>
      <c r="J679" s="38" t="s">
        <v>445</v>
      </c>
      <c r="K679" s="38">
        <v>1320</v>
      </c>
      <c r="L679" s="206">
        <v>4638</v>
      </c>
      <c r="M679" s="207" t="s">
        <v>2182</v>
      </c>
      <c r="N679" s="208" t="s">
        <v>445</v>
      </c>
      <c r="O679" s="209" t="s">
        <v>1243</v>
      </c>
    </row>
    <row r="680" spans="1:15" ht="12">
      <c r="A680" s="175"/>
      <c r="B680" s="201" t="s">
        <v>2797</v>
      </c>
      <c r="C680" s="202" t="s">
        <v>444</v>
      </c>
      <c r="D680" s="203" t="s">
        <v>445</v>
      </c>
      <c r="E680" s="204" t="s">
        <v>2796</v>
      </c>
      <c r="F680" s="202">
        <f t="shared" si="30"/>
        <v>7</v>
      </c>
      <c r="G680" s="202" t="str">
        <f t="shared" si="31"/>
        <v>Rolla</v>
      </c>
      <c r="H680" s="202" t="str">
        <f t="shared" si="32"/>
        <v>Rolla, MO</v>
      </c>
      <c r="I680" s="205" t="s">
        <v>1242</v>
      </c>
      <c r="J680" s="38" t="s">
        <v>445</v>
      </c>
      <c r="K680" s="38">
        <v>1320</v>
      </c>
      <c r="L680" s="206">
        <v>4638</v>
      </c>
      <c r="M680" s="207" t="s">
        <v>2182</v>
      </c>
      <c r="N680" s="208" t="s">
        <v>445</v>
      </c>
      <c r="O680" s="209" t="s">
        <v>1243</v>
      </c>
    </row>
    <row r="681" spans="1:15" ht="12">
      <c r="A681" s="175"/>
      <c r="B681" s="201" t="s">
        <v>2798</v>
      </c>
      <c r="C681" s="202" t="s">
        <v>2264</v>
      </c>
      <c r="D681" s="203" t="s">
        <v>2265</v>
      </c>
      <c r="E681" s="204" t="s">
        <v>2799</v>
      </c>
      <c r="F681" s="202">
        <f t="shared" si="30"/>
        <v>9</v>
      </c>
      <c r="G681" s="202" t="str">
        <f t="shared" si="31"/>
        <v>Roswell</v>
      </c>
      <c r="H681" s="202" t="str">
        <f t="shared" si="32"/>
        <v>Roswell, NM</v>
      </c>
      <c r="I681" s="205" t="s">
        <v>2800</v>
      </c>
      <c r="J681" s="38" t="s">
        <v>2265</v>
      </c>
      <c r="K681" s="38">
        <v>1776</v>
      </c>
      <c r="L681" s="206">
        <v>3267</v>
      </c>
      <c r="M681" s="207" t="s">
        <v>548</v>
      </c>
      <c r="N681" s="208" t="s">
        <v>1639</v>
      </c>
      <c r="O681" s="209" t="s">
        <v>549</v>
      </c>
    </row>
    <row r="682" spans="1:15" ht="12">
      <c r="A682" s="175"/>
      <c r="B682" s="201" t="s">
        <v>2801</v>
      </c>
      <c r="C682" s="202" t="s">
        <v>370</v>
      </c>
      <c r="D682" s="203" t="s">
        <v>371</v>
      </c>
      <c r="E682" s="204" t="s">
        <v>2802</v>
      </c>
      <c r="F682" s="202">
        <f t="shared" si="30"/>
        <v>11</v>
      </c>
      <c r="G682" s="202" t="str">
        <f t="shared" si="31"/>
        <v>Royal Oak</v>
      </c>
      <c r="H682" s="202" t="str">
        <f t="shared" si="32"/>
        <v>Royal Oak, MI</v>
      </c>
      <c r="I682" s="205" t="s">
        <v>583</v>
      </c>
      <c r="J682" s="38" t="s">
        <v>371</v>
      </c>
      <c r="K682" s="38">
        <v>626</v>
      </c>
      <c r="L682" s="206">
        <v>6569</v>
      </c>
      <c r="M682" s="205" t="s">
        <v>584</v>
      </c>
      <c r="N682" s="38" t="s">
        <v>371</v>
      </c>
      <c r="O682" s="209" t="s">
        <v>126</v>
      </c>
    </row>
    <row r="683" spans="1:15" ht="12">
      <c r="A683" s="175"/>
      <c r="B683" s="201" t="s">
        <v>2803</v>
      </c>
      <c r="C683" s="202" t="s">
        <v>2208</v>
      </c>
      <c r="D683" s="203" t="s">
        <v>1946</v>
      </c>
      <c r="E683" s="204" t="s">
        <v>2804</v>
      </c>
      <c r="F683" s="202">
        <f t="shared" si="30"/>
        <v>14</v>
      </c>
      <c r="G683" s="202" t="str">
        <f t="shared" si="31"/>
        <v>Russellville</v>
      </c>
      <c r="H683" s="202" t="str">
        <f t="shared" si="32"/>
        <v>Russellville, AR</v>
      </c>
      <c r="I683" s="205" t="s">
        <v>1703</v>
      </c>
      <c r="J683" s="38" t="s">
        <v>1946</v>
      </c>
      <c r="K683" s="38">
        <v>1894</v>
      </c>
      <c r="L683" s="206">
        <v>3478</v>
      </c>
      <c r="M683" s="205" t="s">
        <v>1704</v>
      </c>
      <c r="N683" s="38" t="s">
        <v>1946</v>
      </c>
      <c r="O683" s="209" t="s">
        <v>1470</v>
      </c>
    </row>
    <row r="684" spans="1:15" ht="12">
      <c r="A684" s="175"/>
      <c r="B684" s="201" t="s">
        <v>2805</v>
      </c>
      <c r="C684" s="202" t="s">
        <v>2499</v>
      </c>
      <c r="D684" s="203" t="s">
        <v>2500</v>
      </c>
      <c r="E684" s="204" t="s">
        <v>2804</v>
      </c>
      <c r="F684" s="202">
        <f t="shared" si="30"/>
        <v>14</v>
      </c>
      <c r="G684" s="202" t="str">
        <f t="shared" si="31"/>
        <v>Russellville</v>
      </c>
      <c r="H684" s="202" t="str">
        <f t="shared" si="32"/>
        <v>Russellville, KY</v>
      </c>
      <c r="I684" s="205" t="s">
        <v>2217</v>
      </c>
      <c r="J684" s="38" t="s">
        <v>2500</v>
      </c>
      <c r="K684" s="38">
        <v>1288</v>
      </c>
      <c r="L684" s="206">
        <v>4514</v>
      </c>
      <c r="M684" s="207" t="s">
        <v>2218</v>
      </c>
      <c r="N684" s="208" t="s">
        <v>2500</v>
      </c>
      <c r="O684" s="209" t="s">
        <v>2219</v>
      </c>
    </row>
    <row r="685" spans="1:15" ht="12">
      <c r="A685" s="175"/>
      <c r="B685" s="213" t="s">
        <v>2806</v>
      </c>
      <c r="C685" s="202" t="s">
        <v>1408</v>
      </c>
      <c r="D685" s="203" t="s">
        <v>1409</v>
      </c>
      <c r="E685" s="204" t="s">
        <v>2807</v>
      </c>
      <c r="F685" s="202">
        <f t="shared" si="30"/>
        <v>9</v>
      </c>
      <c r="G685" s="202" t="str">
        <f t="shared" si="31"/>
        <v>Rutland</v>
      </c>
      <c r="H685" s="202" t="str">
        <f t="shared" si="32"/>
        <v>Rutland, VT</v>
      </c>
      <c r="I685" s="205" t="s">
        <v>2487</v>
      </c>
      <c r="J685" s="38" t="s">
        <v>2486</v>
      </c>
      <c r="K685" s="38">
        <v>507</v>
      </c>
      <c r="L685" s="206">
        <v>6894</v>
      </c>
      <c r="M685" s="207" t="s">
        <v>2488</v>
      </c>
      <c r="N685" s="208" t="s">
        <v>2486</v>
      </c>
      <c r="O685" s="209" t="s">
        <v>2489</v>
      </c>
    </row>
    <row r="686" spans="1:15" ht="12">
      <c r="A686" s="175"/>
      <c r="B686" s="201" t="s">
        <v>2808</v>
      </c>
      <c r="C686" s="202" t="s">
        <v>2629</v>
      </c>
      <c r="D686" s="203" t="s">
        <v>2626</v>
      </c>
      <c r="E686" s="204" t="s">
        <v>2809</v>
      </c>
      <c r="F686" s="202">
        <f t="shared" si="30"/>
        <v>12</v>
      </c>
      <c r="G686" s="202" t="str">
        <f t="shared" si="31"/>
        <v>Sacramento</v>
      </c>
      <c r="H686" s="202" t="str">
        <f t="shared" si="32"/>
        <v>Sacramento, CA</v>
      </c>
      <c r="I686" s="205" t="s">
        <v>2405</v>
      </c>
      <c r="J686" s="38" t="s">
        <v>2626</v>
      </c>
      <c r="K686" s="38">
        <v>1237</v>
      </c>
      <c r="L686" s="206">
        <v>2749</v>
      </c>
      <c r="M686" s="205" t="s">
        <v>2406</v>
      </c>
      <c r="N686" s="38" t="s">
        <v>2626</v>
      </c>
      <c r="O686" s="209" t="s">
        <v>373</v>
      </c>
    </row>
    <row r="687" spans="1:15" ht="12">
      <c r="A687" s="175"/>
      <c r="B687" s="201" t="s">
        <v>2810</v>
      </c>
      <c r="C687" s="202" t="s">
        <v>2629</v>
      </c>
      <c r="D687" s="203" t="s">
        <v>2626</v>
      </c>
      <c r="E687" s="204" t="s">
        <v>2782</v>
      </c>
      <c r="F687" s="202">
        <f t="shared" si="30"/>
        <v>24</v>
      </c>
      <c r="G687" s="202" t="str">
        <f t="shared" si="31"/>
        <v>Sacramento/Placerville</v>
      </c>
      <c r="H687" s="202" t="str">
        <f t="shared" si="32"/>
        <v>Sacramento/Placerville, CA</v>
      </c>
      <c r="I687" s="205" t="s">
        <v>2642</v>
      </c>
      <c r="J687" s="38" t="s">
        <v>2626</v>
      </c>
      <c r="K687" s="38">
        <v>145</v>
      </c>
      <c r="L687" s="206">
        <v>3016</v>
      </c>
      <c r="M687" s="205" t="s">
        <v>2406</v>
      </c>
      <c r="N687" s="38" t="s">
        <v>2626</v>
      </c>
      <c r="O687" s="209" t="s">
        <v>373</v>
      </c>
    </row>
    <row r="688" spans="1:15" ht="12">
      <c r="A688" s="175"/>
      <c r="B688" s="201" t="s">
        <v>2783</v>
      </c>
      <c r="C688" s="202" t="s">
        <v>2629</v>
      </c>
      <c r="D688" s="203" t="s">
        <v>2626</v>
      </c>
      <c r="E688" s="204" t="s">
        <v>2782</v>
      </c>
      <c r="F688" s="202">
        <f t="shared" si="30"/>
        <v>24</v>
      </c>
      <c r="G688" s="202" t="str">
        <f t="shared" si="31"/>
        <v>Sacramento/Placerville</v>
      </c>
      <c r="H688" s="202" t="str">
        <f t="shared" si="32"/>
        <v>Sacramento/Placerville, CA</v>
      </c>
      <c r="I688" s="205" t="s">
        <v>2405</v>
      </c>
      <c r="J688" s="38" t="s">
        <v>2626</v>
      </c>
      <c r="K688" s="38">
        <v>1237</v>
      </c>
      <c r="L688" s="206">
        <v>2749</v>
      </c>
      <c r="M688" s="205" t="s">
        <v>2406</v>
      </c>
      <c r="N688" s="38" t="s">
        <v>2626</v>
      </c>
      <c r="O688" s="209" t="s">
        <v>373</v>
      </c>
    </row>
    <row r="689" spans="1:15" ht="12">
      <c r="A689" s="175"/>
      <c r="B689" s="201" t="s">
        <v>2784</v>
      </c>
      <c r="C689" s="202" t="s">
        <v>370</v>
      </c>
      <c r="D689" s="203" t="s">
        <v>371</v>
      </c>
      <c r="E689" s="204" t="s">
        <v>251</v>
      </c>
      <c r="F689" s="202">
        <f t="shared" si="30"/>
        <v>9</v>
      </c>
      <c r="G689" s="202" t="str">
        <f t="shared" si="31"/>
        <v>Saginaw</v>
      </c>
      <c r="H689" s="202" t="str">
        <f t="shared" si="32"/>
        <v>Saginaw, MI</v>
      </c>
      <c r="I689" s="205" t="s">
        <v>1678</v>
      </c>
      <c r="J689" s="38" t="s">
        <v>371</v>
      </c>
      <c r="K689" s="38">
        <v>490</v>
      </c>
      <c r="L689" s="206">
        <v>7101</v>
      </c>
      <c r="M689" s="207" t="s">
        <v>1396</v>
      </c>
      <c r="N689" s="208" t="s">
        <v>371</v>
      </c>
      <c r="O689" s="209" t="s">
        <v>1397</v>
      </c>
    </row>
    <row r="690" spans="1:15" ht="12">
      <c r="A690" s="175"/>
      <c r="B690" s="201" t="s">
        <v>252</v>
      </c>
      <c r="C690" s="202" t="s">
        <v>370</v>
      </c>
      <c r="D690" s="203" t="s">
        <v>371</v>
      </c>
      <c r="E690" s="204" t="s">
        <v>251</v>
      </c>
      <c r="F690" s="202">
        <f t="shared" si="30"/>
        <v>9</v>
      </c>
      <c r="G690" s="202" t="str">
        <f t="shared" si="31"/>
        <v>Saginaw</v>
      </c>
      <c r="H690" s="202" t="str">
        <f t="shared" si="32"/>
        <v>Saginaw, MI</v>
      </c>
      <c r="I690" s="205" t="s">
        <v>1682</v>
      </c>
      <c r="J690" s="38" t="s">
        <v>371</v>
      </c>
      <c r="K690" s="38">
        <v>483</v>
      </c>
      <c r="L690" s="206">
        <v>6979</v>
      </c>
      <c r="M690" s="207" t="s">
        <v>1679</v>
      </c>
      <c r="N690" s="208" t="s">
        <v>371</v>
      </c>
      <c r="O690" s="209" t="s">
        <v>1680</v>
      </c>
    </row>
    <row r="691" spans="1:15" ht="12">
      <c r="A691" s="175"/>
      <c r="B691" s="201" t="s">
        <v>253</v>
      </c>
      <c r="C691" s="202" t="s">
        <v>444</v>
      </c>
      <c r="D691" s="203" t="s">
        <v>445</v>
      </c>
      <c r="E691" s="204" t="s">
        <v>254</v>
      </c>
      <c r="F691" s="202">
        <f t="shared" si="30"/>
        <v>15</v>
      </c>
      <c r="G691" s="202" t="str">
        <f t="shared" si="31"/>
        <v>Saint Charles</v>
      </c>
      <c r="H691" s="202" t="str">
        <f t="shared" si="32"/>
        <v>Saint Charles, MO</v>
      </c>
      <c r="I691" s="205" t="s">
        <v>469</v>
      </c>
      <c r="J691" s="38" t="s">
        <v>445</v>
      </c>
      <c r="K691" s="38">
        <v>1534</v>
      </c>
      <c r="L691" s="206">
        <v>4758</v>
      </c>
      <c r="M691" s="205" t="s">
        <v>470</v>
      </c>
      <c r="N691" s="38" t="s">
        <v>445</v>
      </c>
      <c r="O691" s="209" t="s">
        <v>471</v>
      </c>
    </row>
    <row r="692" spans="1:15" ht="12">
      <c r="A692" s="175"/>
      <c r="B692" s="201" t="s">
        <v>255</v>
      </c>
      <c r="C692" s="202" t="s">
        <v>1412</v>
      </c>
      <c r="D692" s="203" t="s">
        <v>1208</v>
      </c>
      <c r="E692" s="204" t="s">
        <v>2</v>
      </c>
      <c r="F692" s="202">
        <f t="shared" si="30"/>
        <v>13</v>
      </c>
      <c r="G692" s="202" t="str">
        <f t="shared" si="31"/>
        <v>Saint Cloud</v>
      </c>
      <c r="H692" s="202" t="str">
        <f t="shared" si="32"/>
        <v>Saint Cloud, MN</v>
      </c>
      <c r="I692" s="205" t="s">
        <v>2280</v>
      </c>
      <c r="J692" s="38" t="s">
        <v>1208</v>
      </c>
      <c r="K692" s="38">
        <v>415</v>
      </c>
      <c r="L692" s="206">
        <v>8928</v>
      </c>
      <c r="M692" s="205" t="s">
        <v>2281</v>
      </c>
      <c r="N692" s="38" t="s">
        <v>1208</v>
      </c>
      <c r="O692" s="209" t="s">
        <v>2282</v>
      </c>
    </row>
    <row r="693" spans="1:15" ht="12">
      <c r="A693" s="175"/>
      <c r="B693" s="201" t="s">
        <v>3</v>
      </c>
      <c r="C693" s="202" t="s">
        <v>444</v>
      </c>
      <c r="D693" s="203" t="s">
        <v>445</v>
      </c>
      <c r="E693" s="204" t="s">
        <v>206</v>
      </c>
      <c r="F693" s="202">
        <f t="shared" si="30"/>
        <v>14</v>
      </c>
      <c r="G693" s="202" t="str">
        <f t="shared" si="31"/>
        <v>Saint Joseph</v>
      </c>
      <c r="H693" s="202" t="str">
        <f t="shared" si="32"/>
        <v>Saint Joseph, MO</v>
      </c>
      <c r="I693" s="205" t="s">
        <v>2066</v>
      </c>
      <c r="J693" s="38" t="s">
        <v>242</v>
      </c>
      <c r="K693" s="38">
        <v>1304</v>
      </c>
      <c r="L693" s="206">
        <v>5265</v>
      </c>
      <c r="M693" s="207" t="s">
        <v>378</v>
      </c>
      <c r="N693" s="208" t="s">
        <v>242</v>
      </c>
      <c r="O693" s="209" t="s">
        <v>114</v>
      </c>
    </row>
    <row r="694" spans="1:15" ht="12">
      <c r="A694" s="175"/>
      <c r="B694" s="201" t="s">
        <v>207</v>
      </c>
      <c r="C694" s="202" t="s">
        <v>444</v>
      </c>
      <c r="D694" s="203" t="s">
        <v>445</v>
      </c>
      <c r="E694" s="204" t="s">
        <v>206</v>
      </c>
      <c r="F694" s="202">
        <f t="shared" si="30"/>
        <v>14</v>
      </c>
      <c r="G694" s="202" t="str">
        <f t="shared" si="31"/>
        <v>Saint Joseph</v>
      </c>
      <c r="H694" s="202" t="str">
        <f t="shared" si="32"/>
        <v>Saint Joseph, MO</v>
      </c>
      <c r="I694" s="205" t="s">
        <v>317</v>
      </c>
      <c r="J694" s="38" t="s">
        <v>445</v>
      </c>
      <c r="K694" s="38">
        <v>1288</v>
      </c>
      <c r="L694" s="206">
        <v>5393</v>
      </c>
      <c r="M694" s="207" t="s">
        <v>318</v>
      </c>
      <c r="N694" s="208" t="s">
        <v>445</v>
      </c>
      <c r="O694" s="209" t="s">
        <v>319</v>
      </c>
    </row>
    <row r="695" spans="1:15" ht="12">
      <c r="A695" s="175"/>
      <c r="B695" s="201" t="s">
        <v>208</v>
      </c>
      <c r="C695" s="202" t="s">
        <v>444</v>
      </c>
      <c r="D695" s="203" t="s">
        <v>445</v>
      </c>
      <c r="E695" s="204" t="s">
        <v>209</v>
      </c>
      <c r="F695" s="202">
        <f t="shared" si="30"/>
        <v>13</v>
      </c>
      <c r="G695" s="202" t="str">
        <f t="shared" si="31"/>
        <v>Saint Louis</v>
      </c>
      <c r="H695" s="202" t="str">
        <f t="shared" si="32"/>
        <v>Saint Louis, MO</v>
      </c>
      <c r="I695" s="205" t="s">
        <v>469</v>
      </c>
      <c r="J695" s="38" t="s">
        <v>445</v>
      </c>
      <c r="K695" s="38">
        <v>1534</v>
      </c>
      <c r="L695" s="206">
        <v>4758</v>
      </c>
      <c r="M695" s="205" t="s">
        <v>470</v>
      </c>
      <c r="N695" s="38" t="s">
        <v>445</v>
      </c>
      <c r="O695" s="209" t="s">
        <v>471</v>
      </c>
    </row>
    <row r="696" spans="1:15" ht="12">
      <c r="A696" s="175"/>
      <c r="B696" s="201" t="s">
        <v>210</v>
      </c>
      <c r="C696" s="202" t="s">
        <v>444</v>
      </c>
      <c r="D696" s="203" t="s">
        <v>445</v>
      </c>
      <c r="E696" s="204" t="s">
        <v>209</v>
      </c>
      <c r="F696" s="202">
        <f t="shared" si="30"/>
        <v>13</v>
      </c>
      <c r="G696" s="202" t="str">
        <f t="shared" si="31"/>
        <v>Saint Louis</v>
      </c>
      <c r="H696" s="202" t="str">
        <f t="shared" si="32"/>
        <v>Saint Louis, MO</v>
      </c>
      <c r="I696" s="205" t="s">
        <v>469</v>
      </c>
      <c r="J696" s="38" t="s">
        <v>445</v>
      </c>
      <c r="K696" s="38">
        <v>1534</v>
      </c>
      <c r="L696" s="206">
        <v>4758</v>
      </c>
      <c r="M696" s="205" t="s">
        <v>470</v>
      </c>
      <c r="N696" s="38" t="s">
        <v>445</v>
      </c>
      <c r="O696" s="209" t="s">
        <v>471</v>
      </c>
    </row>
    <row r="697" spans="1:15" ht="12">
      <c r="A697" s="175"/>
      <c r="B697" s="201" t="s">
        <v>211</v>
      </c>
      <c r="C697" s="202" t="s">
        <v>444</v>
      </c>
      <c r="D697" s="203" t="s">
        <v>445</v>
      </c>
      <c r="E697" s="204" t="s">
        <v>209</v>
      </c>
      <c r="F697" s="202">
        <f t="shared" si="30"/>
        <v>13</v>
      </c>
      <c r="G697" s="202" t="str">
        <f t="shared" si="31"/>
        <v>Saint Louis</v>
      </c>
      <c r="H697" s="202" t="str">
        <f t="shared" si="32"/>
        <v>Saint Louis, MO</v>
      </c>
      <c r="I697" s="205" t="s">
        <v>469</v>
      </c>
      <c r="J697" s="38" t="s">
        <v>445</v>
      </c>
      <c r="K697" s="38">
        <v>1534</v>
      </c>
      <c r="L697" s="206">
        <v>4758</v>
      </c>
      <c r="M697" s="205" t="s">
        <v>470</v>
      </c>
      <c r="N697" s="38" t="s">
        <v>445</v>
      </c>
      <c r="O697" s="209" t="s">
        <v>471</v>
      </c>
    </row>
    <row r="698" spans="1:15" ht="12">
      <c r="A698" s="175"/>
      <c r="B698" s="201" t="s">
        <v>212</v>
      </c>
      <c r="C698" s="202" t="s">
        <v>1412</v>
      </c>
      <c r="D698" s="203" t="s">
        <v>1208</v>
      </c>
      <c r="E698" s="204" t="s">
        <v>213</v>
      </c>
      <c r="F698" s="202">
        <f t="shared" si="30"/>
        <v>12</v>
      </c>
      <c r="G698" s="202" t="str">
        <f t="shared" si="31"/>
        <v>Saint Paul</v>
      </c>
      <c r="H698" s="202" t="str">
        <f t="shared" si="32"/>
        <v>Saint Paul, MN</v>
      </c>
      <c r="I698" s="205" t="s">
        <v>704</v>
      </c>
      <c r="J698" s="38" t="s">
        <v>1208</v>
      </c>
      <c r="K698" s="38">
        <v>682</v>
      </c>
      <c r="L698" s="206">
        <v>7981</v>
      </c>
      <c r="M698" s="205" t="s">
        <v>2281</v>
      </c>
      <c r="N698" s="38" t="s">
        <v>1208</v>
      </c>
      <c r="O698" s="209" t="s">
        <v>2282</v>
      </c>
    </row>
    <row r="699" spans="1:15" ht="12">
      <c r="A699" s="175"/>
      <c r="B699" s="201" t="s">
        <v>214</v>
      </c>
      <c r="C699" s="202" t="s">
        <v>1412</v>
      </c>
      <c r="D699" s="203" t="s">
        <v>1208</v>
      </c>
      <c r="E699" s="204" t="s">
        <v>213</v>
      </c>
      <c r="F699" s="202">
        <f t="shared" si="30"/>
        <v>12</v>
      </c>
      <c r="G699" s="202" t="str">
        <f t="shared" si="31"/>
        <v>Saint Paul</v>
      </c>
      <c r="H699" s="202" t="str">
        <f t="shared" si="32"/>
        <v>Saint Paul, MN</v>
      </c>
      <c r="I699" s="205" t="s">
        <v>704</v>
      </c>
      <c r="J699" s="38" t="s">
        <v>1208</v>
      </c>
      <c r="K699" s="38">
        <v>682</v>
      </c>
      <c r="L699" s="206">
        <v>7981</v>
      </c>
      <c r="M699" s="205" t="s">
        <v>2281</v>
      </c>
      <c r="N699" s="38" t="s">
        <v>1208</v>
      </c>
      <c r="O699" s="209" t="s">
        <v>2282</v>
      </c>
    </row>
    <row r="700" spans="1:15" ht="12">
      <c r="A700" s="175"/>
      <c r="B700" s="201" t="s">
        <v>215</v>
      </c>
      <c r="C700" s="202" t="s">
        <v>1420</v>
      </c>
      <c r="D700" s="203" t="s">
        <v>1421</v>
      </c>
      <c r="E700" s="204" t="s">
        <v>216</v>
      </c>
      <c r="F700" s="202">
        <f t="shared" si="30"/>
        <v>7</v>
      </c>
      <c r="G700" s="202" t="str">
        <f t="shared" si="31"/>
        <v>Salem</v>
      </c>
      <c r="H700" s="202" t="str">
        <f t="shared" si="32"/>
        <v>Salem, OR</v>
      </c>
      <c r="I700" s="205" t="s">
        <v>1325</v>
      </c>
      <c r="J700" s="38" t="s">
        <v>1421</v>
      </c>
      <c r="K700" s="38">
        <v>247</v>
      </c>
      <c r="L700" s="206">
        <v>4927</v>
      </c>
      <c r="M700" s="205" t="s">
        <v>1539</v>
      </c>
      <c r="N700" s="38" t="s">
        <v>1421</v>
      </c>
      <c r="O700" s="209" t="s">
        <v>1540</v>
      </c>
    </row>
    <row r="701" spans="1:15" ht="12">
      <c r="A701" s="175"/>
      <c r="B701" s="201" t="s">
        <v>217</v>
      </c>
      <c r="C701" s="202" t="s">
        <v>2624</v>
      </c>
      <c r="D701" s="203" t="s">
        <v>2625</v>
      </c>
      <c r="E701" s="204" t="s">
        <v>218</v>
      </c>
      <c r="F701" s="202">
        <f t="shared" si="30"/>
        <v>8</v>
      </c>
      <c r="G701" s="202" t="str">
        <f t="shared" si="31"/>
        <v>Salida</v>
      </c>
      <c r="H701" s="202" t="str">
        <f t="shared" si="32"/>
        <v>Salida, CO</v>
      </c>
      <c r="I701" s="205" t="s">
        <v>94</v>
      </c>
      <c r="J701" s="38" t="s">
        <v>2625</v>
      </c>
      <c r="K701" s="38">
        <v>62</v>
      </c>
      <c r="L701" s="206">
        <v>8749</v>
      </c>
      <c r="M701" s="207" t="s">
        <v>1116</v>
      </c>
      <c r="N701" s="208" t="s">
        <v>2625</v>
      </c>
      <c r="O701" s="209" t="s">
        <v>1117</v>
      </c>
    </row>
    <row r="702" spans="1:15" ht="12">
      <c r="A702" s="175"/>
      <c r="B702" s="201" t="s">
        <v>219</v>
      </c>
      <c r="C702" s="202" t="s">
        <v>241</v>
      </c>
      <c r="D702" s="203" t="s">
        <v>242</v>
      </c>
      <c r="E702" s="204" t="s">
        <v>220</v>
      </c>
      <c r="F702" s="202">
        <f t="shared" si="30"/>
        <v>8</v>
      </c>
      <c r="G702" s="202" t="str">
        <f t="shared" si="31"/>
        <v>Salina</v>
      </c>
      <c r="H702" s="202" t="str">
        <f t="shared" si="32"/>
        <v>Salina, KS</v>
      </c>
      <c r="I702" s="205" t="s">
        <v>2066</v>
      </c>
      <c r="J702" s="38" t="s">
        <v>242</v>
      </c>
      <c r="K702" s="38">
        <v>1304</v>
      </c>
      <c r="L702" s="206">
        <v>5265</v>
      </c>
      <c r="M702" s="207" t="s">
        <v>378</v>
      </c>
      <c r="N702" s="208" t="s">
        <v>242</v>
      </c>
      <c r="O702" s="209" t="s">
        <v>114</v>
      </c>
    </row>
    <row r="703" spans="1:15" ht="12">
      <c r="A703" s="175"/>
      <c r="B703" s="201" t="s">
        <v>221</v>
      </c>
      <c r="C703" s="202" t="s">
        <v>128</v>
      </c>
      <c r="D703" s="203" t="s">
        <v>2720</v>
      </c>
      <c r="E703" s="204" t="s">
        <v>222</v>
      </c>
      <c r="F703" s="202">
        <f t="shared" si="30"/>
        <v>11</v>
      </c>
      <c r="G703" s="202" t="str">
        <f t="shared" si="31"/>
        <v>Salisbury</v>
      </c>
      <c r="H703" s="202" t="str">
        <f t="shared" si="32"/>
        <v>Salisbury, MD</v>
      </c>
      <c r="I703" s="205" t="s">
        <v>456</v>
      </c>
      <c r="J703" s="38" t="s">
        <v>88</v>
      </c>
      <c r="K703" s="38">
        <v>1096</v>
      </c>
      <c r="L703" s="206">
        <v>4261</v>
      </c>
      <c r="M703" s="207" t="s">
        <v>500</v>
      </c>
      <c r="N703" s="208" t="s">
        <v>88</v>
      </c>
      <c r="O703" s="209" t="s">
        <v>501</v>
      </c>
    </row>
    <row r="704" spans="1:15" ht="12">
      <c r="A704" s="175"/>
      <c r="B704" s="201" t="s">
        <v>457</v>
      </c>
      <c r="C704" s="202" t="s">
        <v>2559</v>
      </c>
      <c r="D704" s="203" t="s">
        <v>2560</v>
      </c>
      <c r="E704" s="204" t="s">
        <v>458</v>
      </c>
      <c r="F704" s="202">
        <f t="shared" si="30"/>
        <v>16</v>
      </c>
      <c r="G704" s="202" t="str">
        <f t="shared" si="31"/>
        <v>Salt Lake City</v>
      </c>
      <c r="H704" s="202" t="str">
        <f t="shared" si="32"/>
        <v>Salt Lake City, UT</v>
      </c>
      <c r="I704" s="205" t="s">
        <v>2562</v>
      </c>
      <c r="J704" s="38" t="s">
        <v>2560</v>
      </c>
      <c r="K704" s="38">
        <v>1047</v>
      </c>
      <c r="L704" s="206">
        <v>5765</v>
      </c>
      <c r="M704" s="207" t="s">
        <v>2563</v>
      </c>
      <c r="N704" s="208" t="s">
        <v>2560</v>
      </c>
      <c r="O704" s="209" t="s">
        <v>2564</v>
      </c>
    </row>
    <row r="705" spans="1:15" ht="12">
      <c r="A705" s="175"/>
      <c r="B705" s="201" t="s">
        <v>459</v>
      </c>
      <c r="C705" s="202" t="s">
        <v>2559</v>
      </c>
      <c r="D705" s="203" t="s">
        <v>2560</v>
      </c>
      <c r="E705" s="204" t="s">
        <v>460</v>
      </c>
      <c r="F705" s="202">
        <f t="shared" si="30"/>
        <v>27</v>
      </c>
      <c r="G705" s="202" t="str">
        <f t="shared" si="31"/>
        <v>Salt Lake City/Heber City</v>
      </c>
      <c r="H705" s="202" t="str">
        <f t="shared" si="32"/>
        <v>Salt Lake City/Heber City, UT</v>
      </c>
      <c r="I705" s="205" t="s">
        <v>2562</v>
      </c>
      <c r="J705" s="38" t="s">
        <v>2560</v>
      </c>
      <c r="K705" s="38">
        <v>1047</v>
      </c>
      <c r="L705" s="206">
        <v>5765</v>
      </c>
      <c r="M705" s="207" t="s">
        <v>2563</v>
      </c>
      <c r="N705" s="208" t="s">
        <v>2560</v>
      </c>
      <c r="O705" s="209" t="s">
        <v>2564</v>
      </c>
    </row>
    <row r="706" spans="1:15" ht="12">
      <c r="A706" s="175"/>
      <c r="B706" s="201" t="s">
        <v>461</v>
      </c>
      <c r="C706" s="202" t="s">
        <v>1638</v>
      </c>
      <c r="D706" s="203" t="s">
        <v>1639</v>
      </c>
      <c r="E706" s="204" t="s">
        <v>462</v>
      </c>
      <c r="F706" s="202">
        <f t="shared" si="30"/>
        <v>12</v>
      </c>
      <c r="G706" s="202" t="str">
        <f t="shared" si="31"/>
        <v>San Angelo</v>
      </c>
      <c r="H706" s="202" t="str">
        <f t="shared" si="32"/>
        <v>San Angelo, TX</v>
      </c>
      <c r="I706" s="205" t="s">
        <v>463</v>
      </c>
      <c r="J706" s="38" t="s">
        <v>1639</v>
      </c>
      <c r="K706" s="38">
        <v>2400</v>
      </c>
      <c r="L706" s="206">
        <v>2414</v>
      </c>
      <c r="M706" s="207" t="s">
        <v>464</v>
      </c>
      <c r="N706" s="208" t="s">
        <v>1639</v>
      </c>
      <c r="O706" s="209" t="s">
        <v>465</v>
      </c>
    </row>
    <row r="707" spans="1:15" ht="12">
      <c r="A707" s="175"/>
      <c r="B707" s="201" t="s">
        <v>2593</v>
      </c>
      <c r="C707" s="202" t="s">
        <v>1638</v>
      </c>
      <c r="D707" s="203" t="s">
        <v>1639</v>
      </c>
      <c r="E707" s="204" t="s">
        <v>2594</v>
      </c>
      <c r="F707" s="202">
        <f t="shared" si="30"/>
        <v>13</v>
      </c>
      <c r="G707" s="202" t="str">
        <f t="shared" si="31"/>
        <v>San Antonio</v>
      </c>
      <c r="H707" s="202" t="str">
        <f t="shared" si="32"/>
        <v>San Antonio, TX</v>
      </c>
      <c r="I707" s="205" t="s">
        <v>1646</v>
      </c>
      <c r="J707" s="38" t="s">
        <v>1639</v>
      </c>
      <c r="K707" s="38">
        <v>3016</v>
      </c>
      <c r="L707" s="206">
        <v>1688</v>
      </c>
      <c r="M707" s="207" t="s">
        <v>1109</v>
      </c>
      <c r="N707" s="208" t="s">
        <v>1639</v>
      </c>
      <c r="O707" s="209" t="s">
        <v>1110</v>
      </c>
    </row>
    <row r="708" spans="1:15" ht="12">
      <c r="A708" s="175"/>
      <c r="B708" s="201" t="s">
        <v>2595</v>
      </c>
      <c r="C708" s="202" t="s">
        <v>1638</v>
      </c>
      <c r="D708" s="203" t="s">
        <v>1639</v>
      </c>
      <c r="E708" s="204" t="s">
        <v>2594</v>
      </c>
      <c r="F708" s="202">
        <f t="shared" si="30"/>
        <v>13</v>
      </c>
      <c r="G708" s="202" t="str">
        <f t="shared" si="31"/>
        <v>San Antonio</v>
      </c>
      <c r="H708" s="202" t="str">
        <f t="shared" si="32"/>
        <v>San Antonio, TX</v>
      </c>
      <c r="I708" s="205" t="s">
        <v>2183</v>
      </c>
      <c r="J708" s="38" t="s">
        <v>1639</v>
      </c>
      <c r="K708" s="38">
        <v>2996</v>
      </c>
      <c r="L708" s="206">
        <v>1644</v>
      </c>
      <c r="M708" s="207" t="s">
        <v>1109</v>
      </c>
      <c r="N708" s="208" t="s">
        <v>1639</v>
      </c>
      <c r="O708" s="209" t="s">
        <v>1110</v>
      </c>
    </row>
    <row r="709" spans="1:15" ht="12">
      <c r="A709" s="175"/>
      <c r="B709" s="201" t="s">
        <v>2596</v>
      </c>
      <c r="C709" s="202" t="s">
        <v>2629</v>
      </c>
      <c r="D709" s="203" t="s">
        <v>2626</v>
      </c>
      <c r="E709" s="204" t="s">
        <v>2597</v>
      </c>
      <c r="F709" s="202">
        <f t="shared" si="30"/>
        <v>32</v>
      </c>
      <c r="G709" s="202" t="str">
        <f t="shared" si="31"/>
        <v>San Bern./Victorville/Redlands</v>
      </c>
      <c r="H709" s="202" t="str">
        <f t="shared" si="32"/>
        <v>San Bern./Victorville/Redlands, CA</v>
      </c>
      <c r="I709" s="205" t="s">
        <v>2082</v>
      </c>
      <c r="J709" s="38" t="s">
        <v>2727</v>
      </c>
      <c r="K709" s="38">
        <v>3201</v>
      </c>
      <c r="L709" s="206">
        <v>2407</v>
      </c>
      <c r="M709" s="207" t="s">
        <v>2083</v>
      </c>
      <c r="N709" s="208" t="s">
        <v>2727</v>
      </c>
      <c r="O709" s="209" t="s">
        <v>1548</v>
      </c>
    </row>
    <row r="710" spans="1:15" ht="12">
      <c r="A710" s="175"/>
      <c r="B710" s="201" t="s">
        <v>2598</v>
      </c>
      <c r="C710" s="202" t="s">
        <v>2629</v>
      </c>
      <c r="D710" s="203" t="s">
        <v>2626</v>
      </c>
      <c r="E710" s="204" t="s">
        <v>2599</v>
      </c>
      <c r="F710" s="202">
        <f aca="true" t="shared" si="33" ref="F710:F773">LEN(E710)</f>
        <v>16</v>
      </c>
      <c r="G710" s="202" t="str">
        <f aca="true" t="shared" si="34" ref="G710:G773">MID(E710,2,F710-2)</f>
        <v>San Bernardino</v>
      </c>
      <c r="H710" s="202" t="str">
        <f aca="true" t="shared" si="35" ref="H710:H773">CONCATENATE(G710,", ",+D710)</f>
        <v>San Bernardino, CA</v>
      </c>
      <c r="I710" s="205" t="s">
        <v>2628</v>
      </c>
      <c r="J710" s="38" t="s">
        <v>2626</v>
      </c>
      <c r="K710" s="38">
        <v>1537</v>
      </c>
      <c r="L710" s="206">
        <v>1154</v>
      </c>
      <c r="M710" s="205" t="s">
        <v>2374</v>
      </c>
      <c r="N710" s="38" t="s">
        <v>2626</v>
      </c>
      <c r="O710" s="209" t="s">
        <v>2375</v>
      </c>
    </row>
    <row r="711" spans="1:15" ht="12">
      <c r="A711" s="175"/>
      <c r="B711" s="201" t="s">
        <v>2600</v>
      </c>
      <c r="C711" s="202" t="s">
        <v>2629</v>
      </c>
      <c r="D711" s="203" t="s">
        <v>2626</v>
      </c>
      <c r="E711" s="204" t="s">
        <v>2601</v>
      </c>
      <c r="F711" s="202">
        <f t="shared" si="33"/>
        <v>11</v>
      </c>
      <c r="G711" s="202" t="str">
        <f t="shared" si="34"/>
        <v>San Diego</v>
      </c>
      <c r="H711" s="202" t="str">
        <f t="shared" si="35"/>
        <v>San Diego, CA</v>
      </c>
      <c r="I711" s="205" t="s">
        <v>1321</v>
      </c>
      <c r="J711" s="38" t="s">
        <v>2626</v>
      </c>
      <c r="K711" s="38">
        <v>984</v>
      </c>
      <c r="L711" s="206">
        <v>1256</v>
      </c>
      <c r="M711" s="205" t="s">
        <v>1322</v>
      </c>
      <c r="N711" s="38" t="s">
        <v>2626</v>
      </c>
      <c r="O711" s="209" t="s">
        <v>1323</v>
      </c>
    </row>
    <row r="712" spans="1:15" ht="12">
      <c r="A712" s="175"/>
      <c r="B712" s="201" t="s">
        <v>2602</v>
      </c>
      <c r="C712" s="202" t="s">
        <v>2629</v>
      </c>
      <c r="D712" s="203" t="s">
        <v>2626</v>
      </c>
      <c r="E712" s="204" t="s">
        <v>2601</v>
      </c>
      <c r="F712" s="202">
        <f t="shared" si="33"/>
        <v>11</v>
      </c>
      <c r="G712" s="202" t="str">
        <f t="shared" si="34"/>
        <v>San Diego</v>
      </c>
      <c r="H712" s="202" t="str">
        <f t="shared" si="35"/>
        <v>San Diego, CA</v>
      </c>
      <c r="I712" s="205" t="s">
        <v>89</v>
      </c>
      <c r="J712" s="38" t="s">
        <v>2626</v>
      </c>
      <c r="K712" s="38">
        <v>1201</v>
      </c>
      <c r="L712" s="206">
        <v>1430</v>
      </c>
      <c r="M712" s="205" t="s">
        <v>1322</v>
      </c>
      <c r="N712" s="38" t="s">
        <v>2626</v>
      </c>
      <c r="O712" s="209" t="s">
        <v>1323</v>
      </c>
    </row>
    <row r="713" spans="1:15" ht="12">
      <c r="A713" s="175"/>
      <c r="B713" s="201" t="s">
        <v>2603</v>
      </c>
      <c r="C713" s="202" t="s">
        <v>2629</v>
      </c>
      <c r="D713" s="203" t="s">
        <v>2626</v>
      </c>
      <c r="E713" s="204" t="s">
        <v>2601</v>
      </c>
      <c r="F713" s="202">
        <f t="shared" si="33"/>
        <v>11</v>
      </c>
      <c r="G713" s="202" t="str">
        <f t="shared" si="34"/>
        <v>San Diego</v>
      </c>
      <c r="H713" s="202" t="str">
        <f t="shared" si="35"/>
        <v>San Diego, CA</v>
      </c>
      <c r="I713" s="205" t="s">
        <v>1321</v>
      </c>
      <c r="J713" s="38" t="s">
        <v>2626</v>
      </c>
      <c r="K713" s="38">
        <v>984</v>
      </c>
      <c r="L713" s="206">
        <v>1256</v>
      </c>
      <c r="M713" s="205" t="s">
        <v>1322</v>
      </c>
      <c r="N713" s="38" t="s">
        <v>2626</v>
      </c>
      <c r="O713" s="209" t="s">
        <v>1323</v>
      </c>
    </row>
    <row r="714" spans="1:15" ht="12">
      <c r="A714" s="175"/>
      <c r="B714" s="201" t="s">
        <v>2604</v>
      </c>
      <c r="C714" s="202" t="s">
        <v>2629</v>
      </c>
      <c r="D714" s="203" t="s">
        <v>2626</v>
      </c>
      <c r="E714" s="204" t="s">
        <v>2605</v>
      </c>
      <c r="F714" s="202">
        <f t="shared" si="33"/>
        <v>15</v>
      </c>
      <c r="G714" s="202" t="str">
        <f t="shared" si="34"/>
        <v>San Francisco</v>
      </c>
      <c r="H714" s="202" t="str">
        <f t="shared" si="35"/>
        <v>San Francisco, CA</v>
      </c>
      <c r="I714" s="205" t="s">
        <v>2177</v>
      </c>
      <c r="J714" s="38" t="s">
        <v>2626</v>
      </c>
      <c r="K714" s="38">
        <v>65</v>
      </c>
      <c r="L714" s="206">
        <v>3005</v>
      </c>
      <c r="M714" s="205" t="s">
        <v>2415</v>
      </c>
      <c r="N714" s="38" t="s">
        <v>2626</v>
      </c>
      <c r="O714" s="209" t="s">
        <v>2416</v>
      </c>
    </row>
    <row r="715" spans="1:15" ht="12">
      <c r="A715" s="175"/>
      <c r="B715" s="201" t="s">
        <v>1651</v>
      </c>
      <c r="C715" s="202" t="s">
        <v>2629</v>
      </c>
      <c r="D715" s="203" t="s">
        <v>2626</v>
      </c>
      <c r="E715" s="204" t="s">
        <v>1652</v>
      </c>
      <c r="F715" s="202">
        <f t="shared" si="33"/>
        <v>10</v>
      </c>
      <c r="G715" s="202" t="str">
        <f t="shared" si="34"/>
        <v>San Jose</v>
      </c>
      <c r="H715" s="202" t="str">
        <f t="shared" si="35"/>
        <v>San Jose, CA</v>
      </c>
      <c r="I715" s="205" t="s">
        <v>2642</v>
      </c>
      <c r="J715" s="38" t="s">
        <v>2626</v>
      </c>
      <c r="K715" s="38">
        <v>145</v>
      </c>
      <c r="L715" s="206">
        <v>3016</v>
      </c>
      <c r="M715" s="205" t="s">
        <v>2643</v>
      </c>
      <c r="N715" s="38" t="s">
        <v>2626</v>
      </c>
      <c r="O715" s="209" t="s">
        <v>2644</v>
      </c>
    </row>
    <row r="716" spans="1:15" ht="12">
      <c r="A716" s="175"/>
      <c r="B716" s="213" t="s">
        <v>1653</v>
      </c>
      <c r="C716" s="202" t="s">
        <v>1654</v>
      </c>
      <c r="D716" s="203" t="s">
        <v>1655</v>
      </c>
      <c r="E716" s="204" t="s">
        <v>1923</v>
      </c>
      <c r="F716" s="202">
        <f t="shared" si="33"/>
        <v>10</v>
      </c>
      <c r="G716" s="202" t="str">
        <f t="shared" si="34"/>
        <v>San Juan</v>
      </c>
      <c r="H716" s="202" t="str">
        <f t="shared" si="35"/>
        <v>San Juan, PR</v>
      </c>
      <c r="I716" s="205" t="s">
        <v>1924</v>
      </c>
      <c r="J716" s="38" t="s">
        <v>1655</v>
      </c>
      <c r="K716" s="38">
        <v>5558</v>
      </c>
      <c r="L716" s="206">
        <v>0</v>
      </c>
      <c r="M716" s="205" t="s">
        <v>1925</v>
      </c>
      <c r="N716" s="38" t="s">
        <v>1655</v>
      </c>
      <c r="O716" s="209" t="s">
        <v>1926</v>
      </c>
    </row>
    <row r="717" spans="1:15" ht="12">
      <c r="A717" s="175"/>
      <c r="B717" s="201" t="s">
        <v>1927</v>
      </c>
      <c r="C717" s="202" t="s">
        <v>2629</v>
      </c>
      <c r="D717" s="203" t="s">
        <v>2626</v>
      </c>
      <c r="E717" s="204" t="s">
        <v>1928</v>
      </c>
      <c r="F717" s="202">
        <f t="shared" si="33"/>
        <v>17</v>
      </c>
      <c r="G717" s="202" t="str">
        <f t="shared" si="34"/>
        <v>San Luis Obispo</v>
      </c>
      <c r="H717" s="202" t="str">
        <f t="shared" si="35"/>
        <v>San Luis Obispo, CA</v>
      </c>
      <c r="I717" s="205" t="s">
        <v>1911</v>
      </c>
      <c r="J717" s="38" t="s">
        <v>2626</v>
      </c>
      <c r="K717" s="38">
        <v>169</v>
      </c>
      <c r="L717" s="206">
        <v>2984</v>
      </c>
      <c r="M717" s="205" t="s">
        <v>2198</v>
      </c>
      <c r="N717" s="38" t="s">
        <v>2626</v>
      </c>
      <c r="O717" s="209" t="s">
        <v>2199</v>
      </c>
    </row>
    <row r="718" spans="1:15" ht="12">
      <c r="A718" s="175"/>
      <c r="B718" s="201" t="s">
        <v>1912</v>
      </c>
      <c r="C718" s="202" t="s">
        <v>2629</v>
      </c>
      <c r="D718" s="203" t="s">
        <v>2626</v>
      </c>
      <c r="E718" s="204" t="s">
        <v>1913</v>
      </c>
      <c r="F718" s="202">
        <f t="shared" si="33"/>
        <v>11</v>
      </c>
      <c r="G718" s="202" t="str">
        <f t="shared" si="34"/>
        <v>San Mateo</v>
      </c>
      <c r="H718" s="202" t="str">
        <f t="shared" si="35"/>
        <v>San Mateo, CA</v>
      </c>
      <c r="I718" s="205" t="s">
        <v>2642</v>
      </c>
      <c r="J718" s="38" t="s">
        <v>2626</v>
      </c>
      <c r="K718" s="38">
        <v>145</v>
      </c>
      <c r="L718" s="206">
        <v>3016</v>
      </c>
      <c r="M718" s="205" t="s">
        <v>2643</v>
      </c>
      <c r="N718" s="38" t="s">
        <v>2626</v>
      </c>
      <c r="O718" s="209" t="s">
        <v>2644</v>
      </c>
    </row>
    <row r="719" spans="1:15" ht="12">
      <c r="A719" s="175"/>
      <c r="B719" s="201" t="s">
        <v>1914</v>
      </c>
      <c r="C719" s="202" t="s">
        <v>2629</v>
      </c>
      <c r="D719" s="203" t="s">
        <v>2626</v>
      </c>
      <c r="E719" s="204" t="s">
        <v>1329</v>
      </c>
      <c r="F719" s="202">
        <f t="shared" si="33"/>
        <v>11</v>
      </c>
      <c r="G719" s="202" t="str">
        <f t="shared" si="34"/>
        <v>San Pedro</v>
      </c>
      <c r="H719" s="202" t="str">
        <f t="shared" si="35"/>
        <v>San Pedro, CA</v>
      </c>
      <c r="I719" s="205" t="s">
        <v>89</v>
      </c>
      <c r="J719" s="38" t="s">
        <v>2626</v>
      </c>
      <c r="K719" s="38">
        <v>1201</v>
      </c>
      <c r="L719" s="206">
        <v>1430</v>
      </c>
      <c r="M719" s="205" t="s">
        <v>2374</v>
      </c>
      <c r="N719" s="38" t="s">
        <v>2626</v>
      </c>
      <c r="O719" s="209" t="s">
        <v>2375</v>
      </c>
    </row>
    <row r="720" spans="1:15" ht="12">
      <c r="A720" s="175"/>
      <c r="B720" s="201" t="s">
        <v>1330</v>
      </c>
      <c r="C720" s="202" t="s">
        <v>2629</v>
      </c>
      <c r="D720" s="203" t="s">
        <v>2626</v>
      </c>
      <c r="E720" s="204" t="s">
        <v>1331</v>
      </c>
      <c r="F720" s="202">
        <f t="shared" si="33"/>
        <v>12</v>
      </c>
      <c r="G720" s="202" t="str">
        <f t="shared" si="34"/>
        <v>San Rafael</v>
      </c>
      <c r="H720" s="202" t="str">
        <f t="shared" si="35"/>
        <v>San Rafael, CA</v>
      </c>
      <c r="I720" s="205" t="s">
        <v>2642</v>
      </c>
      <c r="J720" s="38" t="s">
        <v>2626</v>
      </c>
      <c r="K720" s="38">
        <v>145</v>
      </c>
      <c r="L720" s="206">
        <v>3016</v>
      </c>
      <c r="M720" s="205" t="s">
        <v>2643</v>
      </c>
      <c r="N720" s="38" t="s">
        <v>2626</v>
      </c>
      <c r="O720" s="209" t="s">
        <v>2644</v>
      </c>
    </row>
    <row r="721" spans="1:15" ht="12">
      <c r="A721" s="175"/>
      <c r="B721" s="201" t="s">
        <v>1332</v>
      </c>
      <c r="C721" s="202" t="s">
        <v>2629</v>
      </c>
      <c r="D721" s="203" t="s">
        <v>2626</v>
      </c>
      <c r="E721" s="204" t="s">
        <v>1333</v>
      </c>
      <c r="F721" s="202">
        <f t="shared" si="33"/>
        <v>11</v>
      </c>
      <c r="G721" s="202" t="str">
        <f t="shared" si="34"/>
        <v>Santa Ana</v>
      </c>
      <c r="H721" s="202" t="str">
        <f t="shared" si="35"/>
        <v>Santa Ana, CA</v>
      </c>
      <c r="I721" s="205" t="s">
        <v>89</v>
      </c>
      <c r="J721" s="38" t="s">
        <v>2626</v>
      </c>
      <c r="K721" s="38">
        <v>1201</v>
      </c>
      <c r="L721" s="206">
        <v>1430</v>
      </c>
      <c r="M721" s="205" t="s">
        <v>2374</v>
      </c>
      <c r="N721" s="38" t="s">
        <v>2626</v>
      </c>
      <c r="O721" s="209" t="s">
        <v>2375</v>
      </c>
    </row>
    <row r="722" spans="1:15" ht="12">
      <c r="A722" s="175"/>
      <c r="B722" s="201" t="s">
        <v>1334</v>
      </c>
      <c r="C722" s="202" t="s">
        <v>2629</v>
      </c>
      <c r="D722" s="203" t="s">
        <v>2626</v>
      </c>
      <c r="E722" s="204" t="s">
        <v>1333</v>
      </c>
      <c r="F722" s="202">
        <f t="shared" si="33"/>
        <v>11</v>
      </c>
      <c r="G722" s="202" t="str">
        <f t="shared" si="34"/>
        <v>Santa Ana</v>
      </c>
      <c r="H722" s="202" t="str">
        <f t="shared" si="35"/>
        <v>Santa Ana, CA</v>
      </c>
      <c r="I722" s="205" t="s">
        <v>89</v>
      </c>
      <c r="J722" s="38" t="s">
        <v>2626</v>
      </c>
      <c r="K722" s="38">
        <v>1201</v>
      </c>
      <c r="L722" s="206">
        <v>1430</v>
      </c>
      <c r="M722" s="205" t="s">
        <v>2374</v>
      </c>
      <c r="N722" s="38" t="s">
        <v>2626</v>
      </c>
      <c r="O722" s="209" t="s">
        <v>2375</v>
      </c>
    </row>
    <row r="723" spans="1:15" ht="12">
      <c r="A723" s="175"/>
      <c r="B723" s="201" t="s">
        <v>1335</v>
      </c>
      <c r="C723" s="202" t="s">
        <v>2629</v>
      </c>
      <c r="D723" s="203" t="s">
        <v>2626</v>
      </c>
      <c r="E723" s="204" t="s">
        <v>1336</v>
      </c>
      <c r="F723" s="202">
        <f t="shared" si="33"/>
        <v>15</v>
      </c>
      <c r="G723" s="202" t="str">
        <f t="shared" si="34"/>
        <v>Santa Barbara</v>
      </c>
      <c r="H723" s="202" t="str">
        <f t="shared" si="35"/>
        <v>Santa Barbara, CA</v>
      </c>
      <c r="I723" s="205" t="s">
        <v>1562</v>
      </c>
      <c r="J723" s="38" t="s">
        <v>2626</v>
      </c>
      <c r="K723" s="38">
        <v>289</v>
      </c>
      <c r="L723" s="206">
        <v>2438</v>
      </c>
      <c r="M723" s="205" t="s">
        <v>2374</v>
      </c>
      <c r="N723" s="38" t="s">
        <v>2626</v>
      </c>
      <c r="O723" s="209" t="s">
        <v>2375</v>
      </c>
    </row>
    <row r="724" spans="1:15" ht="12">
      <c r="A724" s="175"/>
      <c r="B724" s="201" t="s">
        <v>1563</v>
      </c>
      <c r="C724" s="202" t="s">
        <v>2264</v>
      </c>
      <c r="D724" s="203" t="s">
        <v>2265</v>
      </c>
      <c r="E724" s="204" t="s">
        <v>1564</v>
      </c>
      <c r="F724" s="202">
        <f t="shared" si="33"/>
        <v>10</v>
      </c>
      <c r="G724" s="202" t="str">
        <f t="shared" si="34"/>
        <v>Santa Fe</v>
      </c>
      <c r="H724" s="202" t="str">
        <f t="shared" si="35"/>
        <v>Santa Fe, NM</v>
      </c>
      <c r="I724" s="205" t="s">
        <v>2267</v>
      </c>
      <c r="J724" s="38" t="s">
        <v>2265</v>
      </c>
      <c r="K724" s="38">
        <v>1244</v>
      </c>
      <c r="L724" s="206">
        <v>4425</v>
      </c>
      <c r="M724" s="207" t="s">
        <v>2186</v>
      </c>
      <c r="N724" s="208" t="s">
        <v>2265</v>
      </c>
      <c r="O724" s="209" t="s">
        <v>2187</v>
      </c>
    </row>
    <row r="725" spans="1:15" ht="12">
      <c r="A725" s="175"/>
      <c r="B725" s="201" t="s">
        <v>2188</v>
      </c>
      <c r="C725" s="202" t="s">
        <v>2629</v>
      </c>
      <c r="D725" s="203" t="s">
        <v>2626</v>
      </c>
      <c r="E725" s="204" t="s">
        <v>2189</v>
      </c>
      <c r="F725" s="202">
        <f t="shared" si="33"/>
        <v>14</v>
      </c>
      <c r="G725" s="202" t="str">
        <f t="shared" si="34"/>
        <v>Santa Monica</v>
      </c>
      <c r="H725" s="202" t="str">
        <f t="shared" si="35"/>
        <v>Santa Monica, CA</v>
      </c>
      <c r="I725" s="205" t="s">
        <v>742</v>
      </c>
      <c r="J725" s="38" t="s">
        <v>2626</v>
      </c>
      <c r="K725" s="38">
        <v>727</v>
      </c>
      <c r="L725" s="206">
        <v>1458</v>
      </c>
      <c r="M725" s="205" t="s">
        <v>2374</v>
      </c>
      <c r="N725" s="38" t="s">
        <v>2626</v>
      </c>
      <c r="O725" s="209" t="s">
        <v>2375</v>
      </c>
    </row>
    <row r="726" spans="1:15" ht="12">
      <c r="A726" s="175"/>
      <c r="B726" s="201" t="s">
        <v>2190</v>
      </c>
      <c r="C726" s="202" t="s">
        <v>2629</v>
      </c>
      <c r="D726" s="203" t="s">
        <v>2626</v>
      </c>
      <c r="E726" s="204" t="s">
        <v>2191</v>
      </c>
      <c r="F726" s="202">
        <f t="shared" si="33"/>
        <v>12</v>
      </c>
      <c r="G726" s="202" t="str">
        <f t="shared" si="34"/>
        <v>Santa Rosa</v>
      </c>
      <c r="H726" s="202" t="str">
        <f t="shared" si="35"/>
        <v>Santa Rosa, CA</v>
      </c>
      <c r="I726" s="205" t="s">
        <v>2405</v>
      </c>
      <c r="J726" s="38" t="s">
        <v>2626</v>
      </c>
      <c r="K726" s="38">
        <v>1237</v>
      </c>
      <c r="L726" s="206">
        <v>2749</v>
      </c>
      <c r="M726" s="205" t="s">
        <v>2406</v>
      </c>
      <c r="N726" s="38" t="s">
        <v>2626</v>
      </c>
      <c r="O726" s="209" t="s">
        <v>373</v>
      </c>
    </row>
    <row r="727" spans="1:15" ht="12">
      <c r="A727" s="175"/>
      <c r="B727" s="201" t="s">
        <v>2192</v>
      </c>
      <c r="C727" s="202" t="s">
        <v>98</v>
      </c>
      <c r="D727" s="203" t="s">
        <v>99</v>
      </c>
      <c r="E727" s="204" t="s">
        <v>2193</v>
      </c>
      <c r="F727" s="202">
        <f t="shared" si="33"/>
        <v>10</v>
      </c>
      <c r="G727" s="202" t="str">
        <f t="shared" si="34"/>
        <v>Savannah</v>
      </c>
      <c r="H727" s="202" t="str">
        <f t="shared" si="35"/>
        <v>Savannah, GA</v>
      </c>
      <c r="I727" s="205" t="s">
        <v>1481</v>
      </c>
      <c r="J727" s="38" t="s">
        <v>99</v>
      </c>
      <c r="K727" s="38">
        <v>2365</v>
      </c>
      <c r="L727" s="206">
        <v>1847</v>
      </c>
      <c r="M727" s="207" t="s">
        <v>1482</v>
      </c>
      <c r="N727" s="208" t="s">
        <v>99</v>
      </c>
      <c r="O727" s="209" t="s">
        <v>1483</v>
      </c>
    </row>
    <row r="728" spans="1:15" ht="12">
      <c r="A728" s="175"/>
      <c r="B728" s="201" t="s">
        <v>2194</v>
      </c>
      <c r="C728" s="202" t="s">
        <v>98</v>
      </c>
      <c r="D728" s="203" t="s">
        <v>99</v>
      </c>
      <c r="E728" s="204" t="s">
        <v>2193</v>
      </c>
      <c r="F728" s="202">
        <f t="shared" si="33"/>
        <v>10</v>
      </c>
      <c r="G728" s="202" t="str">
        <f t="shared" si="34"/>
        <v>Savannah</v>
      </c>
      <c r="H728" s="202" t="str">
        <f t="shared" si="35"/>
        <v>Savannah, GA</v>
      </c>
      <c r="I728" s="205" t="s">
        <v>1481</v>
      </c>
      <c r="J728" s="38" t="s">
        <v>99</v>
      </c>
      <c r="K728" s="38">
        <v>2365</v>
      </c>
      <c r="L728" s="206">
        <v>1847</v>
      </c>
      <c r="M728" s="207" t="s">
        <v>1482</v>
      </c>
      <c r="N728" s="208" t="s">
        <v>99</v>
      </c>
      <c r="O728" s="209" t="s">
        <v>1483</v>
      </c>
    </row>
    <row r="729" spans="1:15" ht="12">
      <c r="A729" s="175"/>
      <c r="B729" s="201" t="s">
        <v>2195</v>
      </c>
      <c r="C729" s="202" t="s">
        <v>2485</v>
      </c>
      <c r="D729" s="203" t="s">
        <v>2486</v>
      </c>
      <c r="E729" s="204" t="s">
        <v>2196</v>
      </c>
      <c r="F729" s="202">
        <f t="shared" si="33"/>
        <v>13</v>
      </c>
      <c r="G729" s="202" t="str">
        <f t="shared" si="34"/>
        <v>Schenectady</v>
      </c>
      <c r="H729" s="202" t="str">
        <f t="shared" si="35"/>
        <v>Schenectady, NY</v>
      </c>
      <c r="I729" s="205" t="s">
        <v>2487</v>
      </c>
      <c r="J729" s="38" t="s">
        <v>2486</v>
      </c>
      <c r="K729" s="38">
        <v>507</v>
      </c>
      <c r="L729" s="206">
        <v>6894</v>
      </c>
      <c r="M729" s="207" t="s">
        <v>2488</v>
      </c>
      <c r="N729" s="208" t="s">
        <v>2486</v>
      </c>
      <c r="O729" s="209" t="s">
        <v>2489</v>
      </c>
    </row>
    <row r="730" spans="1:15" ht="12">
      <c r="A730" s="175"/>
      <c r="B730" s="201" t="s">
        <v>2197</v>
      </c>
      <c r="C730" s="202" t="s">
        <v>2131</v>
      </c>
      <c r="D730" s="203" t="s">
        <v>2132</v>
      </c>
      <c r="E730" s="204" t="s">
        <v>1790</v>
      </c>
      <c r="F730" s="202">
        <f t="shared" si="33"/>
        <v>10</v>
      </c>
      <c r="G730" s="202" t="str">
        <f t="shared" si="34"/>
        <v>Scranton</v>
      </c>
      <c r="H730" s="202" t="str">
        <f t="shared" si="35"/>
        <v>Scranton, PA</v>
      </c>
      <c r="I730" s="205" t="s">
        <v>1730</v>
      </c>
      <c r="J730" s="38" t="s">
        <v>2132</v>
      </c>
      <c r="K730" s="38">
        <v>539</v>
      </c>
      <c r="L730" s="206">
        <v>6291</v>
      </c>
      <c r="M730" s="207" t="s">
        <v>76</v>
      </c>
      <c r="N730" s="208" t="s">
        <v>2132</v>
      </c>
      <c r="O730" s="209" t="s">
        <v>77</v>
      </c>
    </row>
    <row r="731" spans="1:15" ht="12">
      <c r="A731" s="175"/>
      <c r="B731" s="201" t="s">
        <v>1791</v>
      </c>
      <c r="C731" s="202" t="s">
        <v>2131</v>
      </c>
      <c r="D731" s="203" t="s">
        <v>2132</v>
      </c>
      <c r="E731" s="204" t="s">
        <v>1790</v>
      </c>
      <c r="F731" s="202">
        <f t="shared" si="33"/>
        <v>10</v>
      </c>
      <c r="G731" s="202" t="str">
        <f t="shared" si="34"/>
        <v>Scranton</v>
      </c>
      <c r="H731" s="202" t="str">
        <f t="shared" si="35"/>
        <v>Scranton, PA</v>
      </c>
      <c r="I731" s="205" t="s">
        <v>1730</v>
      </c>
      <c r="J731" s="38" t="s">
        <v>2132</v>
      </c>
      <c r="K731" s="38">
        <v>539</v>
      </c>
      <c r="L731" s="206">
        <v>6291</v>
      </c>
      <c r="M731" s="207" t="s">
        <v>76</v>
      </c>
      <c r="N731" s="208" t="s">
        <v>2132</v>
      </c>
      <c r="O731" s="209" t="s">
        <v>77</v>
      </c>
    </row>
    <row r="732" spans="1:15" ht="12">
      <c r="A732" s="175"/>
      <c r="B732" s="201" t="s">
        <v>1792</v>
      </c>
      <c r="C732" s="202" t="s">
        <v>140</v>
      </c>
      <c r="D732" s="203" t="s">
        <v>1900</v>
      </c>
      <c r="E732" s="204" t="s">
        <v>1793</v>
      </c>
      <c r="F732" s="202">
        <f t="shared" si="33"/>
        <v>9</v>
      </c>
      <c r="G732" s="202" t="str">
        <f t="shared" si="34"/>
        <v>Seattle</v>
      </c>
      <c r="H732" s="202" t="str">
        <f t="shared" si="35"/>
        <v>Seattle, WA</v>
      </c>
      <c r="I732" s="205" t="s">
        <v>1794</v>
      </c>
      <c r="J732" s="38" t="s">
        <v>1900</v>
      </c>
      <c r="K732" s="38">
        <v>167</v>
      </c>
      <c r="L732" s="206">
        <v>4611</v>
      </c>
      <c r="M732" s="207" t="s">
        <v>1068</v>
      </c>
      <c r="N732" s="208" t="s">
        <v>1900</v>
      </c>
      <c r="O732" s="209" t="s">
        <v>1069</v>
      </c>
    </row>
    <row r="733" spans="1:15" ht="12">
      <c r="A733" s="175"/>
      <c r="B733" s="201" t="s">
        <v>2049</v>
      </c>
      <c r="C733" s="202" t="s">
        <v>140</v>
      </c>
      <c r="D733" s="203" t="s">
        <v>1900</v>
      </c>
      <c r="E733" s="204" t="s">
        <v>1793</v>
      </c>
      <c r="F733" s="202">
        <f t="shared" si="33"/>
        <v>9</v>
      </c>
      <c r="G733" s="202" t="str">
        <f t="shared" si="34"/>
        <v>Seattle</v>
      </c>
      <c r="H733" s="202" t="str">
        <f t="shared" si="35"/>
        <v>Seattle, WA</v>
      </c>
      <c r="I733" s="205" t="s">
        <v>1794</v>
      </c>
      <c r="J733" s="38" t="s">
        <v>1900</v>
      </c>
      <c r="K733" s="38">
        <v>167</v>
      </c>
      <c r="L733" s="206">
        <v>4611</v>
      </c>
      <c r="M733" s="207" t="s">
        <v>1068</v>
      </c>
      <c r="N733" s="208" t="s">
        <v>1900</v>
      </c>
      <c r="O733" s="209" t="s">
        <v>1069</v>
      </c>
    </row>
    <row r="734" spans="1:15" ht="12">
      <c r="A734" s="175"/>
      <c r="B734" s="201" t="s">
        <v>2050</v>
      </c>
      <c r="C734" s="202" t="s">
        <v>444</v>
      </c>
      <c r="D734" s="203" t="s">
        <v>445</v>
      </c>
      <c r="E734" s="204" t="s">
        <v>2051</v>
      </c>
      <c r="F734" s="202">
        <f t="shared" si="33"/>
        <v>9</v>
      </c>
      <c r="G734" s="202" t="str">
        <f t="shared" si="34"/>
        <v>Sedalia</v>
      </c>
      <c r="H734" s="202" t="str">
        <f t="shared" si="35"/>
        <v>Sedalia, MO</v>
      </c>
      <c r="I734" s="205" t="s">
        <v>0</v>
      </c>
      <c r="J734" s="38" t="s">
        <v>445</v>
      </c>
      <c r="K734" s="38">
        <v>1189</v>
      </c>
      <c r="L734" s="206">
        <v>5212</v>
      </c>
      <c r="M734" s="205" t="s">
        <v>470</v>
      </c>
      <c r="N734" s="38" t="s">
        <v>445</v>
      </c>
      <c r="O734" s="209" t="s">
        <v>471</v>
      </c>
    </row>
    <row r="735" spans="1:15" ht="12">
      <c r="A735" s="175"/>
      <c r="B735" s="201" t="s">
        <v>2052</v>
      </c>
      <c r="C735" s="202" t="s">
        <v>135</v>
      </c>
      <c r="D735" s="203" t="s">
        <v>136</v>
      </c>
      <c r="E735" s="204" t="s">
        <v>2053</v>
      </c>
      <c r="F735" s="202">
        <f t="shared" si="33"/>
        <v>7</v>
      </c>
      <c r="G735" s="202" t="str">
        <f t="shared" si="34"/>
        <v>Selma</v>
      </c>
      <c r="H735" s="202" t="str">
        <f t="shared" si="35"/>
        <v>Selma, AL</v>
      </c>
      <c r="I735" s="205" t="s">
        <v>28</v>
      </c>
      <c r="J735" s="38" t="s">
        <v>136</v>
      </c>
      <c r="K735" s="38">
        <v>2212</v>
      </c>
      <c r="L735" s="206">
        <v>2224</v>
      </c>
      <c r="M735" s="205" t="s">
        <v>29</v>
      </c>
      <c r="N735" s="38" t="s">
        <v>136</v>
      </c>
      <c r="O735" s="214" t="s">
        <v>30</v>
      </c>
    </row>
    <row r="736" spans="1:15" ht="12">
      <c r="A736" s="175"/>
      <c r="B736" s="201" t="s">
        <v>2054</v>
      </c>
      <c r="C736" s="202" t="s">
        <v>359</v>
      </c>
      <c r="D736" s="203" t="s">
        <v>360</v>
      </c>
      <c r="E736" s="204" t="s">
        <v>2055</v>
      </c>
      <c r="F736" s="202">
        <f t="shared" si="33"/>
        <v>9</v>
      </c>
      <c r="G736" s="202" t="str">
        <f t="shared" si="34"/>
        <v>Shawnee</v>
      </c>
      <c r="H736" s="202" t="str">
        <f t="shared" si="35"/>
        <v>Shawnee, OK</v>
      </c>
      <c r="I736" s="205" t="s">
        <v>1463</v>
      </c>
      <c r="J736" s="38" t="s">
        <v>1639</v>
      </c>
      <c r="K736" s="38">
        <v>2340</v>
      </c>
      <c r="L736" s="206">
        <v>3042</v>
      </c>
      <c r="M736" s="207" t="s">
        <v>1464</v>
      </c>
      <c r="N736" s="208" t="s">
        <v>1639</v>
      </c>
      <c r="O736" s="209" t="s">
        <v>1694</v>
      </c>
    </row>
    <row r="737" spans="1:15" ht="12">
      <c r="A737" s="175"/>
      <c r="B737" s="201" t="s">
        <v>2056</v>
      </c>
      <c r="C737" s="202" t="s">
        <v>241</v>
      </c>
      <c r="D737" s="203" t="s">
        <v>242</v>
      </c>
      <c r="E737" s="204" t="s">
        <v>1269</v>
      </c>
      <c r="F737" s="202">
        <f t="shared" si="33"/>
        <v>17</v>
      </c>
      <c r="G737" s="202" t="str">
        <f t="shared" si="34"/>
        <v>Shawnee/Mission</v>
      </c>
      <c r="H737" s="202" t="str">
        <f t="shared" si="35"/>
        <v>Shawnee/Mission, KS</v>
      </c>
      <c r="I737" s="205" t="s">
        <v>317</v>
      </c>
      <c r="J737" s="38" t="s">
        <v>445</v>
      </c>
      <c r="K737" s="38">
        <v>1288</v>
      </c>
      <c r="L737" s="206">
        <v>5393</v>
      </c>
      <c r="M737" s="207" t="s">
        <v>318</v>
      </c>
      <c r="N737" s="208" t="s">
        <v>445</v>
      </c>
      <c r="O737" s="209" t="s">
        <v>319</v>
      </c>
    </row>
    <row r="738" spans="1:15" ht="12">
      <c r="A738" s="175"/>
      <c r="B738" s="201" t="s">
        <v>1270</v>
      </c>
      <c r="C738" s="202" t="s">
        <v>176</v>
      </c>
      <c r="D738" s="203" t="s">
        <v>2762</v>
      </c>
      <c r="E738" s="204" t="s">
        <v>1271</v>
      </c>
      <c r="F738" s="202">
        <f t="shared" si="33"/>
        <v>9</v>
      </c>
      <c r="G738" s="202" t="str">
        <f t="shared" si="34"/>
        <v>Sheldon</v>
      </c>
      <c r="H738" s="202" t="str">
        <f t="shared" si="35"/>
        <v>Sheldon, IA</v>
      </c>
      <c r="I738" s="205" t="s">
        <v>1272</v>
      </c>
      <c r="J738" s="38" t="s">
        <v>1631</v>
      </c>
      <c r="K738" s="38">
        <v>744</v>
      </c>
      <c r="L738" s="206">
        <v>7809</v>
      </c>
      <c r="M738" s="207" t="s">
        <v>1273</v>
      </c>
      <c r="N738" s="208" t="s">
        <v>1631</v>
      </c>
      <c r="O738" s="209" t="s">
        <v>1274</v>
      </c>
    </row>
    <row r="739" spans="1:15" ht="12">
      <c r="A739" s="175"/>
      <c r="B739" s="201" t="s">
        <v>1275</v>
      </c>
      <c r="C739" s="202" t="s">
        <v>176</v>
      </c>
      <c r="D739" s="203" t="s">
        <v>2762</v>
      </c>
      <c r="E739" s="204" t="s">
        <v>1276</v>
      </c>
      <c r="F739" s="202">
        <f t="shared" si="33"/>
        <v>12</v>
      </c>
      <c r="G739" s="202" t="str">
        <f t="shared" si="34"/>
        <v>Shenandoah</v>
      </c>
      <c r="H739" s="202" t="str">
        <f t="shared" si="35"/>
        <v>Shenandoah, IA</v>
      </c>
      <c r="I739" s="205" t="s">
        <v>398</v>
      </c>
      <c r="J739" s="38" t="s">
        <v>2385</v>
      </c>
      <c r="K739" s="38">
        <v>1037</v>
      </c>
      <c r="L739" s="206">
        <v>6413</v>
      </c>
      <c r="M739" s="207" t="s">
        <v>399</v>
      </c>
      <c r="N739" s="208" t="s">
        <v>2385</v>
      </c>
      <c r="O739" s="209" t="s">
        <v>2763</v>
      </c>
    </row>
    <row r="740" spans="1:15" ht="12">
      <c r="A740" s="175"/>
      <c r="B740" s="201" t="s">
        <v>1498</v>
      </c>
      <c r="C740" s="202" t="s">
        <v>2738</v>
      </c>
      <c r="D740" s="203" t="s">
        <v>2739</v>
      </c>
      <c r="E740" s="204" t="s">
        <v>1499</v>
      </c>
      <c r="F740" s="202">
        <f t="shared" si="33"/>
        <v>10</v>
      </c>
      <c r="G740" s="202" t="str">
        <f t="shared" si="34"/>
        <v>Sheridan</v>
      </c>
      <c r="H740" s="202" t="str">
        <f t="shared" si="35"/>
        <v>Sheridan, WY</v>
      </c>
      <c r="I740" s="205" t="s">
        <v>2741</v>
      </c>
      <c r="J740" s="38" t="s">
        <v>2739</v>
      </c>
      <c r="K740" s="38">
        <v>439</v>
      </c>
      <c r="L740" s="206">
        <v>7804</v>
      </c>
      <c r="M740" s="207" t="s">
        <v>2742</v>
      </c>
      <c r="N740" s="208" t="s">
        <v>2739</v>
      </c>
      <c r="O740" s="209" t="s">
        <v>521</v>
      </c>
    </row>
    <row r="741" spans="1:15" ht="12">
      <c r="A741" s="175"/>
      <c r="B741" s="201" t="s">
        <v>1500</v>
      </c>
      <c r="C741" s="202" t="s">
        <v>239</v>
      </c>
      <c r="D741" s="203" t="s">
        <v>240</v>
      </c>
      <c r="E741" s="204" t="s">
        <v>1501</v>
      </c>
      <c r="F741" s="202">
        <f t="shared" si="33"/>
        <v>10</v>
      </c>
      <c r="G741" s="202" t="str">
        <f t="shared" si="34"/>
        <v>Show Low</v>
      </c>
      <c r="H741" s="202" t="str">
        <f t="shared" si="35"/>
        <v>Show Low, AZ</v>
      </c>
      <c r="I741" s="205" t="s">
        <v>2267</v>
      </c>
      <c r="J741" s="38" t="s">
        <v>2265</v>
      </c>
      <c r="K741" s="38">
        <v>1244</v>
      </c>
      <c r="L741" s="206">
        <v>4425</v>
      </c>
      <c r="M741" s="207" t="s">
        <v>2268</v>
      </c>
      <c r="N741" s="208" t="s">
        <v>2265</v>
      </c>
      <c r="O741" s="209" t="s">
        <v>2269</v>
      </c>
    </row>
    <row r="742" spans="1:15" ht="12">
      <c r="A742" s="175"/>
      <c r="B742" s="201" t="s">
        <v>1502</v>
      </c>
      <c r="C742" s="202" t="s">
        <v>2444</v>
      </c>
      <c r="D742" s="203" t="s">
        <v>2445</v>
      </c>
      <c r="E742" s="204" t="s">
        <v>1503</v>
      </c>
      <c r="F742" s="202">
        <f t="shared" si="33"/>
        <v>12</v>
      </c>
      <c r="G742" s="202" t="str">
        <f t="shared" si="34"/>
        <v>Shreveport</v>
      </c>
      <c r="H742" s="202" t="str">
        <f t="shared" si="35"/>
        <v>Shreveport, LA</v>
      </c>
      <c r="I742" s="205" t="s">
        <v>27</v>
      </c>
      <c r="J742" s="38" t="s">
        <v>2445</v>
      </c>
      <c r="K742" s="38">
        <v>2368</v>
      </c>
      <c r="L742" s="206">
        <v>2264</v>
      </c>
      <c r="M742" s="207" t="s">
        <v>2613</v>
      </c>
      <c r="N742" s="208" t="s">
        <v>2445</v>
      </c>
      <c r="O742" s="209" t="s">
        <v>2614</v>
      </c>
    </row>
    <row r="743" spans="1:15" ht="12">
      <c r="A743" s="175"/>
      <c r="B743" s="201" t="s">
        <v>1504</v>
      </c>
      <c r="C743" s="202" t="s">
        <v>2444</v>
      </c>
      <c r="D743" s="203" t="s">
        <v>2445</v>
      </c>
      <c r="E743" s="204" t="s">
        <v>1503</v>
      </c>
      <c r="F743" s="202">
        <f t="shared" si="33"/>
        <v>12</v>
      </c>
      <c r="G743" s="202" t="str">
        <f t="shared" si="34"/>
        <v>Shreveport</v>
      </c>
      <c r="H743" s="202" t="str">
        <f t="shared" si="35"/>
        <v>Shreveport, LA</v>
      </c>
      <c r="I743" s="205" t="s">
        <v>27</v>
      </c>
      <c r="J743" s="38" t="s">
        <v>2445</v>
      </c>
      <c r="K743" s="38">
        <v>2368</v>
      </c>
      <c r="L743" s="206">
        <v>2264</v>
      </c>
      <c r="M743" s="207" t="s">
        <v>2613</v>
      </c>
      <c r="N743" s="208" t="s">
        <v>2445</v>
      </c>
      <c r="O743" s="209" t="s">
        <v>2614</v>
      </c>
    </row>
    <row r="744" spans="1:15" ht="12">
      <c r="A744" s="175"/>
      <c r="B744" s="201" t="s">
        <v>1505</v>
      </c>
      <c r="C744" s="202" t="s">
        <v>239</v>
      </c>
      <c r="D744" s="203" t="s">
        <v>240</v>
      </c>
      <c r="E744" s="204" t="s">
        <v>1293</v>
      </c>
      <c r="F744" s="202">
        <f t="shared" si="33"/>
        <v>22</v>
      </c>
      <c r="G744" s="202" t="str">
        <f t="shared" si="34"/>
        <v>Sierra Vista/Nogales</v>
      </c>
      <c r="H744" s="202" t="str">
        <f t="shared" si="35"/>
        <v>Sierra Vista/Nogales, AZ</v>
      </c>
      <c r="I744" s="205" t="s">
        <v>2734</v>
      </c>
      <c r="J744" s="38" t="s">
        <v>240</v>
      </c>
      <c r="K744" s="38">
        <v>2954</v>
      </c>
      <c r="L744" s="206">
        <v>1678</v>
      </c>
      <c r="M744" s="205" t="s">
        <v>2735</v>
      </c>
      <c r="N744" s="38" t="s">
        <v>240</v>
      </c>
      <c r="O744" s="209" t="s">
        <v>2736</v>
      </c>
    </row>
    <row r="745" spans="1:15" ht="12">
      <c r="A745" s="175"/>
      <c r="B745" s="201" t="s">
        <v>1294</v>
      </c>
      <c r="C745" s="202" t="s">
        <v>444</v>
      </c>
      <c r="D745" s="203" t="s">
        <v>445</v>
      </c>
      <c r="E745" s="204" t="s">
        <v>1295</v>
      </c>
      <c r="F745" s="202">
        <f t="shared" si="33"/>
        <v>10</v>
      </c>
      <c r="G745" s="202" t="str">
        <f t="shared" si="34"/>
        <v>Sikeston</v>
      </c>
      <c r="H745" s="202" t="str">
        <f t="shared" si="35"/>
        <v>Sikeston, MO</v>
      </c>
      <c r="I745" s="205" t="s">
        <v>263</v>
      </c>
      <c r="J745" s="38" t="s">
        <v>2429</v>
      </c>
      <c r="K745" s="38">
        <v>1376</v>
      </c>
      <c r="L745" s="206">
        <v>4708</v>
      </c>
      <c r="M745" s="205" t="s">
        <v>264</v>
      </c>
      <c r="N745" s="38" t="s">
        <v>2429</v>
      </c>
      <c r="O745" s="209" t="s">
        <v>265</v>
      </c>
    </row>
    <row r="746" spans="1:15" ht="12">
      <c r="A746" s="175"/>
      <c r="B746" s="201" t="s">
        <v>1296</v>
      </c>
      <c r="C746" s="202" t="s">
        <v>128</v>
      </c>
      <c r="D746" s="203" t="s">
        <v>2720</v>
      </c>
      <c r="E746" s="204" t="s">
        <v>1551</v>
      </c>
      <c r="F746" s="202">
        <f t="shared" si="33"/>
        <v>15</v>
      </c>
      <c r="G746" s="202" t="str">
        <f t="shared" si="34"/>
        <v>Silver Spring</v>
      </c>
      <c r="H746" s="202" t="str">
        <f t="shared" si="35"/>
        <v>Silver Spring, MD</v>
      </c>
      <c r="I746" s="205" t="s">
        <v>2709</v>
      </c>
      <c r="J746" s="38" t="s">
        <v>2710</v>
      </c>
      <c r="K746" s="38">
        <v>1549</v>
      </c>
      <c r="L746" s="206">
        <v>4047</v>
      </c>
      <c r="M746" s="207" t="s">
        <v>2711</v>
      </c>
      <c r="N746" s="208" t="s">
        <v>2720</v>
      </c>
      <c r="O746" s="209" t="s">
        <v>2721</v>
      </c>
    </row>
    <row r="747" spans="1:15" ht="12">
      <c r="A747" s="175"/>
      <c r="B747" s="201" t="s">
        <v>1298</v>
      </c>
      <c r="C747" s="202" t="s">
        <v>176</v>
      </c>
      <c r="D747" s="203" t="s">
        <v>2762</v>
      </c>
      <c r="E747" s="204" t="s">
        <v>1299</v>
      </c>
      <c r="F747" s="202">
        <f t="shared" si="33"/>
        <v>12</v>
      </c>
      <c r="G747" s="202" t="str">
        <f t="shared" si="34"/>
        <v>Sioux City</v>
      </c>
      <c r="H747" s="202" t="str">
        <f t="shared" si="35"/>
        <v>Sioux City, IA</v>
      </c>
      <c r="I747" s="205" t="s">
        <v>130</v>
      </c>
      <c r="J747" s="38" t="s">
        <v>2762</v>
      </c>
      <c r="K747" s="38">
        <v>907</v>
      </c>
      <c r="L747" s="206">
        <v>6893</v>
      </c>
      <c r="M747" s="205" t="s">
        <v>2723</v>
      </c>
      <c r="N747" s="38" t="s">
        <v>2762</v>
      </c>
      <c r="O747" s="209" t="s">
        <v>2724</v>
      </c>
    </row>
    <row r="748" spans="1:15" ht="12">
      <c r="A748" s="175"/>
      <c r="B748" s="201" t="s">
        <v>1300</v>
      </c>
      <c r="C748" s="202" t="s">
        <v>176</v>
      </c>
      <c r="D748" s="203" t="s">
        <v>2762</v>
      </c>
      <c r="E748" s="204" t="s">
        <v>1299</v>
      </c>
      <c r="F748" s="202">
        <f t="shared" si="33"/>
        <v>12</v>
      </c>
      <c r="G748" s="202" t="str">
        <f t="shared" si="34"/>
        <v>Sioux City</v>
      </c>
      <c r="H748" s="202" t="str">
        <f t="shared" si="35"/>
        <v>Sioux City, IA</v>
      </c>
      <c r="I748" s="205" t="s">
        <v>130</v>
      </c>
      <c r="J748" s="38" t="s">
        <v>2762</v>
      </c>
      <c r="K748" s="38">
        <v>907</v>
      </c>
      <c r="L748" s="206">
        <v>6893</v>
      </c>
      <c r="M748" s="205" t="s">
        <v>2723</v>
      </c>
      <c r="N748" s="38" t="s">
        <v>2762</v>
      </c>
      <c r="O748" s="209" t="s">
        <v>2724</v>
      </c>
    </row>
    <row r="749" spans="1:15" ht="12">
      <c r="A749" s="175"/>
      <c r="B749" s="201" t="s">
        <v>1301</v>
      </c>
      <c r="C749" s="202" t="s">
        <v>1630</v>
      </c>
      <c r="D749" s="203" t="s">
        <v>1631</v>
      </c>
      <c r="E749" s="204" t="s">
        <v>1302</v>
      </c>
      <c r="F749" s="202">
        <f t="shared" si="33"/>
        <v>13</v>
      </c>
      <c r="G749" s="202" t="str">
        <f t="shared" si="34"/>
        <v>Sioux Falls</v>
      </c>
      <c r="H749" s="202" t="str">
        <f t="shared" si="35"/>
        <v>Sioux Falls, SD</v>
      </c>
      <c r="I749" s="205" t="s">
        <v>1272</v>
      </c>
      <c r="J749" s="38" t="s">
        <v>1631</v>
      </c>
      <c r="K749" s="38">
        <v>744</v>
      </c>
      <c r="L749" s="206">
        <v>7809</v>
      </c>
      <c r="M749" s="207" t="s">
        <v>1273</v>
      </c>
      <c r="N749" s="208" t="s">
        <v>1631</v>
      </c>
      <c r="O749" s="209" t="s">
        <v>1274</v>
      </c>
    </row>
    <row r="750" spans="1:15" ht="12">
      <c r="A750" s="175"/>
      <c r="B750" s="201" t="s">
        <v>1303</v>
      </c>
      <c r="C750" s="202" t="s">
        <v>1630</v>
      </c>
      <c r="D750" s="203" t="s">
        <v>1631</v>
      </c>
      <c r="E750" s="204" t="s">
        <v>1302</v>
      </c>
      <c r="F750" s="202">
        <f t="shared" si="33"/>
        <v>13</v>
      </c>
      <c r="G750" s="202" t="str">
        <f t="shared" si="34"/>
        <v>Sioux Falls</v>
      </c>
      <c r="H750" s="202" t="str">
        <f t="shared" si="35"/>
        <v>Sioux Falls, SD</v>
      </c>
      <c r="I750" s="205" t="s">
        <v>1272</v>
      </c>
      <c r="J750" s="38" t="s">
        <v>1631</v>
      </c>
      <c r="K750" s="38">
        <v>744</v>
      </c>
      <c r="L750" s="206">
        <v>7809</v>
      </c>
      <c r="M750" s="207" t="s">
        <v>1273</v>
      </c>
      <c r="N750" s="208" t="s">
        <v>1631</v>
      </c>
      <c r="O750" s="209" t="s">
        <v>1274</v>
      </c>
    </row>
    <row r="751" spans="1:15" ht="12">
      <c r="A751" s="175"/>
      <c r="B751" s="201" t="s">
        <v>1304</v>
      </c>
      <c r="C751" s="202" t="s">
        <v>2629</v>
      </c>
      <c r="D751" s="203" t="s">
        <v>2626</v>
      </c>
      <c r="E751" s="204" t="s">
        <v>1305</v>
      </c>
      <c r="F751" s="202">
        <f t="shared" si="33"/>
        <v>19</v>
      </c>
      <c r="G751" s="202" t="str">
        <f t="shared" si="34"/>
        <v>So. San Francisco</v>
      </c>
      <c r="H751" s="202" t="str">
        <f t="shared" si="35"/>
        <v>So. San Francisco, CA</v>
      </c>
      <c r="I751" s="205" t="s">
        <v>2177</v>
      </c>
      <c r="J751" s="38" t="s">
        <v>2626</v>
      </c>
      <c r="K751" s="38">
        <v>65</v>
      </c>
      <c r="L751" s="206">
        <v>3005</v>
      </c>
      <c r="M751" s="205" t="s">
        <v>2415</v>
      </c>
      <c r="N751" s="38" t="s">
        <v>2626</v>
      </c>
      <c r="O751" s="209" t="s">
        <v>2416</v>
      </c>
    </row>
    <row r="752" spans="1:15" ht="12">
      <c r="A752" s="175"/>
      <c r="B752" s="201" t="s">
        <v>1306</v>
      </c>
      <c r="C752" s="202" t="s">
        <v>2264</v>
      </c>
      <c r="D752" s="203" t="s">
        <v>2265</v>
      </c>
      <c r="E752" s="204" t="s">
        <v>1307</v>
      </c>
      <c r="F752" s="202">
        <f t="shared" si="33"/>
        <v>9</v>
      </c>
      <c r="G752" s="202" t="str">
        <f t="shared" si="34"/>
        <v>Socorro</v>
      </c>
      <c r="H752" s="202" t="str">
        <f t="shared" si="35"/>
        <v>Socorro, NM</v>
      </c>
      <c r="I752" s="205" t="s">
        <v>2267</v>
      </c>
      <c r="J752" s="38" t="s">
        <v>2265</v>
      </c>
      <c r="K752" s="38">
        <v>1244</v>
      </c>
      <c r="L752" s="206">
        <v>4425</v>
      </c>
      <c r="M752" s="207" t="s">
        <v>2268</v>
      </c>
      <c r="N752" s="208" t="s">
        <v>2265</v>
      </c>
      <c r="O752" s="209" t="s">
        <v>2269</v>
      </c>
    </row>
    <row r="753" spans="1:15" ht="12">
      <c r="A753" s="175"/>
      <c r="B753" s="201" t="s">
        <v>2057</v>
      </c>
      <c r="C753" s="202" t="s">
        <v>2499</v>
      </c>
      <c r="D753" s="203" t="s">
        <v>2500</v>
      </c>
      <c r="E753" s="204" t="s">
        <v>2058</v>
      </c>
      <c r="F753" s="202">
        <f t="shared" si="33"/>
        <v>10</v>
      </c>
      <c r="G753" s="202" t="str">
        <f t="shared" si="34"/>
        <v>Somerset</v>
      </c>
      <c r="H753" s="202" t="str">
        <f t="shared" si="35"/>
        <v>Somerset, KY</v>
      </c>
      <c r="I753" s="205" t="s">
        <v>1779</v>
      </c>
      <c r="J753" s="38" t="s">
        <v>2500</v>
      </c>
      <c r="K753" s="38">
        <v>1140</v>
      </c>
      <c r="L753" s="206">
        <v>4783</v>
      </c>
      <c r="M753" s="207" t="s">
        <v>1780</v>
      </c>
      <c r="N753" s="208" t="s">
        <v>2500</v>
      </c>
      <c r="O753" s="209" t="s">
        <v>1781</v>
      </c>
    </row>
    <row r="754" spans="1:15" ht="12">
      <c r="A754" s="175"/>
      <c r="B754" s="201" t="s">
        <v>2059</v>
      </c>
      <c r="C754" s="202" t="s">
        <v>2499</v>
      </c>
      <c r="D754" s="203" t="s">
        <v>2500</v>
      </c>
      <c r="E754" s="204" t="s">
        <v>2058</v>
      </c>
      <c r="F754" s="202">
        <f t="shared" si="33"/>
        <v>10</v>
      </c>
      <c r="G754" s="202" t="str">
        <f t="shared" si="34"/>
        <v>Somerset</v>
      </c>
      <c r="H754" s="202" t="str">
        <f t="shared" si="35"/>
        <v>Somerset, KY</v>
      </c>
      <c r="I754" s="205" t="s">
        <v>1779</v>
      </c>
      <c r="J754" s="38" t="s">
        <v>2500</v>
      </c>
      <c r="K754" s="38">
        <v>1140</v>
      </c>
      <c r="L754" s="206">
        <v>4783</v>
      </c>
      <c r="M754" s="207" t="s">
        <v>1780</v>
      </c>
      <c r="N754" s="208" t="s">
        <v>2500</v>
      </c>
      <c r="O754" s="209" t="s">
        <v>1781</v>
      </c>
    </row>
    <row r="755" spans="1:15" ht="12">
      <c r="A755" s="175"/>
      <c r="B755" s="201" t="s">
        <v>2060</v>
      </c>
      <c r="C755" s="202" t="s">
        <v>2131</v>
      </c>
      <c r="D755" s="203" t="s">
        <v>2132</v>
      </c>
      <c r="E755" s="204" t="s">
        <v>2058</v>
      </c>
      <c r="F755" s="202">
        <f t="shared" si="33"/>
        <v>10</v>
      </c>
      <c r="G755" s="202" t="str">
        <f t="shared" si="34"/>
        <v>Somerset</v>
      </c>
      <c r="H755" s="202" t="str">
        <f t="shared" si="35"/>
        <v>Somerset, PA</v>
      </c>
      <c r="I755" s="205" t="s">
        <v>2392</v>
      </c>
      <c r="J755" s="38" t="s">
        <v>2132</v>
      </c>
      <c r="K755" s="38">
        <v>654</v>
      </c>
      <c r="L755" s="206">
        <v>5968</v>
      </c>
      <c r="M755" s="207" t="s">
        <v>2393</v>
      </c>
      <c r="N755" s="208" t="s">
        <v>2132</v>
      </c>
      <c r="O755" s="209" t="s">
        <v>2394</v>
      </c>
    </row>
    <row r="756" spans="1:15" ht="12">
      <c r="A756" s="175"/>
      <c r="B756" s="201" t="s">
        <v>2061</v>
      </c>
      <c r="C756" s="202" t="s">
        <v>2428</v>
      </c>
      <c r="D756" s="203" t="s">
        <v>2429</v>
      </c>
      <c r="E756" s="204" t="s">
        <v>2062</v>
      </c>
      <c r="F756" s="202">
        <f t="shared" si="33"/>
        <v>12</v>
      </c>
      <c r="G756" s="202" t="str">
        <f t="shared" si="34"/>
        <v>South Bend</v>
      </c>
      <c r="H756" s="202" t="str">
        <f t="shared" si="35"/>
        <v>South Bend, IN</v>
      </c>
      <c r="I756" s="205" t="s">
        <v>1354</v>
      </c>
      <c r="J756" s="38" t="s">
        <v>2429</v>
      </c>
      <c r="K756" s="38">
        <v>824</v>
      </c>
      <c r="L756" s="206">
        <v>6273</v>
      </c>
      <c r="M756" s="205" t="s">
        <v>1805</v>
      </c>
      <c r="N756" s="38" t="s">
        <v>2429</v>
      </c>
      <c r="O756" s="209" t="s">
        <v>1806</v>
      </c>
    </row>
    <row r="757" spans="1:15" ht="12">
      <c r="A757" s="175"/>
      <c r="B757" s="201" t="s">
        <v>2063</v>
      </c>
      <c r="C757" s="202" t="s">
        <v>2428</v>
      </c>
      <c r="D757" s="203" t="s">
        <v>2429</v>
      </c>
      <c r="E757" s="204" t="s">
        <v>2062</v>
      </c>
      <c r="F757" s="202">
        <f t="shared" si="33"/>
        <v>12</v>
      </c>
      <c r="G757" s="202" t="str">
        <f t="shared" si="34"/>
        <v>South Bend</v>
      </c>
      <c r="H757" s="202" t="str">
        <f t="shared" si="35"/>
        <v>South Bend, IN</v>
      </c>
      <c r="I757" s="205" t="s">
        <v>1107</v>
      </c>
      <c r="J757" s="38" t="s">
        <v>2429</v>
      </c>
      <c r="K757" s="38">
        <v>728</v>
      </c>
      <c r="L757" s="206">
        <v>6331</v>
      </c>
      <c r="M757" s="205" t="s">
        <v>1805</v>
      </c>
      <c r="N757" s="38" t="s">
        <v>2429</v>
      </c>
      <c r="O757" s="209" t="s">
        <v>1806</v>
      </c>
    </row>
    <row r="758" spans="1:15" ht="12">
      <c r="A758" s="175"/>
      <c r="B758" s="201" t="s">
        <v>1904</v>
      </c>
      <c r="C758" s="202" t="s">
        <v>2178</v>
      </c>
      <c r="D758" s="203" t="s">
        <v>2179</v>
      </c>
      <c r="E758" s="204" t="s">
        <v>1778</v>
      </c>
      <c r="F758" s="202">
        <f t="shared" si="33"/>
        <v>20</v>
      </c>
      <c r="G758" s="202" t="str">
        <f t="shared" si="34"/>
        <v>South Chicago Sub.</v>
      </c>
      <c r="H758" s="202" t="str">
        <f t="shared" si="35"/>
        <v>South Chicago Sub., IL</v>
      </c>
      <c r="I758" s="205" t="s">
        <v>312</v>
      </c>
      <c r="J758" s="38" t="s">
        <v>2179</v>
      </c>
      <c r="K758" s="38">
        <v>752</v>
      </c>
      <c r="L758" s="206">
        <v>6536</v>
      </c>
      <c r="M758" s="205" t="s">
        <v>313</v>
      </c>
      <c r="N758" s="38" t="s">
        <v>2179</v>
      </c>
      <c r="O758" s="209" t="s">
        <v>314</v>
      </c>
    </row>
    <row r="759" spans="1:15" ht="12">
      <c r="A759" s="175"/>
      <c r="B759" s="201" t="s">
        <v>2578</v>
      </c>
      <c r="C759" s="202" t="s">
        <v>2178</v>
      </c>
      <c r="D759" s="203" t="s">
        <v>2179</v>
      </c>
      <c r="E759" s="204" t="s">
        <v>1778</v>
      </c>
      <c r="F759" s="202">
        <f t="shared" si="33"/>
        <v>20</v>
      </c>
      <c r="G759" s="202" t="str">
        <f t="shared" si="34"/>
        <v>South Chicago Sub.</v>
      </c>
      <c r="H759" s="202" t="str">
        <f t="shared" si="35"/>
        <v>South Chicago Sub., IL</v>
      </c>
      <c r="I759" s="205" t="s">
        <v>312</v>
      </c>
      <c r="J759" s="38" t="s">
        <v>2179</v>
      </c>
      <c r="K759" s="38">
        <v>752</v>
      </c>
      <c r="L759" s="206">
        <v>6536</v>
      </c>
      <c r="M759" s="205" t="s">
        <v>313</v>
      </c>
      <c r="N759" s="38" t="s">
        <v>2179</v>
      </c>
      <c r="O759" s="209" t="s">
        <v>314</v>
      </c>
    </row>
    <row r="760" spans="1:15" ht="12">
      <c r="A760" s="175"/>
      <c r="B760" s="213" t="s">
        <v>2579</v>
      </c>
      <c r="C760" s="202" t="s">
        <v>2312</v>
      </c>
      <c r="D760" s="203" t="s">
        <v>2313</v>
      </c>
      <c r="E760" s="204" t="s">
        <v>2580</v>
      </c>
      <c r="F760" s="202">
        <f t="shared" si="33"/>
        <v>14</v>
      </c>
      <c r="G760" s="202" t="str">
        <f t="shared" si="34"/>
        <v>South Jersey</v>
      </c>
      <c r="H760" s="202" t="str">
        <f t="shared" si="35"/>
        <v>South Jersey, NJ</v>
      </c>
      <c r="I760" s="205" t="s">
        <v>2315</v>
      </c>
      <c r="J760" s="38" t="s">
        <v>2313</v>
      </c>
      <c r="K760" s="38">
        <v>826</v>
      </c>
      <c r="L760" s="206">
        <v>5169</v>
      </c>
      <c r="M760" s="207" t="s">
        <v>2316</v>
      </c>
      <c r="N760" s="208" t="s">
        <v>2313</v>
      </c>
      <c r="O760" s="209" t="s">
        <v>2317</v>
      </c>
    </row>
    <row r="761" spans="1:15" ht="12">
      <c r="A761" s="175"/>
      <c r="B761" s="213" t="s">
        <v>2581</v>
      </c>
      <c r="C761" s="202" t="s">
        <v>2312</v>
      </c>
      <c r="D761" s="203" t="s">
        <v>2313</v>
      </c>
      <c r="E761" s="204" t="s">
        <v>2580</v>
      </c>
      <c r="F761" s="202">
        <f t="shared" si="33"/>
        <v>14</v>
      </c>
      <c r="G761" s="202" t="str">
        <f t="shared" si="34"/>
        <v>South Jersey</v>
      </c>
      <c r="H761" s="202" t="str">
        <f t="shared" si="35"/>
        <v>South Jersey, NJ</v>
      </c>
      <c r="I761" s="205" t="s">
        <v>540</v>
      </c>
      <c r="J761" s="38" t="s">
        <v>33</v>
      </c>
      <c r="K761" s="38">
        <v>1046</v>
      </c>
      <c r="L761" s="206">
        <v>4937</v>
      </c>
      <c r="M761" s="207" t="s">
        <v>799</v>
      </c>
      <c r="N761" s="208" t="s">
        <v>33</v>
      </c>
      <c r="O761" s="209" t="s">
        <v>800</v>
      </c>
    </row>
    <row r="762" spans="1:15" ht="12">
      <c r="A762" s="175"/>
      <c r="B762" s="201" t="s">
        <v>2582</v>
      </c>
      <c r="C762" s="202" t="s">
        <v>2559</v>
      </c>
      <c r="D762" s="203" t="s">
        <v>2560</v>
      </c>
      <c r="E762" s="204" t="s">
        <v>2338</v>
      </c>
      <c r="F762" s="202">
        <f t="shared" si="33"/>
        <v>28</v>
      </c>
      <c r="G762" s="202" t="str">
        <f t="shared" si="34"/>
        <v>Southeast Utah/Green River</v>
      </c>
      <c r="H762" s="202" t="str">
        <f t="shared" si="35"/>
        <v>Southeast Utah/Green River, UT</v>
      </c>
      <c r="I762" s="205" t="s">
        <v>40</v>
      </c>
      <c r="J762" s="38" t="s">
        <v>2625</v>
      </c>
      <c r="K762" s="38">
        <v>1183</v>
      </c>
      <c r="L762" s="206">
        <v>5548</v>
      </c>
      <c r="M762" s="205" t="s">
        <v>41</v>
      </c>
      <c r="N762" s="38" t="s">
        <v>2625</v>
      </c>
      <c r="O762" s="209" t="s">
        <v>42</v>
      </c>
    </row>
    <row r="763" spans="1:15" ht="12">
      <c r="A763" s="175"/>
      <c r="B763" s="201" t="s">
        <v>2339</v>
      </c>
      <c r="C763" s="202" t="s">
        <v>2131</v>
      </c>
      <c r="D763" s="203" t="s">
        <v>2132</v>
      </c>
      <c r="E763" s="204" t="s">
        <v>2340</v>
      </c>
      <c r="F763" s="202">
        <f t="shared" si="33"/>
        <v>14</v>
      </c>
      <c r="G763" s="202" t="str">
        <f t="shared" si="34"/>
        <v>Southeastern</v>
      </c>
      <c r="H763" s="202" t="str">
        <f t="shared" si="35"/>
        <v>Southeastern, PA</v>
      </c>
      <c r="I763" s="205" t="s">
        <v>540</v>
      </c>
      <c r="J763" s="38" t="s">
        <v>33</v>
      </c>
      <c r="K763" s="38">
        <v>1046</v>
      </c>
      <c r="L763" s="206">
        <v>4937</v>
      </c>
      <c r="M763" s="207" t="s">
        <v>799</v>
      </c>
      <c r="N763" s="208" t="s">
        <v>33</v>
      </c>
      <c r="O763" s="209" t="s">
        <v>800</v>
      </c>
    </row>
    <row r="764" spans="1:15" ht="12">
      <c r="A764" s="175"/>
      <c r="B764" s="201" t="s">
        <v>2341</v>
      </c>
      <c r="C764" s="202" t="s">
        <v>2131</v>
      </c>
      <c r="D764" s="203" t="s">
        <v>2132</v>
      </c>
      <c r="E764" s="204" t="s">
        <v>2340</v>
      </c>
      <c r="F764" s="202">
        <f t="shared" si="33"/>
        <v>14</v>
      </c>
      <c r="G764" s="202" t="str">
        <f t="shared" si="34"/>
        <v>Southeastern</v>
      </c>
      <c r="H764" s="202" t="str">
        <f t="shared" si="35"/>
        <v>Southeastern, PA</v>
      </c>
      <c r="I764" s="205" t="s">
        <v>540</v>
      </c>
      <c r="J764" s="38" t="s">
        <v>33</v>
      </c>
      <c r="K764" s="38">
        <v>1046</v>
      </c>
      <c r="L764" s="206">
        <v>4937</v>
      </c>
      <c r="M764" s="207" t="s">
        <v>799</v>
      </c>
      <c r="N764" s="208" t="s">
        <v>33</v>
      </c>
      <c r="O764" s="209" t="s">
        <v>800</v>
      </c>
    </row>
    <row r="765" spans="1:15" ht="12">
      <c r="A765" s="175"/>
      <c r="B765" s="201" t="s">
        <v>2342</v>
      </c>
      <c r="C765" s="202" t="s">
        <v>2559</v>
      </c>
      <c r="D765" s="203" t="s">
        <v>2560</v>
      </c>
      <c r="E765" s="204" t="s">
        <v>2343</v>
      </c>
      <c r="F765" s="202">
        <f t="shared" si="33"/>
        <v>27</v>
      </c>
      <c r="G765" s="202" t="str">
        <f t="shared" si="34"/>
        <v>Southwest Utah/Cedar City</v>
      </c>
      <c r="H765" s="202" t="str">
        <f t="shared" si="35"/>
        <v>Southwest Utah/Cedar City, UT</v>
      </c>
      <c r="I765" s="205" t="s">
        <v>2093</v>
      </c>
      <c r="J765" s="38" t="s">
        <v>2560</v>
      </c>
      <c r="K765" s="38">
        <v>647</v>
      </c>
      <c r="L765" s="206">
        <v>6511</v>
      </c>
      <c r="M765" s="205" t="s">
        <v>41</v>
      </c>
      <c r="N765" s="38" t="s">
        <v>2625</v>
      </c>
      <c r="O765" s="209" t="s">
        <v>42</v>
      </c>
    </row>
    <row r="766" spans="1:15" ht="12">
      <c r="A766" s="175"/>
      <c r="B766" s="201" t="s">
        <v>2094</v>
      </c>
      <c r="C766" s="202" t="s">
        <v>2119</v>
      </c>
      <c r="D766" s="203" t="s">
        <v>2120</v>
      </c>
      <c r="E766" s="204" t="s">
        <v>2095</v>
      </c>
      <c r="F766" s="202">
        <f t="shared" si="33"/>
        <v>13</v>
      </c>
      <c r="G766" s="202" t="str">
        <f t="shared" si="34"/>
        <v>Spartanburg</v>
      </c>
      <c r="H766" s="202" t="str">
        <f t="shared" si="35"/>
        <v>Spartanburg, SC</v>
      </c>
      <c r="I766" s="205" t="s">
        <v>489</v>
      </c>
      <c r="J766" s="38" t="s">
        <v>2120</v>
      </c>
      <c r="K766" s="38">
        <v>1473</v>
      </c>
      <c r="L766" s="206">
        <v>3272</v>
      </c>
      <c r="M766" s="207" t="s">
        <v>490</v>
      </c>
      <c r="N766" s="208" t="s">
        <v>351</v>
      </c>
      <c r="O766" s="209" t="s">
        <v>491</v>
      </c>
    </row>
    <row r="767" spans="1:15" ht="12">
      <c r="A767" s="175"/>
      <c r="B767" s="201" t="s">
        <v>2096</v>
      </c>
      <c r="C767" s="202" t="s">
        <v>176</v>
      </c>
      <c r="D767" s="203" t="s">
        <v>2762</v>
      </c>
      <c r="E767" s="204" t="s">
        <v>2097</v>
      </c>
      <c r="F767" s="202">
        <f t="shared" si="33"/>
        <v>9</v>
      </c>
      <c r="G767" s="202" t="str">
        <f t="shared" si="34"/>
        <v>Spencer</v>
      </c>
      <c r="H767" s="202" t="str">
        <f t="shared" si="35"/>
        <v>Spencer, IA</v>
      </c>
      <c r="I767" s="205" t="s">
        <v>1272</v>
      </c>
      <c r="J767" s="38" t="s">
        <v>1631</v>
      </c>
      <c r="K767" s="38">
        <v>744</v>
      </c>
      <c r="L767" s="206">
        <v>7809</v>
      </c>
      <c r="M767" s="207" t="s">
        <v>1273</v>
      </c>
      <c r="N767" s="208" t="s">
        <v>1631</v>
      </c>
      <c r="O767" s="209" t="s">
        <v>1274</v>
      </c>
    </row>
    <row r="768" spans="1:15" ht="12">
      <c r="A768" s="175"/>
      <c r="B768" s="201" t="s">
        <v>2098</v>
      </c>
      <c r="C768" s="202" t="s">
        <v>140</v>
      </c>
      <c r="D768" s="203" t="s">
        <v>1900</v>
      </c>
      <c r="E768" s="204" t="s">
        <v>2099</v>
      </c>
      <c r="F768" s="202">
        <f t="shared" si="33"/>
        <v>9</v>
      </c>
      <c r="G768" s="202" t="str">
        <f t="shared" si="34"/>
        <v>Spokane</v>
      </c>
      <c r="H768" s="202" t="str">
        <f t="shared" si="35"/>
        <v>Spokane, WA</v>
      </c>
      <c r="I768" s="205" t="s">
        <v>2239</v>
      </c>
      <c r="J768" s="38" t="s">
        <v>1900</v>
      </c>
      <c r="K768" s="38">
        <v>398</v>
      </c>
      <c r="L768" s="206">
        <v>6842</v>
      </c>
      <c r="M768" s="207" t="s">
        <v>1754</v>
      </c>
      <c r="N768" s="208" t="s">
        <v>1900</v>
      </c>
      <c r="O768" s="209" t="s">
        <v>2823</v>
      </c>
    </row>
    <row r="769" spans="1:15" ht="12">
      <c r="A769" s="175"/>
      <c r="B769" s="201" t="s">
        <v>2100</v>
      </c>
      <c r="C769" s="202" t="s">
        <v>140</v>
      </c>
      <c r="D769" s="203" t="s">
        <v>1900</v>
      </c>
      <c r="E769" s="204" t="s">
        <v>2099</v>
      </c>
      <c r="F769" s="202">
        <f t="shared" si="33"/>
        <v>9</v>
      </c>
      <c r="G769" s="202" t="str">
        <f t="shared" si="34"/>
        <v>Spokane</v>
      </c>
      <c r="H769" s="202" t="str">
        <f t="shared" si="35"/>
        <v>Spokane, WA</v>
      </c>
      <c r="I769" s="205" t="s">
        <v>2239</v>
      </c>
      <c r="J769" s="38" t="s">
        <v>1900</v>
      </c>
      <c r="K769" s="38">
        <v>398</v>
      </c>
      <c r="L769" s="206">
        <v>6842</v>
      </c>
      <c r="M769" s="207" t="s">
        <v>1754</v>
      </c>
      <c r="N769" s="208" t="s">
        <v>1900</v>
      </c>
      <c r="O769" s="209" t="s">
        <v>2823</v>
      </c>
    </row>
    <row r="770" spans="1:15" ht="12">
      <c r="A770" s="175"/>
      <c r="B770" s="201" t="s">
        <v>1847</v>
      </c>
      <c r="C770" s="202" t="s">
        <v>140</v>
      </c>
      <c r="D770" s="203" t="s">
        <v>1900</v>
      </c>
      <c r="E770" s="204" t="s">
        <v>2099</v>
      </c>
      <c r="F770" s="202">
        <f t="shared" si="33"/>
        <v>9</v>
      </c>
      <c r="G770" s="202" t="str">
        <f t="shared" si="34"/>
        <v>Spokane</v>
      </c>
      <c r="H770" s="202" t="str">
        <f t="shared" si="35"/>
        <v>Spokane, WA</v>
      </c>
      <c r="I770" s="205" t="s">
        <v>2239</v>
      </c>
      <c r="J770" s="38" t="s">
        <v>1900</v>
      </c>
      <c r="K770" s="38">
        <v>398</v>
      </c>
      <c r="L770" s="206">
        <v>6842</v>
      </c>
      <c r="M770" s="207" t="s">
        <v>1754</v>
      </c>
      <c r="N770" s="208" t="s">
        <v>1900</v>
      </c>
      <c r="O770" s="209" t="s">
        <v>2823</v>
      </c>
    </row>
    <row r="771" spans="1:15" ht="12">
      <c r="A771" s="175"/>
      <c r="B771" s="201" t="s">
        <v>1848</v>
      </c>
      <c r="C771" s="202" t="s">
        <v>702</v>
      </c>
      <c r="D771" s="203" t="s">
        <v>259</v>
      </c>
      <c r="E771" s="204" t="s">
        <v>1849</v>
      </c>
      <c r="F771" s="202">
        <f t="shared" si="33"/>
        <v>9</v>
      </c>
      <c r="G771" s="202" t="str">
        <f t="shared" si="34"/>
        <v>Spooner</v>
      </c>
      <c r="H771" s="202" t="str">
        <f t="shared" si="35"/>
        <v>Spooner, WI</v>
      </c>
      <c r="I771" s="205" t="s">
        <v>2280</v>
      </c>
      <c r="J771" s="38" t="s">
        <v>1208</v>
      </c>
      <c r="K771" s="38">
        <v>415</v>
      </c>
      <c r="L771" s="206">
        <v>8928</v>
      </c>
      <c r="M771" s="207" t="s">
        <v>1048</v>
      </c>
      <c r="N771" s="208" t="s">
        <v>259</v>
      </c>
      <c r="O771" s="209" t="s">
        <v>1049</v>
      </c>
    </row>
    <row r="772" spans="1:15" ht="12">
      <c r="A772" s="175"/>
      <c r="B772" s="201" t="s">
        <v>1850</v>
      </c>
      <c r="C772" s="202" t="s">
        <v>2178</v>
      </c>
      <c r="D772" s="203" t="s">
        <v>2179</v>
      </c>
      <c r="E772" s="204" t="s">
        <v>2123</v>
      </c>
      <c r="F772" s="202">
        <f t="shared" si="33"/>
        <v>13</v>
      </c>
      <c r="G772" s="202" t="str">
        <f t="shared" si="34"/>
        <v>Springfield</v>
      </c>
      <c r="H772" s="202" t="str">
        <f t="shared" si="35"/>
        <v>Springfield, IL</v>
      </c>
      <c r="I772" s="205" t="s">
        <v>2181</v>
      </c>
      <c r="J772" s="38" t="s">
        <v>2179</v>
      </c>
      <c r="K772" s="38">
        <v>1141</v>
      </c>
      <c r="L772" s="206">
        <v>5688</v>
      </c>
      <c r="M772" s="205" t="s">
        <v>2182</v>
      </c>
      <c r="N772" s="38" t="s">
        <v>2179</v>
      </c>
      <c r="O772" s="209" t="s">
        <v>2426</v>
      </c>
    </row>
    <row r="773" spans="1:15" ht="12">
      <c r="A773" s="175"/>
      <c r="B773" s="201" t="s">
        <v>1868</v>
      </c>
      <c r="C773" s="202" t="s">
        <v>2178</v>
      </c>
      <c r="D773" s="203" t="s">
        <v>2179</v>
      </c>
      <c r="E773" s="204" t="s">
        <v>2123</v>
      </c>
      <c r="F773" s="202">
        <f t="shared" si="33"/>
        <v>13</v>
      </c>
      <c r="G773" s="202" t="str">
        <f t="shared" si="34"/>
        <v>Springfield</v>
      </c>
      <c r="H773" s="202" t="str">
        <f t="shared" si="35"/>
        <v>Springfield, IL</v>
      </c>
      <c r="I773" s="205" t="s">
        <v>2181</v>
      </c>
      <c r="J773" s="38" t="s">
        <v>2179</v>
      </c>
      <c r="K773" s="38">
        <v>1141</v>
      </c>
      <c r="L773" s="206">
        <v>5688</v>
      </c>
      <c r="M773" s="205" t="s">
        <v>2182</v>
      </c>
      <c r="N773" s="38" t="s">
        <v>2179</v>
      </c>
      <c r="O773" s="209" t="s">
        <v>2426</v>
      </c>
    </row>
    <row r="774" spans="1:15" ht="12">
      <c r="A774" s="175"/>
      <c r="B774" s="201" t="s">
        <v>1869</v>
      </c>
      <c r="C774" s="202" t="s">
        <v>2178</v>
      </c>
      <c r="D774" s="203" t="s">
        <v>2179</v>
      </c>
      <c r="E774" s="204" t="s">
        <v>2123</v>
      </c>
      <c r="F774" s="202">
        <f aca="true" t="shared" si="36" ref="F774:F837">LEN(E774)</f>
        <v>13</v>
      </c>
      <c r="G774" s="202" t="str">
        <f aca="true" t="shared" si="37" ref="G774:G837">MID(E774,2,F774-2)</f>
        <v>Springfield</v>
      </c>
      <c r="H774" s="202" t="str">
        <f aca="true" t="shared" si="38" ref="H774:H837">CONCATENATE(G774,", ",+D774)</f>
        <v>Springfield, IL</v>
      </c>
      <c r="I774" s="205" t="s">
        <v>2181</v>
      </c>
      <c r="J774" s="38" t="s">
        <v>2179</v>
      </c>
      <c r="K774" s="38">
        <v>1141</v>
      </c>
      <c r="L774" s="206">
        <v>5688</v>
      </c>
      <c r="M774" s="205" t="s">
        <v>2182</v>
      </c>
      <c r="N774" s="38" t="s">
        <v>2179</v>
      </c>
      <c r="O774" s="209" t="s">
        <v>2426</v>
      </c>
    </row>
    <row r="775" spans="1:15" ht="12">
      <c r="A775" s="175"/>
      <c r="B775" s="213" t="s">
        <v>1870</v>
      </c>
      <c r="C775" s="202" t="s">
        <v>1129</v>
      </c>
      <c r="D775" s="203" t="s">
        <v>1314</v>
      </c>
      <c r="E775" s="204" t="s">
        <v>2123</v>
      </c>
      <c r="F775" s="202">
        <f t="shared" si="36"/>
        <v>13</v>
      </c>
      <c r="G775" s="202" t="str">
        <f t="shared" si="37"/>
        <v>Springfield</v>
      </c>
      <c r="H775" s="202" t="str">
        <f t="shared" si="38"/>
        <v>Springfield, MA</v>
      </c>
      <c r="I775" s="205" t="s">
        <v>2702</v>
      </c>
      <c r="J775" s="38" t="s">
        <v>1314</v>
      </c>
      <c r="K775" s="38">
        <v>333</v>
      </c>
      <c r="L775" s="206">
        <v>6979</v>
      </c>
      <c r="M775" s="205" t="s">
        <v>2324</v>
      </c>
      <c r="N775" s="38" t="s">
        <v>2287</v>
      </c>
      <c r="O775" s="209" t="s">
        <v>2325</v>
      </c>
    </row>
    <row r="776" spans="1:15" ht="12">
      <c r="A776" s="175"/>
      <c r="B776" s="213" t="s">
        <v>1871</v>
      </c>
      <c r="C776" s="202" t="s">
        <v>1129</v>
      </c>
      <c r="D776" s="203" t="s">
        <v>1314</v>
      </c>
      <c r="E776" s="204" t="s">
        <v>2123</v>
      </c>
      <c r="F776" s="202">
        <f t="shared" si="36"/>
        <v>13</v>
      </c>
      <c r="G776" s="202" t="str">
        <f t="shared" si="37"/>
        <v>Springfield</v>
      </c>
      <c r="H776" s="202" t="str">
        <f t="shared" si="38"/>
        <v>Springfield, MA</v>
      </c>
      <c r="I776" s="205" t="s">
        <v>2327</v>
      </c>
      <c r="J776" s="38" t="s">
        <v>2287</v>
      </c>
      <c r="K776" s="38">
        <v>677</v>
      </c>
      <c r="L776" s="206">
        <v>6151</v>
      </c>
      <c r="M776" s="205" t="s">
        <v>2324</v>
      </c>
      <c r="N776" s="38" t="s">
        <v>2287</v>
      </c>
      <c r="O776" s="209" t="s">
        <v>2325</v>
      </c>
    </row>
    <row r="777" spans="1:15" ht="12">
      <c r="A777" s="175"/>
      <c r="B777" s="201" t="s">
        <v>1600</v>
      </c>
      <c r="C777" s="202" t="s">
        <v>444</v>
      </c>
      <c r="D777" s="203" t="s">
        <v>445</v>
      </c>
      <c r="E777" s="204" t="s">
        <v>2123</v>
      </c>
      <c r="F777" s="202">
        <f t="shared" si="36"/>
        <v>13</v>
      </c>
      <c r="G777" s="202" t="str">
        <f t="shared" si="37"/>
        <v>Springfield</v>
      </c>
      <c r="H777" s="202" t="str">
        <f t="shared" si="38"/>
        <v>Springfield, MO</v>
      </c>
      <c r="I777" s="205" t="s">
        <v>1242</v>
      </c>
      <c r="J777" s="38" t="s">
        <v>445</v>
      </c>
      <c r="K777" s="38">
        <v>1320</v>
      </c>
      <c r="L777" s="206">
        <v>4638</v>
      </c>
      <c r="M777" s="207" t="s">
        <v>2182</v>
      </c>
      <c r="N777" s="208" t="s">
        <v>445</v>
      </c>
      <c r="O777" s="209" t="s">
        <v>1243</v>
      </c>
    </row>
    <row r="778" spans="1:15" ht="12">
      <c r="A778" s="175"/>
      <c r="B778" s="201" t="s">
        <v>1601</v>
      </c>
      <c r="C778" s="202" t="s">
        <v>444</v>
      </c>
      <c r="D778" s="203" t="s">
        <v>445</v>
      </c>
      <c r="E778" s="204" t="s">
        <v>2123</v>
      </c>
      <c r="F778" s="202">
        <f t="shared" si="36"/>
        <v>13</v>
      </c>
      <c r="G778" s="202" t="str">
        <f t="shared" si="37"/>
        <v>Springfield</v>
      </c>
      <c r="H778" s="202" t="str">
        <f t="shared" si="38"/>
        <v>Springfield, MO</v>
      </c>
      <c r="I778" s="205" t="s">
        <v>1242</v>
      </c>
      <c r="J778" s="38" t="s">
        <v>445</v>
      </c>
      <c r="K778" s="38">
        <v>1320</v>
      </c>
      <c r="L778" s="206">
        <v>4638</v>
      </c>
      <c r="M778" s="207" t="s">
        <v>2182</v>
      </c>
      <c r="N778" s="208" t="s">
        <v>445</v>
      </c>
      <c r="O778" s="209" t="s">
        <v>1243</v>
      </c>
    </row>
    <row r="779" spans="1:15" ht="12">
      <c r="A779" s="175"/>
      <c r="B779" s="201" t="s">
        <v>1602</v>
      </c>
      <c r="C779" s="202" t="s">
        <v>444</v>
      </c>
      <c r="D779" s="203" t="s">
        <v>445</v>
      </c>
      <c r="E779" s="204" t="s">
        <v>2123</v>
      </c>
      <c r="F779" s="202">
        <f t="shared" si="36"/>
        <v>13</v>
      </c>
      <c r="G779" s="202" t="str">
        <f t="shared" si="37"/>
        <v>Springfield</v>
      </c>
      <c r="H779" s="202" t="str">
        <f t="shared" si="38"/>
        <v>Springfield, MO</v>
      </c>
      <c r="I779" s="205" t="s">
        <v>1242</v>
      </c>
      <c r="J779" s="38" t="s">
        <v>445</v>
      </c>
      <c r="K779" s="38">
        <v>1320</v>
      </c>
      <c r="L779" s="206">
        <v>4638</v>
      </c>
      <c r="M779" s="207" t="s">
        <v>2182</v>
      </c>
      <c r="N779" s="208" t="s">
        <v>445</v>
      </c>
      <c r="O779" s="209" t="s">
        <v>1243</v>
      </c>
    </row>
    <row r="780" spans="1:15" ht="12">
      <c r="A780" s="175"/>
      <c r="B780" s="201" t="s">
        <v>1603</v>
      </c>
      <c r="C780" s="202" t="s">
        <v>2616</v>
      </c>
      <c r="D780" s="203" t="s">
        <v>2617</v>
      </c>
      <c r="E780" s="204" t="s">
        <v>2123</v>
      </c>
      <c r="F780" s="202">
        <f t="shared" si="36"/>
        <v>13</v>
      </c>
      <c r="G780" s="202" t="str">
        <f t="shared" si="37"/>
        <v>Springfield</v>
      </c>
      <c r="H780" s="202" t="str">
        <f t="shared" si="38"/>
        <v>Springfield, OH</v>
      </c>
      <c r="I780" s="205" t="s">
        <v>273</v>
      </c>
      <c r="J780" s="38" t="s">
        <v>2617</v>
      </c>
      <c r="K780" s="38">
        <v>886</v>
      </c>
      <c r="L780" s="206">
        <v>5708</v>
      </c>
      <c r="M780" s="207" t="s">
        <v>270</v>
      </c>
      <c r="N780" s="208" t="s">
        <v>2617</v>
      </c>
      <c r="O780" s="209" t="s">
        <v>271</v>
      </c>
    </row>
    <row r="781" spans="1:15" ht="12">
      <c r="A781" s="175"/>
      <c r="B781" s="213" t="s">
        <v>1604</v>
      </c>
      <c r="C781" s="202" t="s">
        <v>1408</v>
      </c>
      <c r="D781" s="203" t="s">
        <v>1409</v>
      </c>
      <c r="E781" s="204" t="s">
        <v>1605</v>
      </c>
      <c r="F781" s="202">
        <f t="shared" si="36"/>
        <v>15</v>
      </c>
      <c r="G781" s="202" t="str">
        <f t="shared" si="37"/>
        <v>St. Johnsbury</v>
      </c>
      <c r="H781" s="202" t="str">
        <f t="shared" si="38"/>
        <v>St. Johnsbury, VT</v>
      </c>
      <c r="I781" s="205" t="s">
        <v>2512</v>
      </c>
      <c r="J781" s="38" t="s">
        <v>1409</v>
      </c>
      <c r="K781" s="38">
        <v>388</v>
      </c>
      <c r="L781" s="206">
        <v>7771</v>
      </c>
      <c r="M781" s="207" t="s">
        <v>2513</v>
      </c>
      <c r="N781" s="208" t="s">
        <v>1409</v>
      </c>
      <c r="O781" s="209" t="s">
        <v>2514</v>
      </c>
    </row>
    <row r="782" spans="1:15" ht="12">
      <c r="A782" s="175"/>
      <c r="B782" s="201" t="s">
        <v>1606</v>
      </c>
      <c r="C782" s="202" t="s">
        <v>2225</v>
      </c>
      <c r="D782" s="203" t="s">
        <v>2226</v>
      </c>
      <c r="E782" s="204" t="s">
        <v>1607</v>
      </c>
      <c r="F782" s="202">
        <f t="shared" si="36"/>
        <v>16</v>
      </c>
      <c r="G782" s="202" t="str">
        <f t="shared" si="37"/>
        <v>St. Petersburg</v>
      </c>
      <c r="H782" s="202" t="str">
        <f t="shared" si="38"/>
        <v>St. Petersburg, FL</v>
      </c>
      <c r="I782" s="205" t="s">
        <v>2228</v>
      </c>
      <c r="J782" s="38" t="s">
        <v>2226</v>
      </c>
      <c r="K782" s="38">
        <v>3427</v>
      </c>
      <c r="L782" s="206">
        <v>725</v>
      </c>
      <c r="M782" s="205" t="s">
        <v>2008</v>
      </c>
      <c r="N782" s="38" t="s">
        <v>2226</v>
      </c>
      <c r="O782" s="209" t="s">
        <v>2009</v>
      </c>
    </row>
    <row r="783" spans="1:15" ht="12">
      <c r="A783" s="175"/>
      <c r="B783" s="213" t="s">
        <v>1857</v>
      </c>
      <c r="C783" s="202" t="s">
        <v>2286</v>
      </c>
      <c r="D783" s="203" t="s">
        <v>2287</v>
      </c>
      <c r="E783" s="204" t="s">
        <v>1858</v>
      </c>
      <c r="F783" s="202">
        <f t="shared" si="36"/>
        <v>10</v>
      </c>
      <c r="G783" s="202" t="str">
        <f t="shared" si="37"/>
        <v>Stamford</v>
      </c>
      <c r="H783" s="202" t="str">
        <f t="shared" si="38"/>
        <v>Stamford, CT</v>
      </c>
      <c r="I783" s="205" t="s">
        <v>2289</v>
      </c>
      <c r="J783" s="38" t="s">
        <v>2287</v>
      </c>
      <c r="K783" s="38">
        <v>724</v>
      </c>
      <c r="L783" s="206">
        <v>5537</v>
      </c>
      <c r="M783" s="205" t="s">
        <v>2551</v>
      </c>
      <c r="N783" s="38" t="s">
        <v>2287</v>
      </c>
      <c r="O783" s="209" t="s">
        <v>2552</v>
      </c>
    </row>
    <row r="784" spans="1:15" ht="12">
      <c r="A784" s="175"/>
      <c r="B784" s="213" t="s">
        <v>1859</v>
      </c>
      <c r="C784" s="202" t="s">
        <v>2286</v>
      </c>
      <c r="D784" s="203" t="s">
        <v>2287</v>
      </c>
      <c r="E784" s="204" t="s">
        <v>1858</v>
      </c>
      <c r="F784" s="202">
        <f t="shared" si="36"/>
        <v>10</v>
      </c>
      <c r="G784" s="202" t="str">
        <f t="shared" si="37"/>
        <v>Stamford</v>
      </c>
      <c r="H784" s="202" t="str">
        <f t="shared" si="38"/>
        <v>Stamford, CT</v>
      </c>
      <c r="I784" s="205" t="s">
        <v>2289</v>
      </c>
      <c r="J784" s="38" t="s">
        <v>2287</v>
      </c>
      <c r="K784" s="38">
        <v>724</v>
      </c>
      <c r="L784" s="206">
        <v>5537</v>
      </c>
      <c r="M784" s="205" t="s">
        <v>2551</v>
      </c>
      <c r="N784" s="38" t="s">
        <v>2287</v>
      </c>
      <c r="O784" s="209" t="s">
        <v>2552</v>
      </c>
    </row>
    <row r="785" spans="1:15" ht="12">
      <c r="A785" s="175"/>
      <c r="B785" s="201" t="s">
        <v>1860</v>
      </c>
      <c r="C785" s="202" t="s">
        <v>2131</v>
      </c>
      <c r="D785" s="203" t="s">
        <v>2132</v>
      </c>
      <c r="E785" s="204" t="s">
        <v>1861</v>
      </c>
      <c r="F785" s="202">
        <f t="shared" si="36"/>
        <v>15</v>
      </c>
      <c r="G785" s="202" t="str">
        <f t="shared" si="37"/>
        <v>State College</v>
      </c>
      <c r="H785" s="202" t="str">
        <f t="shared" si="38"/>
        <v>State College, PA</v>
      </c>
      <c r="I785" s="205" t="s">
        <v>2608</v>
      </c>
      <c r="J785" s="38" t="s">
        <v>2132</v>
      </c>
      <c r="K785" s="38">
        <v>622</v>
      </c>
      <c r="L785" s="206">
        <v>6087</v>
      </c>
      <c r="M785" s="207" t="s">
        <v>331</v>
      </c>
      <c r="N785" s="208" t="s">
        <v>2132</v>
      </c>
      <c r="O785" s="209" t="s">
        <v>332</v>
      </c>
    </row>
    <row r="786" spans="1:15" ht="12">
      <c r="A786" s="175"/>
      <c r="B786" s="201" t="s">
        <v>1862</v>
      </c>
      <c r="C786" s="202" t="s">
        <v>2485</v>
      </c>
      <c r="D786" s="203" t="s">
        <v>2486</v>
      </c>
      <c r="E786" s="204" t="s">
        <v>1863</v>
      </c>
      <c r="F786" s="202">
        <f t="shared" si="36"/>
        <v>15</v>
      </c>
      <c r="G786" s="202" t="str">
        <f t="shared" si="37"/>
        <v>Staten Island</v>
      </c>
      <c r="H786" s="202" t="str">
        <f t="shared" si="38"/>
        <v>Staten Island, NY</v>
      </c>
      <c r="I786" s="205" t="s">
        <v>2023</v>
      </c>
      <c r="J786" s="38" t="s">
        <v>2486</v>
      </c>
      <c r="K786" s="38">
        <v>1052</v>
      </c>
      <c r="L786" s="206">
        <v>4910</v>
      </c>
      <c r="M786" s="207" t="s">
        <v>2024</v>
      </c>
      <c r="N786" s="208" t="s">
        <v>2486</v>
      </c>
      <c r="O786" s="209" t="s">
        <v>226</v>
      </c>
    </row>
    <row r="787" spans="1:15" ht="12">
      <c r="A787" s="175"/>
      <c r="B787" s="201" t="s">
        <v>1864</v>
      </c>
      <c r="C787" s="202" t="s">
        <v>87</v>
      </c>
      <c r="D787" s="203" t="s">
        <v>88</v>
      </c>
      <c r="E787" s="204" t="s">
        <v>1865</v>
      </c>
      <c r="F787" s="202">
        <f t="shared" si="36"/>
        <v>10</v>
      </c>
      <c r="G787" s="202" t="str">
        <f t="shared" si="37"/>
        <v>Staunton</v>
      </c>
      <c r="H787" s="202" t="str">
        <f t="shared" si="38"/>
        <v>Staunton, VA</v>
      </c>
      <c r="I787" s="205" t="s">
        <v>1910</v>
      </c>
      <c r="J787" s="38" t="s">
        <v>88</v>
      </c>
      <c r="K787" s="38">
        <v>1052</v>
      </c>
      <c r="L787" s="206">
        <v>4360</v>
      </c>
      <c r="M787" s="207" t="s">
        <v>2430</v>
      </c>
      <c r="N787" s="208" t="s">
        <v>88</v>
      </c>
      <c r="O787" s="209" t="s">
        <v>2431</v>
      </c>
    </row>
    <row r="788" spans="1:15" ht="12">
      <c r="A788" s="175"/>
      <c r="B788" s="201" t="s">
        <v>1866</v>
      </c>
      <c r="C788" s="202" t="s">
        <v>1638</v>
      </c>
      <c r="D788" s="203" t="s">
        <v>1639</v>
      </c>
      <c r="E788" s="204" t="s">
        <v>1867</v>
      </c>
      <c r="F788" s="202">
        <f t="shared" si="36"/>
        <v>14</v>
      </c>
      <c r="G788" s="202" t="str">
        <f t="shared" si="37"/>
        <v>Stephenville</v>
      </c>
      <c r="H788" s="202" t="str">
        <f t="shared" si="38"/>
        <v>Stephenville, TX</v>
      </c>
      <c r="I788" s="205" t="s">
        <v>1641</v>
      </c>
      <c r="J788" s="38" t="s">
        <v>1639</v>
      </c>
      <c r="K788" s="38">
        <v>2451</v>
      </c>
      <c r="L788" s="206">
        <v>2584</v>
      </c>
      <c r="M788" s="207" t="s">
        <v>1642</v>
      </c>
      <c r="N788" s="208" t="s">
        <v>1639</v>
      </c>
      <c r="O788" s="209" t="s">
        <v>1643</v>
      </c>
    </row>
    <row r="789" spans="1:15" ht="12">
      <c r="A789" s="175"/>
      <c r="B789" s="201" t="s">
        <v>2408</v>
      </c>
      <c r="C789" s="202" t="s">
        <v>2629</v>
      </c>
      <c r="D789" s="203" t="s">
        <v>2626</v>
      </c>
      <c r="E789" s="204" t="s">
        <v>2409</v>
      </c>
      <c r="F789" s="202">
        <f t="shared" si="36"/>
        <v>10</v>
      </c>
      <c r="G789" s="202" t="str">
        <f t="shared" si="37"/>
        <v>Stockton</v>
      </c>
      <c r="H789" s="202" t="str">
        <f t="shared" si="38"/>
        <v>Stockton, CA</v>
      </c>
      <c r="I789" s="205" t="s">
        <v>2410</v>
      </c>
      <c r="J789" s="38" t="s">
        <v>2626</v>
      </c>
      <c r="K789" s="38">
        <v>1470</v>
      </c>
      <c r="L789" s="206">
        <v>2707</v>
      </c>
      <c r="M789" s="205" t="s">
        <v>2406</v>
      </c>
      <c r="N789" s="38" t="s">
        <v>2626</v>
      </c>
      <c r="O789" s="209" t="s">
        <v>373</v>
      </c>
    </row>
    <row r="790" spans="1:15" ht="12">
      <c r="A790" s="175"/>
      <c r="B790" s="201" t="s">
        <v>2411</v>
      </c>
      <c r="C790" s="202" t="s">
        <v>2131</v>
      </c>
      <c r="D790" s="203" t="s">
        <v>2132</v>
      </c>
      <c r="E790" s="204" t="s">
        <v>2412</v>
      </c>
      <c r="F790" s="202">
        <f t="shared" si="36"/>
        <v>13</v>
      </c>
      <c r="G790" s="202" t="str">
        <f t="shared" si="37"/>
        <v>Stroudsburg</v>
      </c>
      <c r="H790" s="202" t="str">
        <f t="shared" si="38"/>
        <v>Stroudsburg, PA</v>
      </c>
      <c r="I790" s="205" t="s">
        <v>2134</v>
      </c>
      <c r="J790" s="38" t="s">
        <v>2132</v>
      </c>
      <c r="K790" s="38">
        <v>773</v>
      </c>
      <c r="L790" s="206">
        <v>5785</v>
      </c>
      <c r="M790" s="205" t="s">
        <v>2381</v>
      </c>
      <c r="N790" s="38" t="s">
        <v>2132</v>
      </c>
      <c r="O790" s="209" t="s">
        <v>2382</v>
      </c>
    </row>
    <row r="791" spans="1:15" ht="12">
      <c r="A791" s="175"/>
      <c r="B791" s="201" t="s">
        <v>2413</v>
      </c>
      <c r="C791" s="202" t="s">
        <v>2616</v>
      </c>
      <c r="D791" s="203" t="s">
        <v>2617</v>
      </c>
      <c r="E791" s="204" t="s">
        <v>2362</v>
      </c>
      <c r="F791" s="202">
        <f t="shared" si="36"/>
        <v>14</v>
      </c>
      <c r="G791" s="202" t="str">
        <f t="shared" si="37"/>
        <v>Stuebenville</v>
      </c>
      <c r="H791" s="202" t="str">
        <f t="shared" si="38"/>
        <v>Stuebenville, OH</v>
      </c>
      <c r="I791" s="205" t="s">
        <v>2392</v>
      </c>
      <c r="J791" s="38" t="s">
        <v>2132</v>
      </c>
      <c r="K791" s="38">
        <v>654</v>
      </c>
      <c r="L791" s="206">
        <v>5968</v>
      </c>
      <c r="M791" s="207" t="s">
        <v>2393</v>
      </c>
      <c r="N791" s="208" t="s">
        <v>2132</v>
      </c>
      <c r="O791" s="209" t="s">
        <v>2394</v>
      </c>
    </row>
    <row r="792" spans="1:15" ht="12">
      <c r="A792" s="175"/>
      <c r="B792" s="201" t="s">
        <v>2363</v>
      </c>
      <c r="C792" s="202" t="s">
        <v>2485</v>
      </c>
      <c r="D792" s="203" t="s">
        <v>2486</v>
      </c>
      <c r="E792" s="204" t="s">
        <v>2364</v>
      </c>
      <c r="F792" s="202">
        <f t="shared" si="36"/>
        <v>9</v>
      </c>
      <c r="G792" s="202" t="str">
        <f t="shared" si="37"/>
        <v>Suffern</v>
      </c>
      <c r="H792" s="202" t="str">
        <f t="shared" si="38"/>
        <v>Suffern, NY</v>
      </c>
      <c r="I792" s="205" t="s">
        <v>2289</v>
      </c>
      <c r="J792" s="38" t="s">
        <v>2287</v>
      </c>
      <c r="K792" s="38">
        <v>724</v>
      </c>
      <c r="L792" s="206">
        <v>5537</v>
      </c>
      <c r="M792" s="205" t="s">
        <v>2551</v>
      </c>
      <c r="N792" s="38" t="s">
        <v>2287</v>
      </c>
      <c r="O792" s="209" t="s">
        <v>2552</v>
      </c>
    </row>
    <row r="793" spans="1:15" ht="12">
      <c r="A793" s="175"/>
      <c r="B793" s="213" t="s">
        <v>2365</v>
      </c>
      <c r="C793" s="202" t="s">
        <v>2312</v>
      </c>
      <c r="D793" s="203" t="s">
        <v>2313</v>
      </c>
      <c r="E793" s="204" t="s">
        <v>2366</v>
      </c>
      <c r="F793" s="202">
        <f t="shared" si="36"/>
        <v>8</v>
      </c>
      <c r="G793" s="202" t="str">
        <f t="shared" si="37"/>
        <v>Summit</v>
      </c>
      <c r="H793" s="202" t="str">
        <f t="shared" si="38"/>
        <v>Summit, NJ</v>
      </c>
      <c r="I793" s="205" t="s">
        <v>530</v>
      </c>
      <c r="J793" s="38" t="s">
        <v>2313</v>
      </c>
      <c r="K793" s="38">
        <v>1201</v>
      </c>
      <c r="L793" s="206">
        <v>4888</v>
      </c>
      <c r="M793" s="207" t="s">
        <v>531</v>
      </c>
      <c r="N793" s="208" t="s">
        <v>2313</v>
      </c>
      <c r="O793" s="209" t="s">
        <v>532</v>
      </c>
    </row>
    <row r="794" spans="1:15" ht="12">
      <c r="A794" s="175"/>
      <c r="B794" s="201" t="s">
        <v>2367</v>
      </c>
      <c r="C794" s="202" t="s">
        <v>2131</v>
      </c>
      <c r="D794" s="203" t="s">
        <v>2132</v>
      </c>
      <c r="E794" s="204" t="s">
        <v>2368</v>
      </c>
      <c r="F794" s="202">
        <f t="shared" si="36"/>
        <v>9</v>
      </c>
      <c r="G794" s="202" t="str">
        <f t="shared" si="37"/>
        <v>Sunbury</v>
      </c>
      <c r="H794" s="202" t="str">
        <f t="shared" si="38"/>
        <v>Sunbury, PA</v>
      </c>
      <c r="I794" s="205" t="s">
        <v>2608</v>
      </c>
      <c r="J794" s="38" t="s">
        <v>2132</v>
      </c>
      <c r="K794" s="38">
        <v>622</v>
      </c>
      <c r="L794" s="206">
        <v>6087</v>
      </c>
      <c r="M794" s="207" t="s">
        <v>331</v>
      </c>
      <c r="N794" s="208" t="s">
        <v>2132</v>
      </c>
      <c r="O794" s="209" t="s">
        <v>332</v>
      </c>
    </row>
    <row r="795" spans="1:15" ht="12">
      <c r="A795" s="175"/>
      <c r="B795" s="201" t="s">
        <v>2369</v>
      </c>
      <c r="C795" s="202" t="s">
        <v>2629</v>
      </c>
      <c r="D795" s="203" t="s">
        <v>2626</v>
      </c>
      <c r="E795" s="204" t="s">
        <v>2370</v>
      </c>
      <c r="F795" s="202">
        <f t="shared" si="36"/>
        <v>12</v>
      </c>
      <c r="G795" s="202" t="str">
        <f t="shared" si="37"/>
        <v>Susanville</v>
      </c>
      <c r="H795" s="202" t="str">
        <f t="shared" si="38"/>
        <v>Susanville, CA</v>
      </c>
      <c r="I795" s="205" t="s">
        <v>2371</v>
      </c>
      <c r="J795" s="38" t="s">
        <v>2727</v>
      </c>
      <c r="K795" s="38">
        <v>538</v>
      </c>
      <c r="L795" s="206">
        <v>6315</v>
      </c>
      <c r="M795" s="205" t="s">
        <v>2406</v>
      </c>
      <c r="N795" s="38" t="s">
        <v>2626</v>
      </c>
      <c r="O795" s="209" t="s">
        <v>373</v>
      </c>
    </row>
    <row r="796" spans="1:15" ht="12">
      <c r="A796" s="175"/>
      <c r="B796" s="201" t="s">
        <v>2372</v>
      </c>
      <c r="C796" s="202" t="s">
        <v>98</v>
      </c>
      <c r="D796" s="203" t="s">
        <v>99</v>
      </c>
      <c r="E796" s="204" t="s">
        <v>2373</v>
      </c>
      <c r="F796" s="202">
        <f t="shared" si="36"/>
        <v>12</v>
      </c>
      <c r="G796" s="202" t="str">
        <f t="shared" si="37"/>
        <v>Swainsboro</v>
      </c>
      <c r="H796" s="202" t="str">
        <f t="shared" si="38"/>
        <v>Swainsboro, GA</v>
      </c>
      <c r="I796" s="205" t="s">
        <v>1481</v>
      </c>
      <c r="J796" s="38" t="s">
        <v>99</v>
      </c>
      <c r="K796" s="38">
        <v>2365</v>
      </c>
      <c r="L796" s="206">
        <v>1847</v>
      </c>
      <c r="M796" s="207" t="s">
        <v>1482</v>
      </c>
      <c r="N796" s="208" t="s">
        <v>99</v>
      </c>
      <c r="O796" s="209" t="s">
        <v>1483</v>
      </c>
    </row>
    <row r="797" spans="1:15" ht="12">
      <c r="A797" s="175"/>
      <c r="B797" s="201" t="s">
        <v>2124</v>
      </c>
      <c r="C797" s="202" t="s">
        <v>2485</v>
      </c>
      <c r="D797" s="203" t="s">
        <v>2486</v>
      </c>
      <c r="E797" s="204" t="s">
        <v>2125</v>
      </c>
      <c r="F797" s="202">
        <f t="shared" si="36"/>
        <v>10</v>
      </c>
      <c r="G797" s="202" t="str">
        <f t="shared" si="37"/>
        <v>Syracuse</v>
      </c>
      <c r="H797" s="202" t="str">
        <f t="shared" si="38"/>
        <v>Syracuse, NY</v>
      </c>
      <c r="I797" s="205" t="s">
        <v>511</v>
      </c>
      <c r="J797" s="38" t="s">
        <v>2486</v>
      </c>
      <c r="K797" s="38">
        <v>438</v>
      </c>
      <c r="L797" s="206">
        <v>6834</v>
      </c>
      <c r="M797" s="207" t="s">
        <v>2744</v>
      </c>
      <c r="N797" s="208" t="s">
        <v>2486</v>
      </c>
      <c r="O797" s="209" t="s">
        <v>2745</v>
      </c>
    </row>
    <row r="798" spans="1:15" ht="12">
      <c r="A798" s="175"/>
      <c r="B798" s="201" t="s">
        <v>2126</v>
      </c>
      <c r="C798" s="202" t="s">
        <v>2485</v>
      </c>
      <c r="D798" s="203" t="s">
        <v>2486</v>
      </c>
      <c r="E798" s="204" t="s">
        <v>2125</v>
      </c>
      <c r="F798" s="202">
        <f t="shared" si="36"/>
        <v>10</v>
      </c>
      <c r="G798" s="202" t="str">
        <f t="shared" si="37"/>
        <v>Syracuse</v>
      </c>
      <c r="H798" s="202" t="str">
        <f t="shared" si="38"/>
        <v>Syracuse, NY</v>
      </c>
      <c r="I798" s="205" t="s">
        <v>2758</v>
      </c>
      <c r="J798" s="38" t="s">
        <v>2486</v>
      </c>
      <c r="K798" s="38">
        <v>425</v>
      </c>
      <c r="L798" s="206">
        <v>6734</v>
      </c>
      <c r="M798" s="207" t="s">
        <v>2744</v>
      </c>
      <c r="N798" s="208" t="s">
        <v>2486</v>
      </c>
      <c r="O798" s="209" t="s">
        <v>2745</v>
      </c>
    </row>
    <row r="799" spans="1:15" ht="12">
      <c r="A799" s="175"/>
      <c r="B799" s="201" t="s">
        <v>2127</v>
      </c>
      <c r="C799" s="202" t="s">
        <v>2485</v>
      </c>
      <c r="D799" s="203" t="s">
        <v>2486</v>
      </c>
      <c r="E799" s="204" t="s">
        <v>2125</v>
      </c>
      <c r="F799" s="202">
        <f t="shared" si="36"/>
        <v>10</v>
      </c>
      <c r="G799" s="202" t="str">
        <f t="shared" si="37"/>
        <v>Syracuse</v>
      </c>
      <c r="H799" s="202" t="str">
        <f t="shared" si="38"/>
        <v>Syracuse, NY</v>
      </c>
      <c r="I799" s="205" t="s">
        <v>511</v>
      </c>
      <c r="J799" s="38" t="s">
        <v>2486</v>
      </c>
      <c r="K799" s="38">
        <v>438</v>
      </c>
      <c r="L799" s="206">
        <v>6834</v>
      </c>
      <c r="M799" s="207" t="s">
        <v>2744</v>
      </c>
      <c r="N799" s="208" t="s">
        <v>2486</v>
      </c>
      <c r="O799" s="209" t="s">
        <v>2745</v>
      </c>
    </row>
    <row r="800" spans="1:15" ht="12">
      <c r="A800" s="175"/>
      <c r="B800" s="201" t="s">
        <v>2128</v>
      </c>
      <c r="C800" s="202" t="s">
        <v>140</v>
      </c>
      <c r="D800" s="203" t="s">
        <v>1900</v>
      </c>
      <c r="E800" s="204" t="s">
        <v>2129</v>
      </c>
      <c r="F800" s="202">
        <f t="shared" si="36"/>
        <v>8</v>
      </c>
      <c r="G800" s="202" t="str">
        <f t="shared" si="37"/>
        <v>Tacoma</v>
      </c>
      <c r="H800" s="202" t="str">
        <f t="shared" si="38"/>
        <v>Tacoma, WA</v>
      </c>
      <c r="I800" s="205" t="s">
        <v>1873</v>
      </c>
      <c r="J800" s="38" t="s">
        <v>1900</v>
      </c>
      <c r="K800" s="38">
        <v>190</v>
      </c>
      <c r="L800" s="206">
        <v>4908</v>
      </c>
      <c r="M800" s="207" t="s">
        <v>1068</v>
      </c>
      <c r="N800" s="208" t="s">
        <v>1900</v>
      </c>
      <c r="O800" s="209" t="s">
        <v>1069</v>
      </c>
    </row>
    <row r="801" spans="1:15" ht="12">
      <c r="A801" s="175"/>
      <c r="B801" s="201" t="s">
        <v>1874</v>
      </c>
      <c r="C801" s="202" t="s">
        <v>140</v>
      </c>
      <c r="D801" s="203" t="s">
        <v>1900</v>
      </c>
      <c r="E801" s="204" t="s">
        <v>2129</v>
      </c>
      <c r="F801" s="202">
        <f t="shared" si="36"/>
        <v>8</v>
      </c>
      <c r="G801" s="202" t="str">
        <f t="shared" si="37"/>
        <v>Tacoma</v>
      </c>
      <c r="H801" s="202" t="str">
        <f t="shared" si="38"/>
        <v>Tacoma, WA</v>
      </c>
      <c r="I801" s="205" t="s">
        <v>1873</v>
      </c>
      <c r="J801" s="38" t="s">
        <v>1900</v>
      </c>
      <c r="K801" s="38">
        <v>190</v>
      </c>
      <c r="L801" s="206">
        <v>4908</v>
      </c>
      <c r="M801" s="207" t="s">
        <v>1068</v>
      </c>
      <c r="N801" s="208" t="s">
        <v>1900</v>
      </c>
      <c r="O801" s="209" t="s">
        <v>1069</v>
      </c>
    </row>
    <row r="802" spans="1:15" ht="12">
      <c r="A802" s="175"/>
      <c r="B802" s="201" t="s">
        <v>1875</v>
      </c>
      <c r="C802" s="202" t="s">
        <v>2225</v>
      </c>
      <c r="D802" s="203" t="s">
        <v>2226</v>
      </c>
      <c r="E802" s="204" t="s">
        <v>1876</v>
      </c>
      <c r="F802" s="202">
        <f t="shared" si="36"/>
        <v>13</v>
      </c>
      <c r="G802" s="202" t="str">
        <f t="shared" si="37"/>
        <v>Tallahassee</v>
      </c>
      <c r="H802" s="202" t="str">
        <f t="shared" si="38"/>
        <v>Tallahassee, FL</v>
      </c>
      <c r="I802" s="205" t="s">
        <v>2135</v>
      </c>
      <c r="J802" s="38" t="s">
        <v>2226</v>
      </c>
      <c r="K802" s="38">
        <v>2518</v>
      </c>
      <c r="L802" s="206">
        <v>1705</v>
      </c>
      <c r="M802" s="207" t="s">
        <v>426</v>
      </c>
      <c r="N802" s="208" t="s">
        <v>2226</v>
      </c>
      <c r="O802" s="209" t="s">
        <v>427</v>
      </c>
    </row>
    <row r="803" spans="1:15" ht="12">
      <c r="A803" s="175"/>
      <c r="B803" s="201" t="s">
        <v>2136</v>
      </c>
      <c r="C803" s="202" t="s">
        <v>2225</v>
      </c>
      <c r="D803" s="203" t="s">
        <v>2226</v>
      </c>
      <c r="E803" s="204" t="s">
        <v>2137</v>
      </c>
      <c r="F803" s="202">
        <f t="shared" si="36"/>
        <v>7</v>
      </c>
      <c r="G803" s="202" t="str">
        <f t="shared" si="37"/>
        <v>Tampa</v>
      </c>
      <c r="H803" s="202" t="str">
        <f t="shared" si="38"/>
        <v>Tampa, FL</v>
      </c>
      <c r="I803" s="205" t="s">
        <v>2228</v>
      </c>
      <c r="J803" s="38" t="s">
        <v>2226</v>
      </c>
      <c r="K803" s="38">
        <v>3427</v>
      </c>
      <c r="L803" s="206">
        <v>725</v>
      </c>
      <c r="M803" s="205" t="s">
        <v>2008</v>
      </c>
      <c r="N803" s="38" t="s">
        <v>2226</v>
      </c>
      <c r="O803" s="209" t="s">
        <v>2009</v>
      </c>
    </row>
    <row r="804" spans="1:15" ht="12">
      <c r="A804" s="175"/>
      <c r="B804" s="201" t="s">
        <v>2138</v>
      </c>
      <c r="C804" s="202" t="s">
        <v>2225</v>
      </c>
      <c r="D804" s="203" t="s">
        <v>2226</v>
      </c>
      <c r="E804" s="204" t="s">
        <v>2137</v>
      </c>
      <c r="F804" s="202">
        <f t="shared" si="36"/>
        <v>7</v>
      </c>
      <c r="G804" s="202" t="str">
        <f t="shared" si="37"/>
        <v>Tampa</v>
      </c>
      <c r="H804" s="202" t="str">
        <f t="shared" si="38"/>
        <v>Tampa, FL</v>
      </c>
      <c r="I804" s="205" t="s">
        <v>2228</v>
      </c>
      <c r="J804" s="38" t="s">
        <v>2226</v>
      </c>
      <c r="K804" s="38">
        <v>3427</v>
      </c>
      <c r="L804" s="206">
        <v>725</v>
      </c>
      <c r="M804" s="205" t="s">
        <v>2008</v>
      </c>
      <c r="N804" s="38" t="s">
        <v>2226</v>
      </c>
      <c r="O804" s="209" t="s">
        <v>2009</v>
      </c>
    </row>
    <row r="805" spans="1:15" ht="12">
      <c r="A805" s="175"/>
      <c r="B805" s="201" t="s">
        <v>2139</v>
      </c>
      <c r="C805" s="202" t="s">
        <v>87</v>
      </c>
      <c r="D805" s="203" t="s">
        <v>88</v>
      </c>
      <c r="E805" s="204" t="s">
        <v>2140</v>
      </c>
      <c r="F805" s="202">
        <f t="shared" si="36"/>
        <v>10</v>
      </c>
      <c r="G805" s="202" t="str">
        <f t="shared" si="37"/>
        <v>Tazewell</v>
      </c>
      <c r="H805" s="202" t="str">
        <f t="shared" si="38"/>
        <v>Tazewell, VA</v>
      </c>
      <c r="I805" s="205" t="s">
        <v>1910</v>
      </c>
      <c r="J805" s="38" t="s">
        <v>88</v>
      </c>
      <c r="K805" s="38">
        <v>1052</v>
      </c>
      <c r="L805" s="206">
        <v>4360</v>
      </c>
      <c r="M805" s="207" t="s">
        <v>2430</v>
      </c>
      <c r="N805" s="208" t="s">
        <v>88</v>
      </c>
      <c r="O805" s="209" t="s">
        <v>2431</v>
      </c>
    </row>
    <row r="806" spans="1:15" ht="12">
      <c r="A806" s="175"/>
      <c r="B806" s="201" t="s">
        <v>2141</v>
      </c>
      <c r="C806" s="202" t="s">
        <v>1638</v>
      </c>
      <c r="D806" s="203" t="s">
        <v>1639</v>
      </c>
      <c r="E806" s="204" t="s">
        <v>2142</v>
      </c>
      <c r="F806" s="202">
        <f t="shared" si="36"/>
        <v>8</v>
      </c>
      <c r="G806" s="202" t="str">
        <f t="shared" si="37"/>
        <v>Temple</v>
      </c>
      <c r="H806" s="202" t="str">
        <f t="shared" si="38"/>
        <v>Temple, TX</v>
      </c>
      <c r="I806" s="205" t="s">
        <v>1206</v>
      </c>
      <c r="J806" s="38" t="s">
        <v>1639</v>
      </c>
      <c r="K806" s="38">
        <v>2816</v>
      </c>
      <c r="L806" s="206">
        <v>2179</v>
      </c>
      <c r="M806" s="207" t="s">
        <v>1207</v>
      </c>
      <c r="N806" s="208" t="s">
        <v>1639</v>
      </c>
      <c r="O806" s="209" t="s">
        <v>1073</v>
      </c>
    </row>
    <row r="807" spans="1:15" ht="12">
      <c r="A807" s="175"/>
      <c r="B807" s="201" t="s">
        <v>2143</v>
      </c>
      <c r="C807" s="202" t="s">
        <v>2428</v>
      </c>
      <c r="D807" s="203" t="s">
        <v>2429</v>
      </c>
      <c r="E807" s="204" t="s">
        <v>2104</v>
      </c>
      <c r="F807" s="202">
        <f t="shared" si="36"/>
        <v>13</v>
      </c>
      <c r="G807" s="202" t="str">
        <f t="shared" si="37"/>
        <v>Terre Haute</v>
      </c>
      <c r="H807" s="202" t="str">
        <f t="shared" si="38"/>
        <v>Terre Haute, IN</v>
      </c>
      <c r="I807" s="205" t="s">
        <v>1662</v>
      </c>
      <c r="J807" s="38" t="s">
        <v>2429</v>
      </c>
      <c r="K807" s="38">
        <v>1014</v>
      </c>
      <c r="L807" s="206">
        <v>5615</v>
      </c>
      <c r="M807" s="205" t="s">
        <v>1663</v>
      </c>
      <c r="N807" s="38" t="s">
        <v>2429</v>
      </c>
      <c r="O807" s="209" t="s">
        <v>1664</v>
      </c>
    </row>
    <row r="808" spans="1:15" ht="12">
      <c r="A808" s="175"/>
      <c r="B808" s="201" t="s">
        <v>2105</v>
      </c>
      <c r="C808" s="202" t="s">
        <v>1638</v>
      </c>
      <c r="D808" s="203" t="s">
        <v>1639</v>
      </c>
      <c r="E808" s="204" t="s">
        <v>2106</v>
      </c>
      <c r="F808" s="202">
        <f t="shared" si="36"/>
        <v>11</v>
      </c>
      <c r="G808" s="202" t="str">
        <f t="shared" si="37"/>
        <v>Texarkana</v>
      </c>
      <c r="H808" s="202" t="str">
        <f t="shared" si="38"/>
        <v>Texarkana, TX</v>
      </c>
      <c r="I808" s="205" t="s">
        <v>27</v>
      </c>
      <c r="J808" s="38" t="s">
        <v>2445</v>
      </c>
      <c r="K808" s="38">
        <v>2368</v>
      </c>
      <c r="L808" s="206">
        <v>2264</v>
      </c>
      <c r="M808" s="207" t="s">
        <v>2613</v>
      </c>
      <c r="N808" s="208" t="s">
        <v>2445</v>
      </c>
      <c r="O808" s="209" t="s">
        <v>2614</v>
      </c>
    </row>
    <row r="809" spans="1:15" ht="12">
      <c r="A809" s="175"/>
      <c r="B809" s="201" t="s">
        <v>2107</v>
      </c>
      <c r="C809" s="202" t="s">
        <v>2444</v>
      </c>
      <c r="D809" s="203" t="s">
        <v>2445</v>
      </c>
      <c r="E809" s="204" t="s">
        <v>2359</v>
      </c>
      <c r="F809" s="202">
        <f t="shared" si="36"/>
        <v>11</v>
      </c>
      <c r="G809" s="202" t="str">
        <f t="shared" si="37"/>
        <v>Thibodaux</v>
      </c>
      <c r="H809" s="202" t="str">
        <f t="shared" si="38"/>
        <v>Thibodaux, LA</v>
      </c>
      <c r="I809" s="205" t="s">
        <v>1789</v>
      </c>
      <c r="J809" s="38" t="s">
        <v>2445</v>
      </c>
      <c r="K809" s="38">
        <v>2655</v>
      </c>
      <c r="L809" s="206">
        <v>1513</v>
      </c>
      <c r="M809" s="207" t="s">
        <v>1032</v>
      </c>
      <c r="N809" s="208" t="s">
        <v>2445</v>
      </c>
      <c r="O809" s="209" t="s">
        <v>1033</v>
      </c>
    </row>
    <row r="810" spans="1:15" ht="12">
      <c r="A810" s="175"/>
      <c r="B810" s="201" t="s">
        <v>2360</v>
      </c>
      <c r="C810" s="202" t="s">
        <v>1412</v>
      </c>
      <c r="D810" s="203" t="s">
        <v>1208</v>
      </c>
      <c r="E810" s="204" t="s">
        <v>2361</v>
      </c>
      <c r="F810" s="202">
        <f t="shared" si="36"/>
        <v>19</v>
      </c>
      <c r="G810" s="202" t="str">
        <f t="shared" si="37"/>
        <v>Thief River Falls</v>
      </c>
      <c r="H810" s="202" t="str">
        <f t="shared" si="38"/>
        <v>Thief River Falls, MN</v>
      </c>
      <c r="I810" s="205" t="s">
        <v>2399</v>
      </c>
      <c r="J810" s="38" t="s">
        <v>1635</v>
      </c>
      <c r="K810" s="38">
        <v>537</v>
      </c>
      <c r="L810" s="206">
        <v>9254</v>
      </c>
      <c r="M810" s="207" t="s">
        <v>1634</v>
      </c>
      <c r="N810" s="208" t="s">
        <v>1635</v>
      </c>
      <c r="O810" s="209" t="s">
        <v>1636</v>
      </c>
    </row>
    <row r="811" spans="1:15" ht="12">
      <c r="A811" s="175"/>
      <c r="B811" s="201" t="s">
        <v>2404</v>
      </c>
      <c r="C811" s="202" t="s">
        <v>2225</v>
      </c>
      <c r="D811" s="203" t="s">
        <v>2226</v>
      </c>
      <c r="E811" s="204" t="s">
        <v>2658</v>
      </c>
      <c r="F811" s="202">
        <f t="shared" si="36"/>
        <v>12</v>
      </c>
      <c r="G811" s="202" t="str">
        <f t="shared" si="37"/>
        <v>Titusville</v>
      </c>
      <c r="H811" s="202" t="str">
        <f t="shared" si="38"/>
        <v>Titusville, FL</v>
      </c>
      <c r="I811" s="205" t="s">
        <v>2303</v>
      </c>
      <c r="J811" s="38" t="s">
        <v>2226</v>
      </c>
      <c r="K811" s="38">
        <v>2919</v>
      </c>
      <c r="L811" s="206">
        <v>909</v>
      </c>
      <c r="M811" s="205" t="s">
        <v>2556</v>
      </c>
      <c r="N811" s="38" t="s">
        <v>2226</v>
      </c>
      <c r="O811" s="209" t="s">
        <v>2557</v>
      </c>
    </row>
    <row r="812" spans="1:15" ht="12">
      <c r="A812" s="175"/>
      <c r="B812" s="201" t="s">
        <v>2659</v>
      </c>
      <c r="C812" s="202" t="s">
        <v>2616</v>
      </c>
      <c r="D812" s="203" t="s">
        <v>2617</v>
      </c>
      <c r="E812" s="204" t="s">
        <v>2660</v>
      </c>
      <c r="F812" s="202">
        <f t="shared" si="36"/>
        <v>8</v>
      </c>
      <c r="G812" s="202" t="str">
        <f t="shared" si="37"/>
        <v>Toledo</v>
      </c>
      <c r="H812" s="202" t="str">
        <f t="shared" si="38"/>
        <v>Toledo, OH</v>
      </c>
      <c r="I812" s="205" t="s">
        <v>2221</v>
      </c>
      <c r="J812" s="38" t="s">
        <v>2617</v>
      </c>
      <c r="K812" s="38">
        <v>610</v>
      </c>
      <c r="L812" s="206">
        <v>6579</v>
      </c>
      <c r="M812" s="207" t="s">
        <v>2222</v>
      </c>
      <c r="N812" s="208" t="s">
        <v>2617</v>
      </c>
      <c r="O812" s="209" t="s">
        <v>2223</v>
      </c>
    </row>
    <row r="813" spans="1:15" ht="12">
      <c r="A813" s="175"/>
      <c r="B813" s="201" t="s">
        <v>2661</v>
      </c>
      <c r="C813" s="202" t="s">
        <v>2726</v>
      </c>
      <c r="D813" s="203" t="s">
        <v>2727</v>
      </c>
      <c r="E813" s="204" t="s">
        <v>2662</v>
      </c>
      <c r="F813" s="202">
        <f t="shared" si="36"/>
        <v>9</v>
      </c>
      <c r="G813" s="202" t="str">
        <f t="shared" si="37"/>
        <v>Tonopah</v>
      </c>
      <c r="H813" s="202" t="str">
        <f t="shared" si="38"/>
        <v>Tonopah, NV</v>
      </c>
      <c r="I813" s="205" t="s">
        <v>2093</v>
      </c>
      <c r="J813" s="38" t="s">
        <v>2560</v>
      </c>
      <c r="K813" s="38">
        <v>647</v>
      </c>
      <c r="L813" s="206">
        <v>6511</v>
      </c>
      <c r="M813" s="207" t="s">
        <v>2083</v>
      </c>
      <c r="N813" s="208" t="s">
        <v>2727</v>
      </c>
      <c r="O813" s="209" t="s">
        <v>1548</v>
      </c>
    </row>
    <row r="814" spans="1:15" ht="12">
      <c r="A814" s="175"/>
      <c r="B814" s="201" t="s">
        <v>2663</v>
      </c>
      <c r="C814" s="202" t="s">
        <v>241</v>
      </c>
      <c r="D814" s="203" t="s">
        <v>242</v>
      </c>
      <c r="E814" s="204" t="s">
        <v>2664</v>
      </c>
      <c r="F814" s="202">
        <f t="shared" si="36"/>
        <v>8</v>
      </c>
      <c r="G814" s="202" t="str">
        <f t="shared" si="37"/>
        <v>Topeka</v>
      </c>
      <c r="H814" s="202" t="str">
        <f t="shared" si="38"/>
        <v>Topeka, KS</v>
      </c>
      <c r="I814" s="205" t="s">
        <v>2066</v>
      </c>
      <c r="J814" s="38" t="s">
        <v>242</v>
      </c>
      <c r="K814" s="38">
        <v>1304</v>
      </c>
      <c r="L814" s="206">
        <v>5265</v>
      </c>
      <c r="M814" s="207" t="s">
        <v>378</v>
      </c>
      <c r="N814" s="208" t="s">
        <v>242</v>
      </c>
      <c r="O814" s="209" t="s">
        <v>114</v>
      </c>
    </row>
    <row r="815" spans="1:15" ht="12">
      <c r="A815" s="175"/>
      <c r="B815" s="201" t="s">
        <v>2665</v>
      </c>
      <c r="C815" s="202" t="s">
        <v>241</v>
      </c>
      <c r="D815" s="203" t="s">
        <v>242</v>
      </c>
      <c r="E815" s="204" t="s">
        <v>2664</v>
      </c>
      <c r="F815" s="202">
        <f t="shared" si="36"/>
        <v>8</v>
      </c>
      <c r="G815" s="202" t="str">
        <f t="shared" si="37"/>
        <v>Topeka</v>
      </c>
      <c r="H815" s="202" t="str">
        <f t="shared" si="38"/>
        <v>Topeka, KS</v>
      </c>
      <c r="I815" s="205" t="s">
        <v>2066</v>
      </c>
      <c r="J815" s="38" t="s">
        <v>242</v>
      </c>
      <c r="K815" s="38">
        <v>1304</v>
      </c>
      <c r="L815" s="206">
        <v>5265</v>
      </c>
      <c r="M815" s="207" t="s">
        <v>378</v>
      </c>
      <c r="N815" s="208" t="s">
        <v>242</v>
      </c>
      <c r="O815" s="209" t="s">
        <v>114</v>
      </c>
    </row>
    <row r="816" spans="1:15" ht="12">
      <c r="A816" s="175"/>
      <c r="B816" s="201" t="s">
        <v>2666</v>
      </c>
      <c r="C816" s="202" t="s">
        <v>241</v>
      </c>
      <c r="D816" s="203" t="s">
        <v>242</v>
      </c>
      <c r="E816" s="204" t="s">
        <v>2664</v>
      </c>
      <c r="F816" s="202">
        <f t="shared" si="36"/>
        <v>8</v>
      </c>
      <c r="G816" s="202" t="str">
        <f t="shared" si="37"/>
        <v>Topeka</v>
      </c>
      <c r="H816" s="202" t="str">
        <f t="shared" si="38"/>
        <v>Topeka, KS</v>
      </c>
      <c r="I816" s="205" t="s">
        <v>2066</v>
      </c>
      <c r="J816" s="38" t="s">
        <v>242</v>
      </c>
      <c r="K816" s="38">
        <v>1304</v>
      </c>
      <c r="L816" s="206">
        <v>5265</v>
      </c>
      <c r="M816" s="207" t="s">
        <v>378</v>
      </c>
      <c r="N816" s="208" t="s">
        <v>242</v>
      </c>
      <c r="O816" s="209" t="s">
        <v>114</v>
      </c>
    </row>
    <row r="817" spans="1:15" ht="12">
      <c r="A817" s="175"/>
      <c r="B817" s="201" t="s">
        <v>2667</v>
      </c>
      <c r="C817" s="202" t="s">
        <v>2629</v>
      </c>
      <c r="D817" s="203" t="s">
        <v>2626</v>
      </c>
      <c r="E817" s="204" t="s">
        <v>2668</v>
      </c>
      <c r="F817" s="202">
        <f t="shared" si="36"/>
        <v>10</v>
      </c>
      <c r="G817" s="202" t="str">
        <f t="shared" si="37"/>
        <v>Torrance</v>
      </c>
      <c r="H817" s="202" t="str">
        <f t="shared" si="38"/>
        <v>Torrance, CA</v>
      </c>
      <c r="I817" s="205" t="s">
        <v>89</v>
      </c>
      <c r="J817" s="38" t="s">
        <v>2626</v>
      </c>
      <c r="K817" s="38">
        <v>1201</v>
      </c>
      <c r="L817" s="206">
        <v>1430</v>
      </c>
      <c r="M817" s="205" t="s">
        <v>2374</v>
      </c>
      <c r="N817" s="38" t="s">
        <v>2626</v>
      </c>
      <c r="O817" s="209" t="s">
        <v>2375</v>
      </c>
    </row>
    <row r="818" spans="1:15" ht="12">
      <c r="A818" s="175"/>
      <c r="B818" s="201" t="s">
        <v>2669</v>
      </c>
      <c r="C818" s="202" t="s">
        <v>370</v>
      </c>
      <c r="D818" s="203" t="s">
        <v>371</v>
      </c>
      <c r="E818" s="204" t="s">
        <v>2670</v>
      </c>
      <c r="F818" s="202">
        <f t="shared" si="36"/>
        <v>15</v>
      </c>
      <c r="G818" s="202" t="str">
        <f t="shared" si="37"/>
        <v>Traverse City</v>
      </c>
      <c r="H818" s="202" t="str">
        <f t="shared" si="38"/>
        <v>Traverse City, MI</v>
      </c>
      <c r="I818" s="205" t="s">
        <v>2671</v>
      </c>
      <c r="J818" s="38" t="s">
        <v>371</v>
      </c>
      <c r="K818" s="38">
        <v>231</v>
      </c>
      <c r="L818" s="206">
        <v>8284</v>
      </c>
      <c r="M818" s="207" t="s">
        <v>1595</v>
      </c>
      <c r="N818" s="208" t="s">
        <v>371</v>
      </c>
      <c r="O818" s="209" t="s">
        <v>1372</v>
      </c>
    </row>
    <row r="819" spans="1:15" ht="12">
      <c r="A819" s="175"/>
      <c r="B819" s="213" t="s">
        <v>2672</v>
      </c>
      <c r="C819" s="202" t="s">
        <v>2312</v>
      </c>
      <c r="D819" s="203" t="s">
        <v>2313</v>
      </c>
      <c r="E819" s="204" t="s">
        <v>2673</v>
      </c>
      <c r="F819" s="202">
        <f t="shared" si="36"/>
        <v>9</v>
      </c>
      <c r="G819" s="202" t="str">
        <f t="shared" si="37"/>
        <v>Trenton</v>
      </c>
      <c r="H819" s="202" t="str">
        <f t="shared" si="38"/>
        <v>Trenton, NJ</v>
      </c>
      <c r="I819" s="205" t="s">
        <v>530</v>
      </c>
      <c r="J819" s="38" t="s">
        <v>2313</v>
      </c>
      <c r="K819" s="38">
        <v>1201</v>
      </c>
      <c r="L819" s="206">
        <v>4888</v>
      </c>
      <c r="M819" s="207" t="s">
        <v>531</v>
      </c>
      <c r="N819" s="208" t="s">
        <v>2313</v>
      </c>
      <c r="O819" s="209" t="s">
        <v>532</v>
      </c>
    </row>
    <row r="820" spans="1:15" ht="12">
      <c r="A820" s="175"/>
      <c r="B820" s="213" t="s">
        <v>2674</v>
      </c>
      <c r="C820" s="202" t="s">
        <v>2312</v>
      </c>
      <c r="D820" s="203" t="s">
        <v>2313</v>
      </c>
      <c r="E820" s="204" t="s">
        <v>2673</v>
      </c>
      <c r="F820" s="202">
        <f t="shared" si="36"/>
        <v>9</v>
      </c>
      <c r="G820" s="202" t="str">
        <f t="shared" si="37"/>
        <v>Trenton</v>
      </c>
      <c r="H820" s="202" t="str">
        <f t="shared" si="38"/>
        <v>Trenton, NJ</v>
      </c>
      <c r="I820" s="205" t="s">
        <v>530</v>
      </c>
      <c r="J820" s="38" t="s">
        <v>2313</v>
      </c>
      <c r="K820" s="38">
        <v>1201</v>
      </c>
      <c r="L820" s="206">
        <v>4888</v>
      </c>
      <c r="M820" s="207" t="s">
        <v>531</v>
      </c>
      <c r="N820" s="208" t="s">
        <v>2313</v>
      </c>
      <c r="O820" s="209" t="s">
        <v>532</v>
      </c>
    </row>
    <row r="821" spans="1:15" ht="12">
      <c r="A821" s="175"/>
      <c r="B821" s="201" t="s">
        <v>2675</v>
      </c>
      <c r="C821" s="202" t="s">
        <v>2264</v>
      </c>
      <c r="D821" s="203" t="s">
        <v>2265</v>
      </c>
      <c r="E821" s="204" t="s">
        <v>2676</v>
      </c>
      <c r="F821" s="202">
        <f t="shared" si="36"/>
        <v>18</v>
      </c>
      <c r="G821" s="202" t="str">
        <f t="shared" si="37"/>
        <v>Truth or Conseq.</v>
      </c>
      <c r="H821" s="202" t="str">
        <f t="shared" si="38"/>
        <v>Truth or Conseq., NM</v>
      </c>
      <c r="I821" s="205" t="s">
        <v>713</v>
      </c>
      <c r="J821" s="38" t="s">
        <v>1639</v>
      </c>
      <c r="K821" s="38">
        <v>2094</v>
      </c>
      <c r="L821" s="206">
        <v>2708</v>
      </c>
      <c r="M821" s="207" t="s">
        <v>710</v>
      </c>
      <c r="N821" s="208" t="s">
        <v>1639</v>
      </c>
      <c r="O821" s="209" t="s">
        <v>711</v>
      </c>
    </row>
    <row r="822" spans="1:15" ht="12">
      <c r="A822" s="175"/>
      <c r="B822" s="201" t="s">
        <v>2677</v>
      </c>
      <c r="C822" s="202" t="s">
        <v>239</v>
      </c>
      <c r="D822" s="203" t="s">
        <v>240</v>
      </c>
      <c r="E822" s="204" t="s">
        <v>90</v>
      </c>
      <c r="F822" s="202">
        <f t="shared" si="36"/>
        <v>8</v>
      </c>
      <c r="G822" s="202" t="str">
        <f t="shared" si="37"/>
        <v>Tucson</v>
      </c>
      <c r="H822" s="202" t="str">
        <f t="shared" si="38"/>
        <v>Tucson, AZ</v>
      </c>
      <c r="I822" s="205" t="s">
        <v>2734</v>
      </c>
      <c r="J822" s="38" t="s">
        <v>240</v>
      </c>
      <c r="K822" s="38">
        <v>2954</v>
      </c>
      <c r="L822" s="206">
        <v>1678</v>
      </c>
      <c r="M822" s="205" t="s">
        <v>2735</v>
      </c>
      <c r="N822" s="38" t="s">
        <v>240</v>
      </c>
      <c r="O822" s="209" t="s">
        <v>2736</v>
      </c>
    </row>
    <row r="823" spans="1:15" ht="12">
      <c r="A823" s="175"/>
      <c r="B823" s="201" t="s">
        <v>91</v>
      </c>
      <c r="C823" s="202" t="s">
        <v>2264</v>
      </c>
      <c r="D823" s="203" t="s">
        <v>2265</v>
      </c>
      <c r="E823" s="204" t="s">
        <v>92</v>
      </c>
      <c r="F823" s="202">
        <f t="shared" si="36"/>
        <v>11</v>
      </c>
      <c r="G823" s="202" t="str">
        <f t="shared" si="37"/>
        <v>Tucumcari</v>
      </c>
      <c r="H823" s="202" t="str">
        <f t="shared" si="38"/>
        <v>Tucumcari, NM</v>
      </c>
      <c r="I823" s="205" t="s">
        <v>1978</v>
      </c>
      <c r="J823" s="38" t="s">
        <v>2265</v>
      </c>
      <c r="K823" s="38">
        <v>772</v>
      </c>
      <c r="L823" s="206">
        <v>5064</v>
      </c>
      <c r="M823" s="207" t="s">
        <v>2116</v>
      </c>
      <c r="N823" s="208" t="s">
        <v>1639</v>
      </c>
      <c r="O823" s="209" t="s">
        <v>2117</v>
      </c>
    </row>
    <row r="824" spans="1:15" ht="12">
      <c r="A824" s="175"/>
      <c r="B824" s="201" t="s">
        <v>115</v>
      </c>
      <c r="C824" s="202" t="s">
        <v>359</v>
      </c>
      <c r="D824" s="203" t="s">
        <v>360</v>
      </c>
      <c r="E824" s="204" t="s">
        <v>116</v>
      </c>
      <c r="F824" s="202">
        <f t="shared" si="36"/>
        <v>7</v>
      </c>
      <c r="G824" s="202" t="str">
        <f t="shared" si="37"/>
        <v>Tulsa</v>
      </c>
      <c r="H824" s="202" t="str">
        <f t="shared" si="38"/>
        <v>Tulsa, OK</v>
      </c>
      <c r="I824" s="205" t="s">
        <v>153</v>
      </c>
      <c r="J824" s="38" t="s">
        <v>360</v>
      </c>
      <c r="K824" s="38">
        <v>1859</v>
      </c>
      <c r="L824" s="206">
        <v>3659</v>
      </c>
      <c r="M824" s="207" t="s">
        <v>745</v>
      </c>
      <c r="N824" s="208" t="s">
        <v>360</v>
      </c>
      <c r="O824" s="209" t="s">
        <v>746</v>
      </c>
    </row>
    <row r="825" spans="1:15" ht="12">
      <c r="A825" s="175"/>
      <c r="B825" s="201" t="s">
        <v>117</v>
      </c>
      <c r="C825" s="202" t="s">
        <v>359</v>
      </c>
      <c r="D825" s="203" t="s">
        <v>360</v>
      </c>
      <c r="E825" s="204" t="s">
        <v>116</v>
      </c>
      <c r="F825" s="202">
        <f t="shared" si="36"/>
        <v>7</v>
      </c>
      <c r="G825" s="202" t="str">
        <f t="shared" si="37"/>
        <v>Tulsa</v>
      </c>
      <c r="H825" s="202" t="str">
        <f t="shared" si="38"/>
        <v>Tulsa, OK</v>
      </c>
      <c r="I825" s="205" t="s">
        <v>744</v>
      </c>
      <c r="J825" s="38" t="s">
        <v>360</v>
      </c>
      <c r="K825" s="38">
        <v>2017</v>
      </c>
      <c r="L825" s="206">
        <v>3691</v>
      </c>
      <c r="M825" s="207" t="s">
        <v>745</v>
      </c>
      <c r="N825" s="208" t="s">
        <v>360</v>
      </c>
      <c r="O825" s="209" t="s">
        <v>746</v>
      </c>
    </row>
    <row r="826" spans="1:15" ht="12">
      <c r="A826" s="175"/>
      <c r="B826" s="201" t="s">
        <v>118</v>
      </c>
      <c r="C826" s="202" t="s">
        <v>2151</v>
      </c>
      <c r="D826" s="203" t="s">
        <v>2518</v>
      </c>
      <c r="E826" s="204" t="s">
        <v>119</v>
      </c>
      <c r="F826" s="202">
        <f t="shared" si="36"/>
        <v>8</v>
      </c>
      <c r="G826" s="202" t="str">
        <f t="shared" si="37"/>
        <v>Tupelo</v>
      </c>
      <c r="H826" s="202" t="str">
        <f t="shared" si="38"/>
        <v>Tupelo, MS</v>
      </c>
      <c r="I826" s="205" t="s">
        <v>120</v>
      </c>
      <c r="J826" s="38" t="s">
        <v>2518</v>
      </c>
      <c r="K826" s="38">
        <v>1908</v>
      </c>
      <c r="L826" s="206">
        <v>3079</v>
      </c>
      <c r="M826" s="207" t="s">
        <v>1558</v>
      </c>
      <c r="N826" s="208" t="s">
        <v>2518</v>
      </c>
      <c r="O826" s="209" t="s">
        <v>1559</v>
      </c>
    </row>
    <row r="827" spans="1:15" ht="12">
      <c r="A827" s="175"/>
      <c r="B827" s="201" t="s">
        <v>121</v>
      </c>
      <c r="C827" s="202" t="s">
        <v>135</v>
      </c>
      <c r="D827" s="203" t="s">
        <v>136</v>
      </c>
      <c r="E827" s="204" t="s">
        <v>122</v>
      </c>
      <c r="F827" s="202">
        <f t="shared" si="36"/>
        <v>12</v>
      </c>
      <c r="G827" s="202" t="str">
        <f t="shared" si="37"/>
        <v>Tuscaloosa</v>
      </c>
      <c r="H827" s="202" t="str">
        <f t="shared" si="38"/>
        <v>Tuscaloosa, AL</v>
      </c>
      <c r="I827" s="205" t="s">
        <v>2517</v>
      </c>
      <c r="J827" s="38" t="s">
        <v>2518</v>
      </c>
      <c r="K827" s="38">
        <v>2138</v>
      </c>
      <c r="L827" s="206">
        <v>2444</v>
      </c>
      <c r="M827" s="207" t="s">
        <v>139</v>
      </c>
      <c r="N827" s="208" t="s">
        <v>136</v>
      </c>
      <c r="O827" s="209" t="s">
        <v>357</v>
      </c>
    </row>
    <row r="828" spans="1:15" ht="12">
      <c r="A828" s="175"/>
      <c r="B828" s="201" t="s">
        <v>2703</v>
      </c>
      <c r="C828" s="202" t="s">
        <v>2433</v>
      </c>
      <c r="D828" s="203" t="s">
        <v>2434</v>
      </c>
      <c r="E828" s="204" t="s">
        <v>2704</v>
      </c>
      <c r="F828" s="202">
        <f t="shared" si="36"/>
        <v>12</v>
      </c>
      <c r="G828" s="202" t="str">
        <f t="shared" si="37"/>
        <v>Twin Falls</v>
      </c>
      <c r="H828" s="202" t="str">
        <f t="shared" si="38"/>
        <v>Twin Falls, ID</v>
      </c>
      <c r="I828" s="205" t="s">
        <v>812</v>
      </c>
      <c r="J828" s="38" t="s">
        <v>2434</v>
      </c>
      <c r="K828" s="38">
        <v>421</v>
      </c>
      <c r="L828" s="206">
        <v>7180</v>
      </c>
      <c r="M828" s="207" t="s">
        <v>813</v>
      </c>
      <c r="N828" s="208" t="s">
        <v>2434</v>
      </c>
      <c r="O828" s="209" t="s">
        <v>814</v>
      </c>
    </row>
    <row r="829" spans="1:15" ht="12">
      <c r="A829" s="175"/>
      <c r="B829" s="201" t="s">
        <v>2705</v>
      </c>
      <c r="C829" s="202" t="s">
        <v>1638</v>
      </c>
      <c r="D829" s="203" t="s">
        <v>1639</v>
      </c>
      <c r="E829" s="204" t="s">
        <v>2706</v>
      </c>
      <c r="F829" s="202">
        <f t="shared" si="36"/>
        <v>7</v>
      </c>
      <c r="G829" s="202" t="str">
        <f t="shared" si="37"/>
        <v>Tyler</v>
      </c>
      <c r="H829" s="202" t="str">
        <f t="shared" si="38"/>
        <v>Tyler, TX</v>
      </c>
      <c r="I829" s="205" t="s">
        <v>2255</v>
      </c>
      <c r="J829" s="38" t="s">
        <v>1639</v>
      </c>
      <c r="K829" s="38">
        <v>2603</v>
      </c>
      <c r="L829" s="206">
        <v>2407</v>
      </c>
      <c r="M829" s="207" t="s">
        <v>223</v>
      </c>
      <c r="N829" s="208" t="s">
        <v>1639</v>
      </c>
      <c r="O829" s="209" t="s">
        <v>2235</v>
      </c>
    </row>
    <row r="830" spans="1:15" ht="12">
      <c r="A830" s="175"/>
      <c r="B830" s="201" t="s">
        <v>2707</v>
      </c>
      <c r="C830" s="202" t="s">
        <v>2131</v>
      </c>
      <c r="D830" s="203" t="s">
        <v>2132</v>
      </c>
      <c r="E830" s="204" t="s">
        <v>2708</v>
      </c>
      <c r="F830" s="202">
        <f t="shared" si="36"/>
        <v>11</v>
      </c>
      <c r="G830" s="202" t="str">
        <f t="shared" si="37"/>
        <v>Uniontown</v>
      </c>
      <c r="H830" s="202" t="str">
        <f t="shared" si="38"/>
        <v>Uniontown, PA</v>
      </c>
      <c r="I830" s="205" t="s">
        <v>2392</v>
      </c>
      <c r="J830" s="38" t="s">
        <v>2132</v>
      </c>
      <c r="K830" s="38">
        <v>654</v>
      </c>
      <c r="L830" s="206">
        <v>5968</v>
      </c>
      <c r="M830" s="207" t="s">
        <v>2393</v>
      </c>
      <c r="N830" s="208" t="s">
        <v>2132</v>
      </c>
      <c r="O830" s="209" t="s">
        <v>2394</v>
      </c>
    </row>
    <row r="831" spans="1:15" ht="12">
      <c r="A831" s="175"/>
      <c r="B831" s="201" t="s">
        <v>2240</v>
      </c>
      <c r="C831" s="202" t="s">
        <v>2485</v>
      </c>
      <c r="D831" s="203" t="s">
        <v>2486</v>
      </c>
      <c r="E831" s="204" t="s">
        <v>2241</v>
      </c>
      <c r="F831" s="202">
        <f t="shared" si="36"/>
        <v>7</v>
      </c>
      <c r="G831" s="202" t="str">
        <f t="shared" si="37"/>
        <v>Utica</v>
      </c>
      <c r="H831" s="202" t="str">
        <f t="shared" si="38"/>
        <v>Utica, NY</v>
      </c>
      <c r="I831" s="205" t="s">
        <v>75</v>
      </c>
      <c r="J831" s="38" t="s">
        <v>2486</v>
      </c>
      <c r="K831" s="38">
        <v>337</v>
      </c>
      <c r="L831" s="206">
        <v>7273</v>
      </c>
      <c r="M831" s="207" t="s">
        <v>76</v>
      </c>
      <c r="N831" s="208" t="s">
        <v>2132</v>
      </c>
      <c r="O831" s="209" t="s">
        <v>77</v>
      </c>
    </row>
    <row r="832" spans="1:15" ht="12">
      <c r="A832" s="175"/>
      <c r="B832" s="201" t="s">
        <v>2242</v>
      </c>
      <c r="C832" s="202" t="s">
        <v>2485</v>
      </c>
      <c r="D832" s="203" t="s">
        <v>2486</v>
      </c>
      <c r="E832" s="204" t="s">
        <v>2241</v>
      </c>
      <c r="F832" s="202">
        <f t="shared" si="36"/>
        <v>7</v>
      </c>
      <c r="G832" s="202" t="str">
        <f t="shared" si="37"/>
        <v>Utica</v>
      </c>
      <c r="H832" s="202" t="str">
        <f t="shared" si="38"/>
        <v>Utica, NY</v>
      </c>
      <c r="I832" s="205" t="s">
        <v>75</v>
      </c>
      <c r="J832" s="38" t="s">
        <v>2486</v>
      </c>
      <c r="K832" s="38">
        <v>337</v>
      </c>
      <c r="L832" s="206">
        <v>7273</v>
      </c>
      <c r="M832" s="207" t="s">
        <v>76</v>
      </c>
      <c r="N832" s="208" t="s">
        <v>2132</v>
      </c>
      <c r="O832" s="209" t="s">
        <v>77</v>
      </c>
    </row>
    <row r="833" spans="1:15" ht="12">
      <c r="A833" s="175"/>
      <c r="B833" s="201" t="s">
        <v>2243</v>
      </c>
      <c r="C833" s="202" t="s">
        <v>2485</v>
      </c>
      <c r="D833" s="203" t="s">
        <v>2486</v>
      </c>
      <c r="E833" s="204" t="s">
        <v>2241</v>
      </c>
      <c r="F833" s="202">
        <f t="shared" si="36"/>
        <v>7</v>
      </c>
      <c r="G833" s="202" t="str">
        <f t="shared" si="37"/>
        <v>Utica</v>
      </c>
      <c r="H833" s="202" t="str">
        <f t="shared" si="38"/>
        <v>Utica, NY</v>
      </c>
      <c r="I833" s="205" t="s">
        <v>511</v>
      </c>
      <c r="J833" s="38" t="s">
        <v>2486</v>
      </c>
      <c r="K833" s="38">
        <v>438</v>
      </c>
      <c r="L833" s="206">
        <v>6834</v>
      </c>
      <c r="M833" s="207" t="s">
        <v>2744</v>
      </c>
      <c r="N833" s="208" t="s">
        <v>2486</v>
      </c>
      <c r="O833" s="209" t="s">
        <v>2745</v>
      </c>
    </row>
    <row r="834" spans="1:15" ht="12">
      <c r="A834" s="175"/>
      <c r="B834" s="201" t="s">
        <v>2244</v>
      </c>
      <c r="C834" s="202" t="s">
        <v>1638</v>
      </c>
      <c r="D834" s="203" t="s">
        <v>1639</v>
      </c>
      <c r="E834" s="204" t="s">
        <v>2460</v>
      </c>
      <c r="F834" s="202">
        <f t="shared" si="36"/>
        <v>8</v>
      </c>
      <c r="G834" s="202" t="str">
        <f t="shared" si="37"/>
        <v>Uvalde</v>
      </c>
      <c r="H834" s="202" t="str">
        <f t="shared" si="38"/>
        <v>Uvalde, TX</v>
      </c>
      <c r="I834" s="205" t="s">
        <v>2461</v>
      </c>
      <c r="J834" s="38" t="s">
        <v>1639</v>
      </c>
      <c r="K834" s="38">
        <v>3142</v>
      </c>
      <c r="L834" s="206">
        <v>1506</v>
      </c>
      <c r="M834" s="207" t="s">
        <v>1109</v>
      </c>
      <c r="N834" s="208" t="s">
        <v>1639</v>
      </c>
      <c r="O834" s="209" t="s">
        <v>1110</v>
      </c>
    </row>
    <row r="835" spans="1:15" ht="12">
      <c r="A835" s="175"/>
      <c r="B835" s="201" t="s">
        <v>2462</v>
      </c>
      <c r="C835" s="202" t="s">
        <v>98</v>
      </c>
      <c r="D835" s="203" t="s">
        <v>99</v>
      </c>
      <c r="E835" s="204" t="s">
        <v>2463</v>
      </c>
      <c r="F835" s="202">
        <f t="shared" si="36"/>
        <v>10</v>
      </c>
      <c r="G835" s="202" t="str">
        <f t="shared" si="37"/>
        <v>Valdosta</v>
      </c>
      <c r="H835" s="202" t="str">
        <f t="shared" si="38"/>
        <v>Valdosta, GA</v>
      </c>
      <c r="I835" s="205" t="s">
        <v>2135</v>
      </c>
      <c r="J835" s="38" t="s">
        <v>2226</v>
      </c>
      <c r="K835" s="38">
        <v>2518</v>
      </c>
      <c r="L835" s="206">
        <v>1705</v>
      </c>
      <c r="M835" s="207" t="s">
        <v>426</v>
      </c>
      <c r="N835" s="208" t="s">
        <v>2226</v>
      </c>
      <c r="O835" s="209" t="s">
        <v>427</v>
      </c>
    </row>
    <row r="836" spans="1:15" ht="12">
      <c r="A836" s="175"/>
      <c r="B836" s="201" t="s">
        <v>2464</v>
      </c>
      <c r="C836" s="202" t="s">
        <v>2384</v>
      </c>
      <c r="D836" s="203" t="s">
        <v>2385</v>
      </c>
      <c r="E836" s="204" t="s">
        <v>2465</v>
      </c>
      <c r="F836" s="202">
        <f t="shared" si="36"/>
        <v>11</v>
      </c>
      <c r="G836" s="202" t="str">
        <f t="shared" si="37"/>
        <v>Valentine</v>
      </c>
      <c r="H836" s="202" t="str">
        <f t="shared" si="38"/>
        <v>Valentine, NE</v>
      </c>
      <c r="I836" s="205" t="s">
        <v>2466</v>
      </c>
      <c r="J836" s="38" t="s">
        <v>2385</v>
      </c>
      <c r="K836" s="38">
        <v>752</v>
      </c>
      <c r="L836" s="206">
        <v>7282</v>
      </c>
      <c r="M836" s="207" t="s">
        <v>2297</v>
      </c>
      <c r="N836" s="208" t="s">
        <v>2385</v>
      </c>
      <c r="O836" s="209" t="s">
        <v>2298</v>
      </c>
    </row>
    <row r="837" spans="1:15" ht="12">
      <c r="A837" s="175"/>
      <c r="B837" s="201" t="s">
        <v>2467</v>
      </c>
      <c r="C837" s="202" t="s">
        <v>2629</v>
      </c>
      <c r="D837" s="203" t="s">
        <v>2626</v>
      </c>
      <c r="E837" s="204" t="s">
        <v>2468</v>
      </c>
      <c r="F837" s="202">
        <f t="shared" si="36"/>
        <v>10</v>
      </c>
      <c r="G837" s="202" t="str">
        <f t="shared" si="37"/>
        <v>Van Nuys</v>
      </c>
      <c r="H837" s="202" t="str">
        <f t="shared" si="38"/>
        <v>Van Nuys, CA</v>
      </c>
      <c r="I837" s="205" t="s">
        <v>1897</v>
      </c>
      <c r="J837" s="38" t="s">
        <v>2626</v>
      </c>
      <c r="K837" s="38">
        <v>2365</v>
      </c>
      <c r="L837" s="206">
        <v>2182</v>
      </c>
      <c r="M837" s="205" t="s">
        <v>2374</v>
      </c>
      <c r="N837" s="38" t="s">
        <v>2626</v>
      </c>
      <c r="O837" s="209" t="s">
        <v>2375</v>
      </c>
    </row>
    <row r="838" spans="1:15" ht="12">
      <c r="A838" s="175"/>
      <c r="B838" s="201" t="s">
        <v>2469</v>
      </c>
      <c r="C838" s="202" t="s">
        <v>2629</v>
      </c>
      <c r="D838" s="203" t="s">
        <v>2626</v>
      </c>
      <c r="E838" s="204" t="s">
        <v>2468</v>
      </c>
      <c r="F838" s="202">
        <f aca="true" t="shared" si="39" ref="F838:F901">LEN(E838)</f>
        <v>10</v>
      </c>
      <c r="G838" s="202" t="str">
        <f aca="true" t="shared" si="40" ref="G838:G901">MID(E838,2,F838-2)</f>
        <v>Van Nuys</v>
      </c>
      <c r="H838" s="202" t="str">
        <f aca="true" t="shared" si="41" ref="H838:H901">CONCATENATE(G838,", ",+D838)</f>
        <v>Van Nuys, CA</v>
      </c>
      <c r="I838" s="205" t="s">
        <v>2628</v>
      </c>
      <c r="J838" s="38" t="s">
        <v>2626</v>
      </c>
      <c r="K838" s="38">
        <v>1537</v>
      </c>
      <c r="L838" s="206">
        <v>1154</v>
      </c>
      <c r="M838" s="205" t="s">
        <v>2374</v>
      </c>
      <c r="N838" s="38" t="s">
        <v>2626</v>
      </c>
      <c r="O838" s="209" t="s">
        <v>2375</v>
      </c>
    </row>
    <row r="839" spans="1:15" ht="12">
      <c r="A839" s="175"/>
      <c r="B839" s="201" t="s">
        <v>2470</v>
      </c>
      <c r="C839" s="202" t="s">
        <v>140</v>
      </c>
      <c r="D839" s="203" t="s">
        <v>1900</v>
      </c>
      <c r="E839" s="204" t="s">
        <v>2471</v>
      </c>
      <c r="F839" s="202">
        <f t="shared" si="39"/>
        <v>11</v>
      </c>
      <c r="G839" s="202" t="str">
        <f t="shared" si="40"/>
        <v>Vancouver</v>
      </c>
      <c r="H839" s="202" t="str">
        <f t="shared" si="41"/>
        <v>Vancouver, WA</v>
      </c>
      <c r="I839" s="205" t="s">
        <v>755</v>
      </c>
      <c r="J839" s="38" t="s">
        <v>1421</v>
      </c>
      <c r="K839" s="38">
        <v>371</v>
      </c>
      <c r="L839" s="206">
        <v>4522</v>
      </c>
      <c r="M839" s="207" t="s">
        <v>2071</v>
      </c>
      <c r="N839" s="208" t="s">
        <v>1421</v>
      </c>
      <c r="O839" s="209" t="s">
        <v>756</v>
      </c>
    </row>
    <row r="840" spans="1:15" ht="12">
      <c r="A840" s="175"/>
      <c r="B840" s="201" t="s">
        <v>2472</v>
      </c>
      <c r="C840" s="202" t="s">
        <v>2629</v>
      </c>
      <c r="D840" s="203" t="s">
        <v>2626</v>
      </c>
      <c r="E840" s="204" t="s">
        <v>2826</v>
      </c>
      <c r="F840" s="202">
        <f t="shared" si="39"/>
        <v>16</v>
      </c>
      <c r="G840" s="202" t="str">
        <f t="shared" si="40"/>
        <v>Ventura/Oxnard</v>
      </c>
      <c r="H840" s="202" t="str">
        <f t="shared" si="41"/>
        <v>Ventura/Oxnard, CA</v>
      </c>
      <c r="I840" s="205" t="s">
        <v>1897</v>
      </c>
      <c r="J840" s="38" t="s">
        <v>2626</v>
      </c>
      <c r="K840" s="38">
        <v>2365</v>
      </c>
      <c r="L840" s="206">
        <v>2182</v>
      </c>
      <c r="M840" s="205" t="s">
        <v>2374</v>
      </c>
      <c r="N840" s="38" t="s">
        <v>2626</v>
      </c>
      <c r="O840" s="209" t="s">
        <v>2375</v>
      </c>
    </row>
    <row r="841" spans="1:15" ht="12">
      <c r="A841" s="175"/>
      <c r="B841" s="201" t="s">
        <v>2827</v>
      </c>
      <c r="C841" s="202" t="s">
        <v>1638</v>
      </c>
      <c r="D841" s="203" t="s">
        <v>1639</v>
      </c>
      <c r="E841" s="204" t="s">
        <v>2828</v>
      </c>
      <c r="F841" s="202">
        <f t="shared" si="39"/>
        <v>10</v>
      </c>
      <c r="G841" s="202" t="str">
        <f t="shared" si="40"/>
        <v>Victoria</v>
      </c>
      <c r="H841" s="202" t="str">
        <f t="shared" si="41"/>
        <v>Victoria, TX</v>
      </c>
      <c r="I841" s="205" t="s">
        <v>1108</v>
      </c>
      <c r="J841" s="38" t="s">
        <v>1639</v>
      </c>
      <c r="K841" s="38">
        <v>3118</v>
      </c>
      <c r="L841" s="206">
        <v>1296</v>
      </c>
      <c r="M841" s="207" t="s">
        <v>393</v>
      </c>
      <c r="N841" s="208" t="s">
        <v>1639</v>
      </c>
      <c r="O841" s="209" t="s">
        <v>394</v>
      </c>
    </row>
    <row r="842" spans="1:15" ht="12">
      <c r="A842" s="175"/>
      <c r="B842" s="201" t="s">
        <v>2829</v>
      </c>
      <c r="C842" s="202" t="s">
        <v>359</v>
      </c>
      <c r="D842" s="203" t="s">
        <v>360</v>
      </c>
      <c r="E842" s="204" t="s">
        <v>2830</v>
      </c>
      <c r="F842" s="202">
        <f t="shared" si="39"/>
        <v>8</v>
      </c>
      <c r="G842" s="202" t="str">
        <f t="shared" si="40"/>
        <v>Vinita</v>
      </c>
      <c r="H842" s="202" t="str">
        <f t="shared" si="41"/>
        <v>Vinita, OK</v>
      </c>
      <c r="I842" s="205" t="s">
        <v>744</v>
      </c>
      <c r="J842" s="38" t="s">
        <v>360</v>
      </c>
      <c r="K842" s="38">
        <v>2017</v>
      </c>
      <c r="L842" s="206">
        <v>3691</v>
      </c>
      <c r="M842" s="207" t="s">
        <v>745</v>
      </c>
      <c r="N842" s="208" t="s">
        <v>360</v>
      </c>
      <c r="O842" s="209" t="s">
        <v>746</v>
      </c>
    </row>
    <row r="843" spans="1:15" ht="12">
      <c r="A843" s="175"/>
      <c r="B843" s="201" t="s">
        <v>2831</v>
      </c>
      <c r="C843" s="202" t="s">
        <v>1638</v>
      </c>
      <c r="D843" s="203" t="s">
        <v>1639</v>
      </c>
      <c r="E843" s="204" t="s">
        <v>2832</v>
      </c>
      <c r="F843" s="202">
        <f t="shared" si="39"/>
        <v>6</v>
      </c>
      <c r="G843" s="202" t="str">
        <f t="shared" si="40"/>
        <v>Waco</v>
      </c>
      <c r="H843" s="202" t="str">
        <f t="shared" si="41"/>
        <v>Waco, TX</v>
      </c>
      <c r="I843" s="205" t="s">
        <v>1206</v>
      </c>
      <c r="J843" s="38" t="s">
        <v>1639</v>
      </c>
      <c r="K843" s="38">
        <v>2816</v>
      </c>
      <c r="L843" s="206">
        <v>2179</v>
      </c>
      <c r="M843" s="207" t="s">
        <v>1207</v>
      </c>
      <c r="N843" s="208" t="s">
        <v>1639</v>
      </c>
      <c r="O843" s="209" t="s">
        <v>1073</v>
      </c>
    </row>
    <row r="844" spans="1:15" ht="12">
      <c r="A844" s="175"/>
      <c r="B844" s="201" t="s">
        <v>1728</v>
      </c>
      <c r="C844" s="202" t="s">
        <v>1638</v>
      </c>
      <c r="D844" s="203" t="s">
        <v>1639</v>
      </c>
      <c r="E844" s="204" t="s">
        <v>2832</v>
      </c>
      <c r="F844" s="202">
        <f t="shared" si="39"/>
        <v>6</v>
      </c>
      <c r="G844" s="202" t="str">
        <f t="shared" si="40"/>
        <v>Waco</v>
      </c>
      <c r="H844" s="202" t="str">
        <f t="shared" si="41"/>
        <v>Waco, TX</v>
      </c>
      <c r="I844" s="205" t="s">
        <v>1206</v>
      </c>
      <c r="J844" s="38" t="s">
        <v>1639</v>
      </c>
      <c r="K844" s="38">
        <v>2816</v>
      </c>
      <c r="L844" s="206">
        <v>2179</v>
      </c>
      <c r="M844" s="207" t="s">
        <v>1207</v>
      </c>
      <c r="N844" s="208" t="s">
        <v>1639</v>
      </c>
      <c r="O844" s="209" t="s">
        <v>1073</v>
      </c>
    </row>
    <row r="845" spans="1:15" ht="12">
      <c r="A845" s="175"/>
      <c r="B845" s="201" t="s">
        <v>1980</v>
      </c>
      <c r="C845" s="202" t="s">
        <v>128</v>
      </c>
      <c r="D845" s="203" t="s">
        <v>2720</v>
      </c>
      <c r="E845" s="204" t="s">
        <v>1981</v>
      </c>
      <c r="F845" s="202">
        <f t="shared" si="39"/>
        <v>9</v>
      </c>
      <c r="G845" s="202" t="str">
        <f t="shared" si="40"/>
        <v>Waldorf</v>
      </c>
      <c r="H845" s="202" t="str">
        <f t="shared" si="41"/>
        <v>Waldorf, MD</v>
      </c>
      <c r="I845" s="205" t="s">
        <v>2709</v>
      </c>
      <c r="J845" s="38" t="s">
        <v>2710</v>
      </c>
      <c r="K845" s="38">
        <v>1549</v>
      </c>
      <c r="L845" s="206">
        <v>4047</v>
      </c>
      <c r="M845" s="207" t="s">
        <v>2711</v>
      </c>
      <c r="N845" s="208" t="s">
        <v>2720</v>
      </c>
      <c r="O845" s="209" t="s">
        <v>2721</v>
      </c>
    </row>
    <row r="846" spans="1:15" ht="12">
      <c r="A846" s="175"/>
      <c r="B846" s="201" t="s">
        <v>1982</v>
      </c>
      <c r="C846" s="202" t="s">
        <v>1983</v>
      </c>
      <c r="D846" s="203" t="s">
        <v>2710</v>
      </c>
      <c r="E846" s="204" t="s">
        <v>140</v>
      </c>
      <c r="F846" s="202">
        <f t="shared" si="39"/>
        <v>12</v>
      </c>
      <c r="G846" s="202" t="str">
        <f t="shared" si="40"/>
        <v>Washington</v>
      </c>
      <c r="H846" s="202" t="str">
        <f t="shared" si="41"/>
        <v>Washington, DC</v>
      </c>
      <c r="I846" s="205" t="s">
        <v>2709</v>
      </c>
      <c r="J846" s="38" t="s">
        <v>2710</v>
      </c>
      <c r="K846" s="38">
        <v>1549</v>
      </c>
      <c r="L846" s="206">
        <v>4047</v>
      </c>
      <c r="M846" s="207" t="s">
        <v>2711</v>
      </c>
      <c r="N846" s="208" t="s">
        <v>2720</v>
      </c>
      <c r="O846" s="209" t="s">
        <v>2721</v>
      </c>
    </row>
    <row r="847" spans="1:15" ht="12">
      <c r="A847" s="175"/>
      <c r="B847" s="201" t="s">
        <v>1984</v>
      </c>
      <c r="C847" s="202" t="s">
        <v>1983</v>
      </c>
      <c r="D847" s="203" t="s">
        <v>2710</v>
      </c>
      <c r="E847" s="204" t="s">
        <v>140</v>
      </c>
      <c r="F847" s="202">
        <f t="shared" si="39"/>
        <v>12</v>
      </c>
      <c r="G847" s="202" t="str">
        <f t="shared" si="40"/>
        <v>Washington</v>
      </c>
      <c r="H847" s="202" t="str">
        <f t="shared" si="41"/>
        <v>Washington, DC</v>
      </c>
      <c r="I847" s="205" t="s">
        <v>2709</v>
      </c>
      <c r="J847" s="38" t="s">
        <v>2710</v>
      </c>
      <c r="K847" s="38">
        <v>1549</v>
      </c>
      <c r="L847" s="206">
        <v>4047</v>
      </c>
      <c r="M847" s="207" t="s">
        <v>2711</v>
      </c>
      <c r="N847" s="208" t="s">
        <v>2720</v>
      </c>
      <c r="O847" s="209" t="s">
        <v>2721</v>
      </c>
    </row>
    <row r="848" spans="1:15" ht="12">
      <c r="A848" s="175"/>
      <c r="B848" s="201" t="s">
        <v>1985</v>
      </c>
      <c r="C848" s="202" t="s">
        <v>1983</v>
      </c>
      <c r="D848" s="203" t="s">
        <v>2710</v>
      </c>
      <c r="E848" s="204" t="s">
        <v>140</v>
      </c>
      <c r="F848" s="202">
        <f t="shared" si="39"/>
        <v>12</v>
      </c>
      <c r="G848" s="202" t="str">
        <f t="shared" si="40"/>
        <v>Washington</v>
      </c>
      <c r="H848" s="202" t="str">
        <f t="shared" si="41"/>
        <v>Washington, DC</v>
      </c>
      <c r="I848" s="205" t="s">
        <v>2709</v>
      </c>
      <c r="J848" s="38" t="s">
        <v>2710</v>
      </c>
      <c r="K848" s="38">
        <v>1549</v>
      </c>
      <c r="L848" s="206">
        <v>4047</v>
      </c>
      <c r="M848" s="207" t="s">
        <v>2711</v>
      </c>
      <c r="N848" s="208" t="s">
        <v>2720</v>
      </c>
      <c r="O848" s="209" t="s">
        <v>2721</v>
      </c>
    </row>
    <row r="849" spans="1:15" ht="12">
      <c r="A849" s="175"/>
      <c r="B849" s="201" t="s">
        <v>1986</v>
      </c>
      <c r="C849" s="202" t="s">
        <v>1983</v>
      </c>
      <c r="D849" s="203" t="s">
        <v>2710</v>
      </c>
      <c r="E849" s="204" t="s">
        <v>140</v>
      </c>
      <c r="F849" s="202">
        <f t="shared" si="39"/>
        <v>12</v>
      </c>
      <c r="G849" s="202" t="str">
        <f t="shared" si="40"/>
        <v>Washington</v>
      </c>
      <c r="H849" s="202" t="str">
        <f t="shared" si="41"/>
        <v>Washington, DC</v>
      </c>
      <c r="I849" s="205" t="s">
        <v>2709</v>
      </c>
      <c r="J849" s="38" t="s">
        <v>2710</v>
      </c>
      <c r="K849" s="38">
        <v>1549</v>
      </c>
      <c r="L849" s="206">
        <v>4047</v>
      </c>
      <c r="M849" s="207" t="s">
        <v>2711</v>
      </c>
      <c r="N849" s="208" t="s">
        <v>2720</v>
      </c>
      <c r="O849" s="209" t="s">
        <v>2721</v>
      </c>
    </row>
    <row r="850" spans="1:15" ht="12">
      <c r="A850" s="175"/>
      <c r="B850" s="201" t="s">
        <v>1987</v>
      </c>
      <c r="C850" s="202" t="s">
        <v>1983</v>
      </c>
      <c r="D850" s="203" t="s">
        <v>2710</v>
      </c>
      <c r="E850" s="204" t="s">
        <v>140</v>
      </c>
      <c r="F850" s="202">
        <f t="shared" si="39"/>
        <v>12</v>
      </c>
      <c r="G850" s="202" t="str">
        <f t="shared" si="40"/>
        <v>Washington</v>
      </c>
      <c r="H850" s="202" t="str">
        <f t="shared" si="41"/>
        <v>Washington, DC</v>
      </c>
      <c r="I850" s="205" t="s">
        <v>2709</v>
      </c>
      <c r="J850" s="38" t="s">
        <v>2710</v>
      </c>
      <c r="K850" s="38">
        <v>1549</v>
      </c>
      <c r="L850" s="206">
        <v>4047</v>
      </c>
      <c r="M850" s="207" t="s">
        <v>2711</v>
      </c>
      <c r="N850" s="208" t="s">
        <v>2720</v>
      </c>
      <c r="O850" s="209" t="s">
        <v>2721</v>
      </c>
    </row>
    <row r="851" spans="1:15" ht="12">
      <c r="A851" s="175"/>
      <c r="B851" s="201" t="s">
        <v>1988</v>
      </c>
      <c r="C851" s="202" t="s">
        <v>1983</v>
      </c>
      <c r="D851" s="203" t="s">
        <v>2710</v>
      </c>
      <c r="E851" s="204" t="s">
        <v>140</v>
      </c>
      <c r="F851" s="202">
        <f t="shared" si="39"/>
        <v>12</v>
      </c>
      <c r="G851" s="202" t="str">
        <f t="shared" si="40"/>
        <v>Washington</v>
      </c>
      <c r="H851" s="202" t="str">
        <f t="shared" si="41"/>
        <v>Washington, DC</v>
      </c>
      <c r="I851" s="205" t="s">
        <v>2709</v>
      </c>
      <c r="J851" s="38" t="s">
        <v>2710</v>
      </c>
      <c r="K851" s="38">
        <v>1549</v>
      </c>
      <c r="L851" s="206">
        <v>4047</v>
      </c>
      <c r="M851" s="207" t="s">
        <v>2711</v>
      </c>
      <c r="N851" s="208" t="s">
        <v>2720</v>
      </c>
      <c r="O851" s="209" t="s">
        <v>2721</v>
      </c>
    </row>
    <row r="852" spans="1:15" ht="12">
      <c r="A852" s="175"/>
      <c r="B852" s="201" t="s">
        <v>1989</v>
      </c>
      <c r="C852" s="202" t="s">
        <v>2428</v>
      </c>
      <c r="D852" s="203" t="s">
        <v>2429</v>
      </c>
      <c r="E852" s="204" t="s">
        <v>140</v>
      </c>
      <c r="F852" s="202">
        <f t="shared" si="39"/>
        <v>12</v>
      </c>
      <c r="G852" s="202" t="str">
        <f t="shared" si="40"/>
        <v>Washington</v>
      </c>
      <c r="H852" s="202" t="str">
        <f t="shared" si="41"/>
        <v>Washington, IN</v>
      </c>
      <c r="I852" s="205" t="s">
        <v>263</v>
      </c>
      <c r="J852" s="38" t="s">
        <v>2429</v>
      </c>
      <c r="K852" s="38">
        <v>1376</v>
      </c>
      <c r="L852" s="206">
        <v>4708</v>
      </c>
      <c r="M852" s="205" t="s">
        <v>264</v>
      </c>
      <c r="N852" s="38" t="s">
        <v>2429</v>
      </c>
      <c r="O852" s="209" t="s">
        <v>265</v>
      </c>
    </row>
    <row r="853" spans="1:15" ht="12">
      <c r="A853" s="175"/>
      <c r="B853" s="201" t="s">
        <v>1990</v>
      </c>
      <c r="C853" s="202" t="s">
        <v>2131</v>
      </c>
      <c r="D853" s="203" t="s">
        <v>2132</v>
      </c>
      <c r="E853" s="204" t="s">
        <v>140</v>
      </c>
      <c r="F853" s="202">
        <f t="shared" si="39"/>
        <v>12</v>
      </c>
      <c r="G853" s="202" t="str">
        <f t="shared" si="40"/>
        <v>Washington</v>
      </c>
      <c r="H853" s="202" t="str">
        <f t="shared" si="41"/>
        <v>Washington, PA</v>
      </c>
      <c r="I853" s="205" t="s">
        <v>2392</v>
      </c>
      <c r="J853" s="38" t="s">
        <v>2132</v>
      </c>
      <c r="K853" s="38">
        <v>654</v>
      </c>
      <c r="L853" s="206">
        <v>5968</v>
      </c>
      <c r="M853" s="207" t="s">
        <v>2393</v>
      </c>
      <c r="N853" s="208" t="s">
        <v>2132</v>
      </c>
      <c r="O853" s="209" t="s">
        <v>2394</v>
      </c>
    </row>
    <row r="854" spans="1:15" ht="12">
      <c r="A854" s="175"/>
      <c r="B854" s="213" t="s">
        <v>1991</v>
      </c>
      <c r="C854" s="202" t="s">
        <v>2286</v>
      </c>
      <c r="D854" s="203" t="s">
        <v>2287</v>
      </c>
      <c r="E854" s="204" t="s">
        <v>1992</v>
      </c>
      <c r="F854" s="202">
        <f t="shared" si="39"/>
        <v>11</v>
      </c>
      <c r="G854" s="202" t="str">
        <f t="shared" si="40"/>
        <v>Waterbury</v>
      </c>
      <c r="H854" s="202" t="str">
        <f t="shared" si="41"/>
        <v>Waterbury, CT</v>
      </c>
      <c r="I854" s="205" t="s">
        <v>2327</v>
      </c>
      <c r="J854" s="38" t="s">
        <v>2287</v>
      </c>
      <c r="K854" s="38">
        <v>677</v>
      </c>
      <c r="L854" s="206">
        <v>6151</v>
      </c>
      <c r="M854" s="205" t="s">
        <v>2324</v>
      </c>
      <c r="N854" s="38" t="s">
        <v>2287</v>
      </c>
      <c r="O854" s="209" t="s">
        <v>2325</v>
      </c>
    </row>
    <row r="855" spans="1:15" ht="12">
      <c r="A855" s="175"/>
      <c r="B855" s="201" t="s">
        <v>1993</v>
      </c>
      <c r="C855" s="202" t="s">
        <v>176</v>
      </c>
      <c r="D855" s="203" t="s">
        <v>2762</v>
      </c>
      <c r="E855" s="204" t="s">
        <v>1994</v>
      </c>
      <c r="F855" s="202">
        <f t="shared" si="39"/>
        <v>10</v>
      </c>
      <c r="G855" s="202" t="str">
        <f t="shared" si="40"/>
        <v>Waterloo</v>
      </c>
      <c r="H855" s="202" t="str">
        <f t="shared" si="41"/>
        <v>Waterloo, IA</v>
      </c>
      <c r="I855" s="205" t="s">
        <v>527</v>
      </c>
      <c r="J855" s="38" t="s">
        <v>2762</v>
      </c>
      <c r="K855" s="38">
        <v>702</v>
      </c>
      <c r="L855" s="206">
        <v>7406</v>
      </c>
      <c r="M855" s="207" t="s">
        <v>2509</v>
      </c>
      <c r="N855" s="208" t="s">
        <v>2762</v>
      </c>
      <c r="O855" s="209" t="s">
        <v>2510</v>
      </c>
    </row>
    <row r="856" spans="1:15" ht="12">
      <c r="A856" s="175"/>
      <c r="B856" s="201" t="s">
        <v>2815</v>
      </c>
      <c r="C856" s="202" t="s">
        <v>176</v>
      </c>
      <c r="D856" s="203" t="s">
        <v>2762</v>
      </c>
      <c r="E856" s="204" t="s">
        <v>1994</v>
      </c>
      <c r="F856" s="202">
        <f t="shared" si="39"/>
        <v>10</v>
      </c>
      <c r="G856" s="202" t="str">
        <f t="shared" si="40"/>
        <v>Waterloo</v>
      </c>
      <c r="H856" s="202" t="str">
        <f t="shared" si="41"/>
        <v>Waterloo, IA</v>
      </c>
      <c r="I856" s="205" t="s">
        <v>527</v>
      </c>
      <c r="J856" s="38" t="s">
        <v>2762</v>
      </c>
      <c r="K856" s="38">
        <v>702</v>
      </c>
      <c r="L856" s="206">
        <v>7406</v>
      </c>
      <c r="M856" s="207" t="s">
        <v>2509</v>
      </c>
      <c r="N856" s="208" t="s">
        <v>2762</v>
      </c>
      <c r="O856" s="209" t="s">
        <v>2510</v>
      </c>
    </row>
    <row r="857" spans="1:15" ht="12">
      <c r="A857" s="175"/>
      <c r="B857" s="201" t="s">
        <v>2816</v>
      </c>
      <c r="C857" s="202" t="s">
        <v>2485</v>
      </c>
      <c r="D857" s="203" t="s">
        <v>2486</v>
      </c>
      <c r="E857" s="204" t="s">
        <v>2817</v>
      </c>
      <c r="F857" s="202">
        <f t="shared" si="39"/>
        <v>11</v>
      </c>
      <c r="G857" s="202" t="str">
        <f t="shared" si="40"/>
        <v>Watertown</v>
      </c>
      <c r="H857" s="202" t="str">
        <f t="shared" si="41"/>
        <v>Watertown, NY</v>
      </c>
      <c r="I857" s="205" t="s">
        <v>511</v>
      </c>
      <c r="J857" s="38" t="s">
        <v>2486</v>
      </c>
      <c r="K857" s="38">
        <v>438</v>
      </c>
      <c r="L857" s="206">
        <v>6834</v>
      </c>
      <c r="M857" s="207" t="s">
        <v>2744</v>
      </c>
      <c r="N857" s="208" t="s">
        <v>2486</v>
      </c>
      <c r="O857" s="209" t="s">
        <v>2745</v>
      </c>
    </row>
    <row r="858" spans="1:15" ht="12">
      <c r="A858" s="175"/>
      <c r="B858" s="201" t="s">
        <v>2818</v>
      </c>
      <c r="C858" s="202" t="s">
        <v>1630</v>
      </c>
      <c r="D858" s="203" t="s">
        <v>1631</v>
      </c>
      <c r="E858" s="204" t="s">
        <v>2817</v>
      </c>
      <c r="F858" s="202">
        <f t="shared" si="39"/>
        <v>11</v>
      </c>
      <c r="G858" s="202" t="str">
        <f t="shared" si="40"/>
        <v>Watertown</v>
      </c>
      <c r="H858" s="202" t="str">
        <f t="shared" si="41"/>
        <v>Watertown, SD</v>
      </c>
      <c r="I858" s="205" t="s">
        <v>2399</v>
      </c>
      <c r="J858" s="38" t="s">
        <v>1635</v>
      </c>
      <c r="K858" s="38">
        <v>537</v>
      </c>
      <c r="L858" s="206">
        <v>9254</v>
      </c>
      <c r="M858" s="207" t="s">
        <v>1634</v>
      </c>
      <c r="N858" s="208" t="s">
        <v>1635</v>
      </c>
      <c r="O858" s="209" t="s">
        <v>1636</v>
      </c>
    </row>
    <row r="859" spans="1:15" ht="12">
      <c r="A859" s="175"/>
      <c r="B859" s="213" t="s">
        <v>2819</v>
      </c>
      <c r="C859" s="202" t="s">
        <v>2319</v>
      </c>
      <c r="D859" s="203" t="s">
        <v>2320</v>
      </c>
      <c r="E859" s="204" t="s">
        <v>2820</v>
      </c>
      <c r="F859" s="202">
        <f t="shared" si="39"/>
        <v>12</v>
      </c>
      <c r="G859" s="202" t="str">
        <f t="shared" si="40"/>
        <v>Waterville</v>
      </c>
      <c r="H859" s="202" t="str">
        <f t="shared" si="41"/>
        <v>Waterville, ME</v>
      </c>
      <c r="I859" s="205" t="s">
        <v>2070</v>
      </c>
      <c r="J859" s="38" t="s">
        <v>2320</v>
      </c>
      <c r="K859" s="38">
        <v>268</v>
      </c>
      <c r="L859" s="206">
        <v>7378</v>
      </c>
      <c r="M859" s="207" t="s">
        <v>2071</v>
      </c>
      <c r="N859" s="208" t="s">
        <v>2320</v>
      </c>
      <c r="O859" s="209" t="s">
        <v>2072</v>
      </c>
    </row>
    <row r="860" spans="1:15" ht="12">
      <c r="A860" s="175"/>
      <c r="B860" s="201" t="s">
        <v>2821</v>
      </c>
      <c r="C860" s="202" t="s">
        <v>702</v>
      </c>
      <c r="D860" s="203" t="s">
        <v>259</v>
      </c>
      <c r="E860" s="204" t="s">
        <v>2822</v>
      </c>
      <c r="F860" s="202">
        <f t="shared" si="39"/>
        <v>8</v>
      </c>
      <c r="G860" s="202" t="str">
        <f t="shared" si="40"/>
        <v>Wausau</v>
      </c>
      <c r="H860" s="202" t="str">
        <f t="shared" si="41"/>
        <v>Wausau, WI</v>
      </c>
      <c r="I860" s="205" t="s">
        <v>1140</v>
      </c>
      <c r="J860" s="38" t="s">
        <v>259</v>
      </c>
      <c r="K860" s="38">
        <v>381</v>
      </c>
      <c r="L860" s="206">
        <v>8089</v>
      </c>
      <c r="M860" s="207" t="s">
        <v>1141</v>
      </c>
      <c r="N860" s="208" t="s">
        <v>259</v>
      </c>
      <c r="O860" s="209" t="s">
        <v>1326</v>
      </c>
    </row>
    <row r="861" spans="1:15" ht="12">
      <c r="A861" s="175"/>
      <c r="B861" s="201" t="s">
        <v>2229</v>
      </c>
      <c r="C861" s="202" t="s">
        <v>98</v>
      </c>
      <c r="D861" s="203" t="s">
        <v>99</v>
      </c>
      <c r="E861" s="204" t="s">
        <v>2230</v>
      </c>
      <c r="F861" s="202">
        <f t="shared" si="39"/>
        <v>10</v>
      </c>
      <c r="G861" s="202" t="str">
        <f t="shared" si="40"/>
        <v>Waycross</v>
      </c>
      <c r="H861" s="202" t="str">
        <f t="shared" si="41"/>
        <v>Waycross, GA</v>
      </c>
      <c r="I861" s="205" t="s">
        <v>1481</v>
      </c>
      <c r="J861" s="38" t="s">
        <v>99</v>
      </c>
      <c r="K861" s="38">
        <v>2365</v>
      </c>
      <c r="L861" s="206">
        <v>1847</v>
      </c>
      <c r="M861" s="207" t="s">
        <v>1482</v>
      </c>
      <c r="N861" s="208" t="s">
        <v>99</v>
      </c>
      <c r="O861" s="209" t="s">
        <v>1483</v>
      </c>
    </row>
    <row r="862" spans="1:15" ht="12">
      <c r="A862" s="175"/>
      <c r="B862" s="201" t="s">
        <v>2231</v>
      </c>
      <c r="C862" s="202" t="s">
        <v>1403</v>
      </c>
      <c r="D862" s="203" t="s">
        <v>1784</v>
      </c>
      <c r="E862" s="204" t="s">
        <v>2232</v>
      </c>
      <c r="F862" s="202">
        <f t="shared" si="39"/>
        <v>7</v>
      </c>
      <c r="G862" s="202" t="str">
        <f t="shared" si="40"/>
        <v>Welch</v>
      </c>
      <c r="H862" s="202" t="str">
        <f t="shared" si="41"/>
        <v>Welch, WV</v>
      </c>
      <c r="I862" s="205" t="s">
        <v>2754</v>
      </c>
      <c r="J862" s="38" t="s">
        <v>1784</v>
      </c>
      <c r="K862" s="38">
        <v>1031</v>
      </c>
      <c r="L862" s="206">
        <v>4646</v>
      </c>
      <c r="M862" s="207" t="s">
        <v>1785</v>
      </c>
      <c r="N862" s="208" t="s">
        <v>1784</v>
      </c>
      <c r="O862" s="209" t="s">
        <v>1786</v>
      </c>
    </row>
    <row r="863" spans="1:15" ht="12">
      <c r="A863" s="175"/>
      <c r="B863" s="201" t="s">
        <v>2233</v>
      </c>
      <c r="C863" s="202" t="s">
        <v>2131</v>
      </c>
      <c r="D863" s="203" t="s">
        <v>2132</v>
      </c>
      <c r="E863" s="204" t="s">
        <v>1972</v>
      </c>
      <c r="F863" s="202">
        <f t="shared" si="39"/>
        <v>11</v>
      </c>
      <c r="G863" s="202" t="str">
        <f t="shared" si="40"/>
        <v>Wellsboro</v>
      </c>
      <c r="H863" s="202" t="str">
        <f t="shared" si="41"/>
        <v>Wellsboro, PA</v>
      </c>
      <c r="I863" s="205" t="s">
        <v>75</v>
      </c>
      <c r="J863" s="38" t="s">
        <v>2486</v>
      </c>
      <c r="K863" s="38">
        <v>337</v>
      </c>
      <c r="L863" s="206">
        <v>7273</v>
      </c>
      <c r="M863" s="207" t="s">
        <v>76</v>
      </c>
      <c r="N863" s="208" t="s">
        <v>2132</v>
      </c>
      <c r="O863" s="209" t="s">
        <v>77</v>
      </c>
    </row>
    <row r="864" spans="1:15" ht="12">
      <c r="A864" s="175"/>
      <c r="B864" s="201" t="s">
        <v>1973</v>
      </c>
      <c r="C864" s="202" t="s">
        <v>140</v>
      </c>
      <c r="D864" s="203" t="s">
        <v>1900</v>
      </c>
      <c r="E864" s="204" t="s">
        <v>1974</v>
      </c>
      <c r="F864" s="202">
        <f t="shared" si="39"/>
        <v>11</v>
      </c>
      <c r="G864" s="202" t="str">
        <f t="shared" si="40"/>
        <v>Wenatchee</v>
      </c>
      <c r="H864" s="202" t="str">
        <f t="shared" si="41"/>
        <v>Wenatchee, WA</v>
      </c>
      <c r="I864" s="205" t="s">
        <v>2245</v>
      </c>
      <c r="J864" s="38" t="s">
        <v>1900</v>
      </c>
      <c r="K864" s="38">
        <v>458</v>
      </c>
      <c r="L864" s="206">
        <v>5967</v>
      </c>
      <c r="M864" s="207" t="s">
        <v>1899</v>
      </c>
      <c r="N864" s="208" t="s">
        <v>1900</v>
      </c>
      <c r="O864" s="209" t="s">
        <v>1901</v>
      </c>
    </row>
    <row r="865" spans="1:15" ht="12">
      <c r="A865" s="175"/>
      <c r="B865" s="201" t="s">
        <v>2246</v>
      </c>
      <c r="C865" s="202" t="s">
        <v>2208</v>
      </c>
      <c r="D865" s="203" t="s">
        <v>1946</v>
      </c>
      <c r="E865" s="204" t="s">
        <v>2247</v>
      </c>
      <c r="F865" s="202">
        <f t="shared" si="39"/>
        <v>14</v>
      </c>
      <c r="G865" s="202" t="str">
        <f t="shared" si="40"/>
        <v>West Memphis</v>
      </c>
      <c r="H865" s="202" t="str">
        <f t="shared" si="41"/>
        <v>West Memphis, AR</v>
      </c>
      <c r="I865" s="205" t="s">
        <v>1948</v>
      </c>
      <c r="J865" s="38" t="s">
        <v>1946</v>
      </c>
      <c r="K865" s="38">
        <v>1916</v>
      </c>
      <c r="L865" s="206">
        <v>3228</v>
      </c>
      <c r="M865" s="205" t="s">
        <v>1705</v>
      </c>
      <c r="N865" s="38" t="s">
        <v>1946</v>
      </c>
      <c r="O865" s="209" t="s">
        <v>1706</v>
      </c>
    </row>
    <row r="866" spans="1:15" ht="12">
      <c r="A866" s="175"/>
      <c r="B866" s="201" t="s">
        <v>2248</v>
      </c>
      <c r="C866" s="202" t="s">
        <v>2225</v>
      </c>
      <c r="D866" s="203" t="s">
        <v>2226</v>
      </c>
      <c r="E866" s="204" t="s">
        <v>2249</v>
      </c>
      <c r="F866" s="202">
        <f t="shared" si="39"/>
        <v>17</v>
      </c>
      <c r="G866" s="202" t="str">
        <f t="shared" si="40"/>
        <v>West Palm Beach</v>
      </c>
      <c r="H866" s="202" t="str">
        <f t="shared" si="41"/>
        <v>West Palm Beach, FL</v>
      </c>
      <c r="I866" s="205" t="s">
        <v>2250</v>
      </c>
      <c r="J866" s="38" t="s">
        <v>2226</v>
      </c>
      <c r="K866" s="38">
        <v>3891</v>
      </c>
      <c r="L866" s="206">
        <v>323</v>
      </c>
      <c r="M866" s="207" t="s">
        <v>2251</v>
      </c>
      <c r="N866" s="208" t="s">
        <v>2226</v>
      </c>
      <c r="O866" s="209" t="s">
        <v>2252</v>
      </c>
    </row>
    <row r="867" spans="1:15" ht="12">
      <c r="A867" s="175"/>
      <c r="B867" s="201" t="s">
        <v>2253</v>
      </c>
      <c r="C867" s="202" t="s">
        <v>2485</v>
      </c>
      <c r="D867" s="203" t="s">
        <v>2486</v>
      </c>
      <c r="E867" s="204" t="s">
        <v>1995</v>
      </c>
      <c r="F867" s="202">
        <f t="shared" si="39"/>
        <v>13</v>
      </c>
      <c r="G867" s="202" t="str">
        <f t="shared" si="40"/>
        <v>Westchester</v>
      </c>
      <c r="H867" s="202" t="str">
        <f t="shared" si="41"/>
        <v>Westchester, NY</v>
      </c>
      <c r="I867" s="205" t="s">
        <v>2289</v>
      </c>
      <c r="J867" s="38" t="s">
        <v>2287</v>
      </c>
      <c r="K867" s="38">
        <v>724</v>
      </c>
      <c r="L867" s="206">
        <v>5537</v>
      </c>
      <c r="M867" s="205" t="s">
        <v>2551</v>
      </c>
      <c r="N867" s="38" t="s">
        <v>2287</v>
      </c>
      <c r="O867" s="209" t="s">
        <v>2552</v>
      </c>
    </row>
    <row r="868" spans="1:15" ht="12">
      <c r="A868" s="175"/>
      <c r="B868" s="201" t="s">
        <v>1996</v>
      </c>
      <c r="C868" s="202" t="s">
        <v>2738</v>
      </c>
      <c r="D868" s="203" t="s">
        <v>2739</v>
      </c>
      <c r="E868" s="204" t="s">
        <v>1997</v>
      </c>
      <c r="F868" s="202">
        <f t="shared" si="39"/>
        <v>11</v>
      </c>
      <c r="G868" s="202" t="str">
        <f t="shared" si="40"/>
        <v>Wheatland</v>
      </c>
      <c r="H868" s="202" t="str">
        <f t="shared" si="41"/>
        <v>Wheatland, WY</v>
      </c>
      <c r="I868" s="205" t="s">
        <v>1747</v>
      </c>
      <c r="J868" s="38" t="s">
        <v>2385</v>
      </c>
      <c r="K868" s="38">
        <v>713</v>
      </c>
      <c r="L868" s="206">
        <v>6729</v>
      </c>
      <c r="M868" s="207" t="s">
        <v>54</v>
      </c>
      <c r="N868" s="208" t="s">
        <v>2739</v>
      </c>
      <c r="O868" s="209" t="s">
        <v>55</v>
      </c>
    </row>
    <row r="869" spans="1:15" ht="12">
      <c r="A869" s="175"/>
      <c r="B869" s="201" t="s">
        <v>1748</v>
      </c>
      <c r="C869" s="202" t="s">
        <v>1403</v>
      </c>
      <c r="D869" s="203" t="s">
        <v>1784</v>
      </c>
      <c r="E869" s="204" t="s">
        <v>1749</v>
      </c>
      <c r="F869" s="202">
        <f t="shared" si="39"/>
        <v>10</v>
      </c>
      <c r="G869" s="202" t="str">
        <f t="shared" si="40"/>
        <v>Wheeling</v>
      </c>
      <c r="H869" s="202" t="str">
        <f t="shared" si="41"/>
        <v>Wheeling, WV</v>
      </c>
      <c r="I869" s="205" t="s">
        <v>2392</v>
      </c>
      <c r="J869" s="38" t="s">
        <v>2132</v>
      </c>
      <c r="K869" s="38">
        <v>654</v>
      </c>
      <c r="L869" s="206">
        <v>5968</v>
      </c>
      <c r="M869" s="207" t="s">
        <v>2393</v>
      </c>
      <c r="N869" s="208" t="s">
        <v>2132</v>
      </c>
      <c r="O869" s="209" t="s">
        <v>2394</v>
      </c>
    </row>
    <row r="870" spans="1:15" ht="12">
      <c r="A870" s="175"/>
      <c r="B870" s="201" t="s">
        <v>2813</v>
      </c>
      <c r="C870" s="202" t="s">
        <v>2485</v>
      </c>
      <c r="D870" s="203" t="s">
        <v>2486</v>
      </c>
      <c r="E870" s="204" t="s">
        <v>2814</v>
      </c>
      <c r="F870" s="202">
        <f t="shared" si="39"/>
        <v>14</v>
      </c>
      <c r="G870" s="202" t="str">
        <f t="shared" si="40"/>
        <v>White Plains</v>
      </c>
      <c r="H870" s="202" t="str">
        <f t="shared" si="41"/>
        <v>White Plains, NY</v>
      </c>
      <c r="I870" s="205" t="s">
        <v>2289</v>
      </c>
      <c r="J870" s="38" t="s">
        <v>2287</v>
      </c>
      <c r="K870" s="38">
        <v>724</v>
      </c>
      <c r="L870" s="206">
        <v>5537</v>
      </c>
      <c r="M870" s="205" t="s">
        <v>2551</v>
      </c>
      <c r="N870" s="38" t="s">
        <v>2287</v>
      </c>
      <c r="O870" s="209" t="s">
        <v>2552</v>
      </c>
    </row>
    <row r="871" spans="1:15" ht="12">
      <c r="A871" s="175"/>
      <c r="B871" s="213" t="s">
        <v>2478</v>
      </c>
      <c r="C871" s="202" t="s">
        <v>1408</v>
      </c>
      <c r="D871" s="203" t="s">
        <v>1409</v>
      </c>
      <c r="E871" s="204" t="s">
        <v>2479</v>
      </c>
      <c r="F871" s="202">
        <f t="shared" si="39"/>
        <v>22</v>
      </c>
      <c r="G871" s="202" t="str">
        <f t="shared" si="40"/>
        <v>White River Junction</v>
      </c>
      <c r="H871" s="202" t="str">
        <f t="shared" si="41"/>
        <v>White River Junction, VT</v>
      </c>
      <c r="I871" s="205" t="s">
        <v>2512</v>
      </c>
      <c r="J871" s="38" t="s">
        <v>1409</v>
      </c>
      <c r="K871" s="38">
        <v>388</v>
      </c>
      <c r="L871" s="206">
        <v>7771</v>
      </c>
      <c r="M871" s="207" t="s">
        <v>2513</v>
      </c>
      <c r="N871" s="208" t="s">
        <v>1409</v>
      </c>
      <c r="O871" s="209" t="s">
        <v>2514</v>
      </c>
    </row>
    <row r="872" spans="1:15" ht="12">
      <c r="A872" s="175"/>
      <c r="B872" s="201" t="s">
        <v>2480</v>
      </c>
      <c r="C872" s="202" t="s">
        <v>2629</v>
      </c>
      <c r="D872" s="203" t="s">
        <v>2626</v>
      </c>
      <c r="E872" s="204" t="s">
        <v>1534</v>
      </c>
      <c r="F872" s="202">
        <f t="shared" si="39"/>
        <v>10</v>
      </c>
      <c r="G872" s="202" t="str">
        <f t="shared" si="40"/>
        <v>Whittier</v>
      </c>
      <c r="H872" s="202" t="str">
        <f t="shared" si="41"/>
        <v>Whittier, CA</v>
      </c>
      <c r="I872" s="205" t="s">
        <v>89</v>
      </c>
      <c r="J872" s="38" t="s">
        <v>2626</v>
      </c>
      <c r="K872" s="38">
        <v>1201</v>
      </c>
      <c r="L872" s="206">
        <v>1430</v>
      </c>
      <c r="M872" s="205" t="s">
        <v>2374</v>
      </c>
      <c r="N872" s="38" t="s">
        <v>2626</v>
      </c>
      <c r="O872" s="209" t="s">
        <v>2375</v>
      </c>
    </row>
    <row r="873" spans="1:15" ht="12">
      <c r="A873" s="175"/>
      <c r="B873" s="201" t="s">
        <v>1535</v>
      </c>
      <c r="C873" s="202" t="s">
        <v>1638</v>
      </c>
      <c r="D873" s="203" t="s">
        <v>1639</v>
      </c>
      <c r="E873" s="204" t="s">
        <v>1536</v>
      </c>
      <c r="F873" s="202">
        <f t="shared" si="39"/>
        <v>15</v>
      </c>
      <c r="G873" s="202" t="str">
        <f t="shared" si="40"/>
        <v>Wichita Falls</v>
      </c>
      <c r="H873" s="202" t="str">
        <f t="shared" si="41"/>
        <v>Wichita Falls, TX</v>
      </c>
      <c r="I873" s="205" t="s">
        <v>1463</v>
      </c>
      <c r="J873" s="38" t="s">
        <v>1639</v>
      </c>
      <c r="K873" s="38">
        <v>2340</v>
      </c>
      <c r="L873" s="206">
        <v>3042</v>
      </c>
      <c r="M873" s="207" t="s">
        <v>1464</v>
      </c>
      <c r="N873" s="208" t="s">
        <v>1639</v>
      </c>
      <c r="O873" s="209" t="s">
        <v>1694</v>
      </c>
    </row>
    <row r="874" spans="1:15" ht="12">
      <c r="A874" s="175"/>
      <c r="B874" s="201" t="s">
        <v>1537</v>
      </c>
      <c r="C874" s="202" t="s">
        <v>241</v>
      </c>
      <c r="D874" s="203" t="s">
        <v>242</v>
      </c>
      <c r="E874" s="204" t="s">
        <v>1538</v>
      </c>
      <c r="F874" s="202">
        <f t="shared" si="39"/>
        <v>9</v>
      </c>
      <c r="G874" s="202" t="str">
        <f t="shared" si="40"/>
        <v>Wichita</v>
      </c>
      <c r="H874" s="202" t="str">
        <f t="shared" si="41"/>
        <v>Wichita, KS</v>
      </c>
      <c r="I874" s="205" t="s">
        <v>718</v>
      </c>
      <c r="J874" s="38" t="s">
        <v>242</v>
      </c>
      <c r="K874" s="38">
        <v>1628</v>
      </c>
      <c r="L874" s="206">
        <v>4791</v>
      </c>
      <c r="M874" s="207" t="s">
        <v>23</v>
      </c>
      <c r="N874" s="208" t="s">
        <v>242</v>
      </c>
      <c r="O874" s="209" t="s">
        <v>276</v>
      </c>
    </row>
    <row r="875" spans="1:15" ht="12">
      <c r="A875" s="175"/>
      <c r="B875" s="201" t="s">
        <v>1765</v>
      </c>
      <c r="C875" s="202" t="s">
        <v>241</v>
      </c>
      <c r="D875" s="203" t="s">
        <v>242</v>
      </c>
      <c r="E875" s="204" t="s">
        <v>1538</v>
      </c>
      <c r="F875" s="202">
        <f t="shared" si="39"/>
        <v>9</v>
      </c>
      <c r="G875" s="202" t="str">
        <f t="shared" si="40"/>
        <v>Wichita</v>
      </c>
      <c r="H875" s="202" t="str">
        <f t="shared" si="41"/>
        <v>Wichita, KS</v>
      </c>
      <c r="I875" s="205" t="s">
        <v>718</v>
      </c>
      <c r="J875" s="38" t="s">
        <v>242</v>
      </c>
      <c r="K875" s="38">
        <v>1628</v>
      </c>
      <c r="L875" s="206">
        <v>4791</v>
      </c>
      <c r="M875" s="207" t="s">
        <v>23</v>
      </c>
      <c r="N875" s="208" t="s">
        <v>242</v>
      </c>
      <c r="O875" s="209" t="s">
        <v>276</v>
      </c>
    </row>
    <row r="876" spans="1:15" ht="12">
      <c r="A876" s="175"/>
      <c r="B876" s="201" t="s">
        <v>1766</v>
      </c>
      <c r="C876" s="202" t="s">
        <v>241</v>
      </c>
      <c r="D876" s="203" t="s">
        <v>242</v>
      </c>
      <c r="E876" s="204" t="s">
        <v>1538</v>
      </c>
      <c r="F876" s="202">
        <f t="shared" si="39"/>
        <v>9</v>
      </c>
      <c r="G876" s="202" t="str">
        <f t="shared" si="40"/>
        <v>Wichita</v>
      </c>
      <c r="H876" s="202" t="str">
        <f t="shared" si="41"/>
        <v>Wichita, KS</v>
      </c>
      <c r="I876" s="205" t="s">
        <v>718</v>
      </c>
      <c r="J876" s="38" t="s">
        <v>242</v>
      </c>
      <c r="K876" s="38">
        <v>1628</v>
      </c>
      <c r="L876" s="206">
        <v>4791</v>
      </c>
      <c r="M876" s="207" t="s">
        <v>23</v>
      </c>
      <c r="N876" s="208" t="s">
        <v>242</v>
      </c>
      <c r="O876" s="209" t="s">
        <v>276</v>
      </c>
    </row>
    <row r="877" spans="1:15" ht="12">
      <c r="A877" s="175"/>
      <c r="B877" s="201" t="s">
        <v>1767</v>
      </c>
      <c r="C877" s="202" t="s">
        <v>2131</v>
      </c>
      <c r="D877" s="203" t="s">
        <v>2132</v>
      </c>
      <c r="E877" s="204" t="s">
        <v>1768</v>
      </c>
      <c r="F877" s="202">
        <f t="shared" si="39"/>
        <v>14</v>
      </c>
      <c r="G877" s="202" t="str">
        <f t="shared" si="40"/>
        <v>Wilkes-Barre</v>
      </c>
      <c r="H877" s="202" t="str">
        <f t="shared" si="41"/>
        <v>Wilkes-Barre, PA</v>
      </c>
      <c r="I877" s="205" t="s">
        <v>1730</v>
      </c>
      <c r="J877" s="38" t="s">
        <v>2132</v>
      </c>
      <c r="K877" s="38">
        <v>539</v>
      </c>
      <c r="L877" s="206">
        <v>6291</v>
      </c>
      <c r="M877" s="207" t="s">
        <v>76</v>
      </c>
      <c r="N877" s="208" t="s">
        <v>2132</v>
      </c>
      <c r="O877" s="209" t="s">
        <v>77</v>
      </c>
    </row>
    <row r="878" spans="1:15" ht="12">
      <c r="A878" s="175"/>
      <c r="B878" s="201" t="s">
        <v>1769</v>
      </c>
      <c r="C878" s="202" t="s">
        <v>2131</v>
      </c>
      <c r="D878" s="203" t="s">
        <v>2132</v>
      </c>
      <c r="E878" s="204" t="s">
        <v>1768</v>
      </c>
      <c r="F878" s="202">
        <f t="shared" si="39"/>
        <v>14</v>
      </c>
      <c r="G878" s="202" t="str">
        <f t="shared" si="40"/>
        <v>Wilkes-Barre</v>
      </c>
      <c r="H878" s="202" t="str">
        <f t="shared" si="41"/>
        <v>Wilkes-Barre, PA</v>
      </c>
      <c r="I878" s="205" t="s">
        <v>1730</v>
      </c>
      <c r="J878" s="38" t="s">
        <v>2132</v>
      </c>
      <c r="K878" s="38">
        <v>539</v>
      </c>
      <c r="L878" s="206">
        <v>6291</v>
      </c>
      <c r="M878" s="207" t="s">
        <v>76</v>
      </c>
      <c r="N878" s="208" t="s">
        <v>2132</v>
      </c>
      <c r="O878" s="209" t="s">
        <v>77</v>
      </c>
    </row>
    <row r="879" spans="1:15" ht="12">
      <c r="A879" s="175"/>
      <c r="B879" s="201" t="s">
        <v>1770</v>
      </c>
      <c r="C879" s="202" t="s">
        <v>2131</v>
      </c>
      <c r="D879" s="203" t="s">
        <v>2132</v>
      </c>
      <c r="E879" s="204" t="s">
        <v>1771</v>
      </c>
      <c r="F879" s="202">
        <f t="shared" si="39"/>
        <v>14</v>
      </c>
      <c r="G879" s="202" t="str">
        <f t="shared" si="40"/>
        <v>Williamsport</v>
      </c>
      <c r="H879" s="202" t="str">
        <f t="shared" si="41"/>
        <v>Williamsport, PA</v>
      </c>
      <c r="I879" s="205" t="s">
        <v>2608</v>
      </c>
      <c r="J879" s="38" t="s">
        <v>2132</v>
      </c>
      <c r="K879" s="38">
        <v>622</v>
      </c>
      <c r="L879" s="206">
        <v>6087</v>
      </c>
      <c r="M879" s="207" t="s">
        <v>331</v>
      </c>
      <c r="N879" s="208" t="s">
        <v>2132</v>
      </c>
      <c r="O879" s="209" t="s">
        <v>332</v>
      </c>
    </row>
    <row r="880" spans="1:15" ht="12">
      <c r="A880" s="175"/>
      <c r="B880" s="213" t="s">
        <v>1772</v>
      </c>
      <c r="C880" s="202" t="s">
        <v>2286</v>
      </c>
      <c r="D880" s="203" t="s">
        <v>2287</v>
      </c>
      <c r="E880" s="204" t="s">
        <v>1773</v>
      </c>
      <c r="F880" s="202">
        <f t="shared" si="39"/>
        <v>13</v>
      </c>
      <c r="G880" s="202" t="str">
        <f t="shared" si="40"/>
        <v>Willimantic</v>
      </c>
      <c r="H880" s="202" t="str">
        <f t="shared" si="41"/>
        <v>Willimantic, CT</v>
      </c>
      <c r="I880" s="205" t="s">
        <v>2702</v>
      </c>
      <c r="J880" s="38" t="s">
        <v>1314</v>
      </c>
      <c r="K880" s="38">
        <v>333</v>
      </c>
      <c r="L880" s="206">
        <v>6979</v>
      </c>
      <c r="M880" s="205" t="s">
        <v>2324</v>
      </c>
      <c r="N880" s="38" t="s">
        <v>2287</v>
      </c>
      <c r="O880" s="209" t="s">
        <v>2325</v>
      </c>
    </row>
    <row r="881" spans="1:15" ht="12">
      <c r="A881" s="175"/>
      <c r="B881" s="201" t="s">
        <v>1774</v>
      </c>
      <c r="C881" s="202" t="s">
        <v>83</v>
      </c>
      <c r="D881" s="203" t="s">
        <v>1635</v>
      </c>
      <c r="E881" s="204" t="s">
        <v>1775</v>
      </c>
      <c r="F881" s="202">
        <f t="shared" si="39"/>
        <v>11</v>
      </c>
      <c r="G881" s="202" t="str">
        <f t="shared" si="40"/>
        <v>Williston</v>
      </c>
      <c r="H881" s="202" t="str">
        <f t="shared" si="41"/>
        <v>Williston, ND</v>
      </c>
      <c r="I881" s="205" t="s">
        <v>1710</v>
      </c>
      <c r="J881" s="38" t="s">
        <v>1635</v>
      </c>
      <c r="K881" s="38">
        <v>548</v>
      </c>
      <c r="L881" s="206">
        <v>9090</v>
      </c>
      <c r="M881" s="207" t="s">
        <v>1906</v>
      </c>
      <c r="N881" s="208" t="s">
        <v>1635</v>
      </c>
      <c r="O881" s="209" t="s">
        <v>1907</v>
      </c>
    </row>
    <row r="882" spans="1:15" ht="12">
      <c r="A882" s="175"/>
      <c r="B882" s="201" t="s">
        <v>1776</v>
      </c>
      <c r="C882" s="202" t="s">
        <v>1412</v>
      </c>
      <c r="D882" s="203" t="s">
        <v>1208</v>
      </c>
      <c r="E882" s="204" t="s">
        <v>1777</v>
      </c>
      <c r="F882" s="202">
        <f t="shared" si="39"/>
        <v>9</v>
      </c>
      <c r="G882" s="202" t="str">
        <f t="shared" si="40"/>
        <v>Willmar</v>
      </c>
      <c r="H882" s="202" t="str">
        <f t="shared" si="41"/>
        <v>Willmar, MN</v>
      </c>
      <c r="I882" s="205" t="s">
        <v>2028</v>
      </c>
      <c r="J882" s="38" t="s">
        <v>1631</v>
      </c>
      <c r="K882" s="38">
        <v>743</v>
      </c>
      <c r="L882" s="206">
        <v>7923</v>
      </c>
      <c r="M882" s="205" t="s">
        <v>2281</v>
      </c>
      <c r="N882" s="38" t="s">
        <v>1208</v>
      </c>
      <c r="O882" s="209" t="s">
        <v>2282</v>
      </c>
    </row>
    <row r="883" spans="1:15" ht="12">
      <c r="A883" s="175"/>
      <c r="B883" s="201" t="s">
        <v>2029</v>
      </c>
      <c r="C883" s="202" t="s">
        <v>32</v>
      </c>
      <c r="D883" s="203" t="s">
        <v>33</v>
      </c>
      <c r="E883" s="204" t="s">
        <v>2030</v>
      </c>
      <c r="F883" s="202">
        <f t="shared" si="39"/>
        <v>12</v>
      </c>
      <c r="G883" s="202" t="str">
        <f t="shared" si="40"/>
        <v>Wilmington</v>
      </c>
      <c r="H883" s="202" t="str">
        <f t="shared" si="41"/>
        <v>Wilmington, DE</v>
      </c>
      <c r="I883" s="205" t="s">
        <v>540</v>
      </c>
      <c r="J883" s="38" t="s">
        <v>33</v>
      </c>
      <c r="K883" s="38">
        <v>1046</v>
      </c>
      <c r="L883" s="206">
        <v>4937</v>
      </c>
      <c r="M883" s="207" t="s">
        <v>799</v>
      </c>
      <c r="N883" s="208" t="s">
        <v>33</v>
      </c>
      <c r="O883" s="209" t="s">
        <v>800</v>
      </c>
    </row>
    <row r="884" spans="1:15" ht="12">
      <c r="A884" s="175"/>
      <c r="B884" s="201" t="s">
        <v>2031</v>
      </c>
      <c r="C884" s="202" t="s">
        <v>32</v>
      </c>
      <c r="D884" s="203" t="s">
        <v>33</v>
      </c>
      <c r="E884" s="204" t="s">
        <v>2030</v>
      </c>
      <c r="F884" s="202">
        <f t="shared" si="39"/>
        <v>12</v>
      </c>
      <c r="G884" s="202" t="str">
        <f t="shared" si="40"/>
        <v>Wilmington</v>
      </c>
      <c r="H884" s="202" t="str">
        <f t="shared" si="41"/>
        <v>Wilmington, DE</v>
      </c>
      <c r="I884" s="205" t="s">
        <v>540</v>
      </c>
      <c r="J884" s="38" t="s">
        <v>33</v>
      </c>
      <c r="K884" s="38">
        <v>1046</v>
      </c>
      <c r="L884" s="206">
        <v>4937</v>
      </c>
      <c r="M884" s="207" t="s">
        <v>799</v>
      </c>
      <c r="N884" s="208" t="s">
        <v>33</v>
      </c>
      <c r="O884" s="209" t="s">
        <v>800</v>
      </c>
    </row>
    <row r="885" spans="1:15" ht="12">
      <c r="A885" s="175"/>
      <c r="B885" s="201" t="s">
        <v>2032</v>
      </c>
      <c r="C885" s="202" t="s">
        <v>350</v>
      </c>
      <c r="D885" s="203" t="s">
        <v>351</v>
      </c>
      <c r="E885" s="204" t="s">
        <v>2030</v>
      </c>
      <c r="F885" s="202">
        <f t="shared" si="39"/>
        <v>12</v>
      </c>
      <c r="G885" s="202" t="str">
        <f t="shared" si="40"/>
        <v>Wilmington</v>
      </c>
      <c r="H885" s="202" t="str">
        <f t="shared" si="41"/>
        <v>Wilmington, NC</v>
      </c>
      <c r="I885" s="205" t="s">
        <v>1685</v>
      </c>
      <c r="J885" s="38" t="s">
        <v>351</v>
      </c>
      <c r="K885" s="38">
        <v>1926</v>
      </c>
      <c r="L885" s="206">
        <v>2470</v>
      </c>
      <c r="M885" s="207" t="s">
        <v>490</v>
      </c>
      <c r="N885" s="208" t="s">
        <v>351</v>
      </c>
      <c r="O885" s="209" t="s">
        <v>491</v>
      </c>
    </row>
    <row r="886" spans="1:15" ht="12">
      <c r="A886" s="175"/>
      <c r="B886" s="201" t="s">
        <v>2033</v>
      </c>
      <c r="C886" s="202" t="s">
        <v>87</v>
      </c>
      <c r="D886" s="203" t="s">
        <v>88</v>
      </c>
      <c r="E886" s="204" t="s">
        <v>2034</v>
      </c>
      <c r="F886" s="202">
        <f t="shared" si="39"/>
        <v>12</v>
      </c>
      <c r="G886" s="202" t="str">
        <f t="shared" si="40"/>
        <v>Winchester</v>
      </c>
      <c r="H886" s="202" t="str">
        <f t="shared" si="41"/>
        <v>Winchester, VA</v>
      </c>
      <c r="I886" s="205" t="s">
        <v>178</v>
      </c>
      <c r="J886" s="38" t="s">
        <v>2710</v>
      </c>
      <c r="K886" s="38">
        <v>973</v>
      </c>
      <c r="L886" s="206">
        <v>5006</v>
      </c>
      <c r="M886" s="207" t="s">
        <v>2711</v>
      </c>
      <c r="N886" s="208" t="s">
        <v>2720</v>
      </c>
      <c r="O886" s="209" t="s">
        <v>2721</v>
      </c>
    </row>
    <row r="887" spans="1:15" ht="12">
      <c r="A887" s="175"/>
      <c r="B887" s="201" t="s">
        <v>2035</v>
      </c>
      <c r="C887" s="202" t="s">
        <v>1412</v>
      </c>
      <c r="D887" s="203" t="s">
        <v>1208</v>
      </c>
      <c r="E887" s="204" t="s">
        <v>2036</v>
      </c>
      <c r="F887" s="202">
        <f t="shared" si="39"/>
        <v>8</v>
      </c>
      <c r="G887" s="202" t="str">
        <f t="shared" si="40"/>
        <v>Windom</v>
      </c>
      <c r="H887" s="202" t="str">
        <f t="shared" si="41"/>
        <v>Windom, MN</v>
      </c>
      <c r="I887" s="205" t="s">
        <v>1272</v>
      </c>
      <c r="J887" s="38" t="s">
        <v>1631</v>
      </c>
      <c r="K887" s="38">
        <v>744</v>
      </c>
      <c r="L887" s="206">
        <v>7809</v>
      </c>
      <c r="M887" s="207" t="s">
        <v>1273</v>
      </c>
      <c r="N887" s="208" t="s">
        <v>1631</v>
      </c>
      <c r="O887" s="209" t="s">
        <v>1274</v>
      </c>
    </row>
    <row r="888" spans="1:15" ht="12">
      <c r="A888" s="175"/>
      <c r="B888" s="201" t="s">
        <v>2037</v>
      </c>
      <c r="C888" s="202" t="s">
        <v>239</v>
      </c>
      <c r="D888" s="203" t="s">
        <v>240</v>
      </c>
      <c r="E888" s="204" t="s">
        <v>2038</v>
      </c>
      <c r="F888" s="202">
        <f t="shared" si="39"/>
        <v>13</v>
      </c>
      <c r="G888" s="202" t="str">
        <f t="shared" si="40"/>
        <v>Window Rock</v>
      </c>
      <c r="H888" s="202" t="str">
        <f t="shared" si="41"/>
        <v>Window Rock, AZ</v>
      </c>
      <c r="I888" s="205" t="s">
        <v>1228</v>
      </c>
      <c r="J888" s="38" t="s">
        <v>240</v>
      </c>
      <c r="K888" s="38">
        <v>145</v>
      </c>
      <c r="L888" s="206">
        <v>7131</v>
      </c>
      <c r="M888" s="205" t="s">
        <v>1229</v>
      </c>
      <c r="N888" s="38" t="s">
        <v>240</v>
      </c>
      <c r="O888" s="209" t="s">
        <v>1230</v>
      </c>
    </row>
    <row r="889" spans="1:15" ht="12">
      <c r="A889" s="175"/>
      <c r="B889" s="201" t="s">
        <v>2039</v>
      </c>
      <c r="C889" s="202" t="s">
        <v>350</v>
      </c>
      <c r="D889" s="203" t="s">
        <v>351</v>
      </c>
      <c r="E889" s="204" t="s">
        <v>2040</v>
      </c>
      <c r="F889" s="202">
        <f t="shared" si="39"/>
        <v>15</v>
      </c>
      <c r="G889" s="202" t="str">
        <f t="shared" si="40"/>
        <v>Winston-Salem</v>
      </c>
      <c r="H889" s="202" t="str">
        <f t="shared" si="41"/>
        <v>Winston-Salem, NC</v>
      </c>
      <c r="I889" s="205" t="s">
        <v>1185</v>
      </c>
      <c r="J889" s="38" t="s">
        <v>351</v>
      </c>
      <c r="K889" s="38">
        <v>1253</v>
      </c>
      <c r="L889" s="206">
        <v>3865</v>
      </c>
      <c r="M889" s="207" t="s">
        <v>1186</v>
      </c>
      <c r="N889" s="208" t="s">
        <v>351</v>
      </c>
      <c r="O889" s="209" t="s">
        <v>1187</v>
      </c>
    </row>
    <row r="890" spans="1:15" ht="12">
      <c r="A890" s="175"/>
      <c r="B890" s="201" t="s">
        <v>2041</v>
      </c>
      <c r="C890" s="202" t="s">
        <v>350</v>
      </c>
      <c r="D890" s="203" t="s">
        <v>351</v>
      </c>
      <c r="E890" s="204" t="s">
        <v>2040</v>
      </c>
      <c r="F890" s="202">
        <f t="shared" si="39"/>
        <v>15</v>
      </c>
      <c r="G890" s="202" t="str">
        <f t="shared" si="40"/>
        <v>Winston-Salem</v>
      </c>
      <c r="H890" s="202" t="str">
        <f t="shared" si="41"/>
        <v>Winston-Salem, NC</v>
      </c>
      <c r="I890" s="205" t="s">
        <v>1185</v>
      </c>
      <c r="J890" s="38" t="s">
        <v>351</v>
      </c>
      <c r="K890" s="38">
        <v>1253</v>
      </c>
      <c r="L890" s="206">
        <v>3865</v>
      </c>
      <c r="M890" s="207" t="s">
        <v>1186</v>
      </c>
      <c r="N890" s="208" t="s">
        <v>351</v>
      </c>
      <c r="O890" s="209" t="s">
        <v>1187</v>
      </c>
    </row>
    <row r="891" spans="1:15" ht="12">
      <c r="A891" s="175"/>
      <c r="B891" s="213" t="s">
        <v>2566</v>
      </c>
      <c r="C891" s="202" t="s">
        <v>1129</v>
      </c>
      <c r="D891" s="203" t="s">
        <v>1314</v>
      </c>
      <c r="E891" s="204" t="s">
        <v>2567</v>
      </c>
      <c r="F891" s="202">
        <f t="shared" si="39"/>
        <v>8</v>
      </c>
      <c r="G891" s="202" t="str">
        <f t="shared" si="40"/>
        <v>Woburn</v>
      </c>
      <c r="H891" s="202" t="str">
        <f t="shared" si="41"/>
        <v>Woburn, MA</v>
      </c>
      <c r="I891" s="205" t="s">
        <v>2702</v>
      </c>
      <c r="J891" s="38" t="s">
        <v>1314</v>
      </c>
      <c r="K891" s="38">
        <v>333</v>
      </c>
      <c r="L891" s="206">
        <v>6979</v>
      </c>
      <c r="M891" s="207" t="s">
        <v>2449</v>
      </c>
      <c r="N891" s="208" t="s">
        <v>1314</v>
      </c>
      <c r="O891" s="209" t="s">
        <v>2450</v>
      </c>
    </row>
    <row r="892" spans="1:15" ht="12">
      <c r="A892" s="175"/>
      <c r="B892" s="201" t="s">
        <v>2568</v>
      </c>
      <c r="C892" s="202" t="s">
        <v>2648</v>
      </c>
      <c r="D892" s="203" t="s">
        <v>2649</v>
      </c>
      <c r="E892" s="204" t="s">
        <v>2569</v>
      </c>
      <c r="F892" s="202">
        <f t="shared" si="39"/>
        <v>12</v>
      </c>
      <c r="G892" s="202" t="str">
        <f t="shared" si="40"/>
        <v>Wolf Point</v>
      </c>
      <c r="H892" s="202" t="str">
        <f t="shared" si="41"/>
        <v>Wolf Point, MT</v>
      </c>
      <c r="I892" s="205" t="s">
        <v>1308</v>
      </c>
      <c r="J892" s="38" t="s">
        <v>2649</v>
      </c>
      <c r="K892" s="38">
        <v>558</v>
      </c>
      <c r="L892" s="206">
        <v>8745</v>
      </c>
      <c r="M892" s="207" t="s">
        <v>1132</v>
      </c>
      <c r="N892" s="208" t="s">
        <v>2649</v>
      </c>
      <c r="O892" s="209" t="s">
        <v>1133</v>
      </c>
    </row>
    <row r="893" spans="1:15" ht="12">
      <c r="A893" s="175"/>
      <c r="B893" s="201" t="s">
        <v>2570</v>
      </c>
      <c r="C893" s="202" t="s">
        <v>359</v>
      </c>
      <c r="D893" s="203" t="s">
        <v>360</v>
      </c>
      <c r="E893" s="204" t="s">
        <v>2571</v>
      </c>
      <c r="F893" s="202">
        <f t="shared" si="39"/>
        <v>10</v>
      </c>
      <c r="G893" s="202" t="str">
        <f t="shared" si="40"/>
        <v>Woodward</v>
      </c>
      <c r="H893" s="202" t="str">
        <f t="shared" si="41"/>
        <v>Woodward, OK</v>
      </c>
      <c r="I893" s="205" t="s">
        <v>2115</v>
      </c>
      <c r="J893" s="38" t="s">
        <v>1639</v>
      </c>
      <c r="K893" s="38">
        <v>1354</v>
      </c>
      <c r="L893" s="206">
        <v>4258</v>
      </c>
      <c r="M893" s="207" t="s">
        <v>2116</v>
      </c>
      <c r="N893" s="208" t="s">
        <v>1639</v>
      </c>
      <c r="O893" s="209" t="s">
        <v>2117</v>
      </c>
    </row>
    <row r="894" spans="1:15" ht="12">
      <c r="A894" s="175"/>
      <c r="B894" s="213" t="s">
        <v>2572</v>
      </c>
      <c r="C894" s="202" t="s">
        <v>1129</v>
      </c>
      <c r="D894" s="203" t="s">
        <v>1314</v>
      </c>
      <c r="E894" s="204" t="s">
        <v>2321</v>
      </c>
      <c r="F894" s="202">
        <f t="shared" si="39"/>
        <v>11</v>
      </c>
      <c r="G894" s="202" t="str">
        <f t="shared" si="40"/>
        <v>Worcester</v>
      </c>
      <c r="H894" s="202" t="str">
        <f t="shared" si="41"/>
        <v>Worcester, MA</v>
      </c>
      <c r="I894" s="205" t="s">
        <v>2702</v>
      </c>
      <c r="J894" s="38" t="s">
        <v>1314</v>
      </c>
      <c r="K894" s="38">
        <v>333</v>
      </c>
      <c r="L894" s="206">
        <v>6979</v>
      </c>
      <c r="M894" s="207" t="s">
        <v>2449</v>
      </c>
      <c r="N894" s="208" t="s">
        <v>1314</v>
      </c>
      <c r="O894" s="209" t="s">
        <v>2450</v>
      </c>
    </row>
    <row r="895" spans="1:15" ht="12">
      <c r="A895" s="175"/>
      <c r="B895" s="213" t="s">
        <v>2322</v>
      </c>
      <c r="C895" s="202" t="s">
        <v>1129</v>
      </c>
      <c r="D895" s="203" t="s">
        <v>1314</v>
      </c>
      <c r="E895" s="204" t="s">
        <v>2321</v>
      </c>
      <c r="F895" s="202">
        <f t="shared" si="39"/>
        <v>11</v>
      </c>
      <c r="G895" s="202" t="str">
        <f t="shared" si="40"/>
        <v>Worcester</v>
      </c>
      <c r="H895" s="202" t="str">
        <f t="shared" si="41"/>
        <v>Worcester, MA</v>
      </c>
      <c r="I895" s="205" t="s">
        <v>2702</v>
      </c>
      <c r="J895" s="38" t="s">
        <v>1314</v>
      </c>
      <c r="K895" s="38">
        <v>333</v>
      </c>
      <c r="L895" s="206">
        <v>6979</v>
      </c>
      <c r="M895" s="207" t="s">
        <v>2449</v>
      </c>
      <c r="N895" s="208" t="s">
        <v>1314</v>
      </c>
      <c r="O895" s="209" t="s">
        <v>2450</v>
      </c>
    </row>
    <row r="896" spans="1:15" ht="12">
      <c r="A896" s="175"/>
      <c r="B896" s="213" t="s">
        <v>2323</v>
      </c>
      <c r="C896" s="202" t="s">
        <v>1129</v>
      </c>
      <c r="D896" s="203" t="s">
        <v>1314</v>
      </c>
      <c r="E896" s="204" t="s">
        <v>2321</v>
      </c>
      <c r="F896" s="202">
        <f t="shared" si="39"/>
        <v>11</v>
      </c>
      <c r="G896" s="202" t="str">
        <f t="shared" si="40"/>
        <v>Worcester</v>
      </c>
      <c r="H896" s="202" t="str">
        <f t="shared" si="41"/>
        <v>Worcester, MA</v>
      </c>
      <c r="I896" s="205" t="s">
        <v>2702</v>
      </c>
      <c r="J896" s="38" t="s">
        <v>1314</v>
      </c>
      <c r="K896" s="38">
        <v>333</v>
      </c>
      <c r="L896" s="206">
        <v>6979</v>
      </c>
      <c r="M896" s="207" t="s">
        <v>2449</v>
      </c>
      <c r="N896" s="208" t="s">
        <v>1314</v>
      </c>
      <c r="O896" s="209" t="s">
        <v>2450</v>
      </c>
    </row>
    <row r="897" spans="1:15" ht="12">
      <c r="A897" s="175"/>
      <c r="B897" s="201" t="s">
        <v>2481</v>
      </c>
      <c r="C897" s="202" t="s">
        <v>2738</v>
      </c>
      <c r="D897" s="203" t="s">
        <v>2739</v>
      </c>
      <c r="E897" s="204" t="s">
        <v>2234</v>
      </c>
      <c r="F897" s="202">
        <f t="shared" si="39"/>
        <v>9</v>
      </c>
      <c r="G897" s="202" t="str">
        <f t="shared" si="40"/>
        <v>Worland</v>
      </c>
      <c r="H897" s="202" t="str">
        <f t="shared" si="41"/>
        <v>Worland, WY</v>
      </c>
      <c r="I897" s="205" t="s">
        <v>474</v>
      </c>
      <c r="J897" s="38" t="s">
        <v>2739</v>
      </c>
      <c r="K897" s="38">
        <v>479</v>
      </c>
      <c r="L897" s="206">
        <v>7889</v>
      </c>
      <c r="M897" s="207" t="s">
        <v>2742</v>
      </c>
      <c r="N897" s="208" t="s">
        <v>2739</v>
      </c>
      <c r="O897" s="209" t="s">
        <v>521</v>
      </c>
    </row>
    <row r="898" spans="1:15" ht="12">
      <c r="A898" s="175"/>
      <c r="B898" s="201" t="s">
        <v>2679</v>
      </c>
      <c r="C898" s="202" t="s">
        <v>140</v>
      </c>
      <c r="D898" s="203" t="s">
        <v>1900</v>
      </c>
      <c r="E898" s="204" t="s">
        <v>2680</v>
      </c>
      <c r="F898" s="202">
        <f t="shared" si="39"/>
        <v>8</v>
      </c>
      <c r="G898" s="202" t="str">
        <f t="shared" si="40"/>
        <v>Yakima</v>
      </c>
      <c r="H898" s="202" t="str">
        <f t="shared" si="41"/>
        <v>Yakima, WA</v>
      </c>
      <c r="I898" s="205" t="s">
        <v>2245</v>
      </c>
      <c r="J898" s="38" t="s">
        <v>1900</v>
      </c>
      <c r="K898" s="38">
        <v>458</v>
      </c>
      <c r="L898" s="206">
        <v>5967</v>
      </c>
      <c r="M898" s="207" t="s">
        <v>1899</v>
      </c>
      <c r="N898" s="208" t="s">
        <v>1900</v>
      </c>
      <c r="O898" s="209" t="s">
        <v>1901</v>
      </c>
    </row>
    <row r="899" spans="1:15" ht="12">
      <c r="A899" s="175"/>
      <c r="B899" s="201" t="s">
        <v>2681</v>
      </c>
      <c r="C899" s="202" t="s">
        <v>2738</v>
      </c>
      <c r="D899" s="203" t="s">
        <v>2739</v>
      </c>
      <c r="E899" s="204" t="s">
        <v>2682</v>
      </c>
      <c r="F899" s="202">
        <f t="shared" si="39"/>
        <v>20</v>
      </c>
      <c r="G899" s="202" t="str">
        <f t="shared" si="40"/>
        <v>Yellowstone Nat Pk</v>
      </c>
      <c r="H899" s="202" t="str">
        <f t="shared" si="41"/>
        <v>Yellowstone Nat Pk, WY</v>
      </c>
      <c r="I899" s="205" t="s">
        <v>1733</v>
      </c>
      <c r="J899" s="38" t="s">
        <v>2649</v>
      </c>
      <c r="K899" s="38">
        <v>386</v>
      </c>
      <c r="L899" s="206">
        <v>8031</v>
      </c>
      <c r="M899" s="207" t="s">
        <v>2774</v>
      </c>
      <c r="N899" s="208" t="s">
        <v>2649</v>
      </c>
      <c r="O899" s="209" t="s">
        <v>2775</v>
      </c>
    </row>
    <row r="900" spans="1:15" ht="12">
      <c r="A900" s="175"/>
      <c r="B900" s="201" t="s">
        <v>2683</v>
      </c>
      <c r="C900" s="202" t="s">
        <v>2485</v>
      </c>
      <c r="D900" s="203" t="s">
        <v>2486</v>
      </c>
      <c r="E900" s="204" t="s">
        <v>2684</v>
      </c>
      <c r="F900" s="202">
        <f t="shared" si="39"/>
        <v>9</v>
      </c>
      <c r="G900" s="202" t="str">
        <f t="shared" si="40"/>
        <v>Yonkers</v>
      </c>
      <c r="H900" s="202" t="str">
        <f t="shared" si="41"/>
        <v>Yonkers, NY</v>
      </c>
      <c r="I900" s="205" t="s">
        <v>2023</v>
      </c>
      <c r="J900" s="38" t="s">
        <v>2486</v>
      </c>
      <c r="K900" s="38">
        <v>1052</v>
      </c>
      <c r="L900" s="206">
        <v>4910</v>
      </c>
      <c r="M900" s="207" t="s">
        <v>2024</v>
      </c>
      <c r="N900" s="208" t="s">
        <v>2486</v>
      </c>
      <c r="O900" s="209" t="s">
        <v>226</v>
      </c>
    </row>
    <row r="901" spans="1:15" ht="12">
      <c r="A901" s="175"/>
      <c r="B901" s="201" t="s">
        <v>2685</v>
      </c>
      <c r="C901" s="202" t="s">
        <v>2131</v>
      </c>
      <c r="D901" s="203" t="s">
        <v>2132</v>
      </c>
      <c r="E901" s="204" t="s">
        <v>2686</v>
      </c>
      <c r="F901" s="202">
        <f t="shared" si="39"/>
        <v>6</v>
      </c>
      <c r="G901" s="202" t="str">
        <f t="shared" si="40"/>
        <v>York</v>
      </c>
      <c r="H901" s="202" t="str">
        <f t="shared" si="41"/>
        <v>York, PA</v>
      </c>
      <c r="I901" s="205" t="s">
        <v>330</v>
      </c>
      <c r="J901" s="38" t="s">
        <v>2132</v>
      </c>
      <c r="K901" s="38">
        <v>962</v>
      </c>
      <c r="L901" s="206">
        <v>5347</v>
      </c>
      <c r="M901" s="207" t="s">
        <v>331</v>
      </c>
      <c r="N901" s="208" t="s">
        <v>2132</v>
      </c>
      <c r="O901" s="209" t="s">
        <v>332</v>
      </c>
    </row>
    <row r="902" spans="1:15" ht="12">
      <c r="A902" s="175"/>
      <c r="B902" s="201" t="s">
        <v>104</v>
      </c>
      <c r="C902" s="202" t="s">
        <v>2131</v>
      </c>
      <c r="D902" s="203" t="s">
        <v>2132</v>
      </c>
      <c r="E902" s="204" t="s">
        <v>2686</v>
      </c>
      <c r="F902" s="202">
        <f>LEN(E902)</f>
        <v>6</v>
      </c>
      <c r="G902" s="202" t="str">
        <f>MID(E902,2,F902-2)</f>
        <v>York</v>
      </c>
      <c r="H902" s="202" t="str">
        <f>CONCATENATE(G902,", ",+D902)</f>
        <v>York, PA</v>
      </c>
      <c r="I902" s="205" t="s">
        <v>330</v>
      </c>
      <c r="J902" s="38" t="s">
        <v>2132</v>
      </c>
      <c r="K902" s="38">
        <v>962</v>
      </c>
      <c r="L902" s="206">
        <v>5347</v>
      </c>
      <c r="M902" s="207" t="s">
        <v>331</v>
      </c>
      <c r="N902" s="208" t="s">
        <v>2132</v>
      </c>
      <c r="O902" s="209" t="s">
        <v>332</v>
      </c>
    </row>
    <row r="903" spans="1:15" ht="12">
      <c r="A903" s="175"/>
      <c r="B903" s="201" t="s">
        <v>105</v>
      </c>
      <c r="C903" s="202" t="s">
        <v>2616</v>
      </c>
      <c r="D903" s="203" t="s">
        <v>2617</v>
      </c>
      <c r="E903" s="204" t="s">
        <v>106</v>
      </c>
      <c r="F903" s="202">
        <f>LEN(E903)</f>
        <v>12</v>
      </c>
      <c r="G903" s="202" t="str">
        <f>MID(E903,2,F903-2)</f>
        <v>Youngstown</v>
      </c>
      <c r="H903" s="202" t="str">
        <f>CONCATENATE(G903,", ",+D903)</f>
        <v>Youngstown, OH</v>
      </c>
      <c r="I903" s="205" t="s">
        <v>2522</v>
      </c>
      <c r="J903" s="38" t="s">
        <v>2617</v>
      </c>
      <c r="K903" s="38">
        <v>497</v>
      </c>
      <c r="L903" s="206">
        <v>6544</v>
      </c>
      <c r="M903" s="207" t="s">
        <v>2769</v>
      </c>
      <c r="N903" s="208" t="s">
        <v>2617</v>
      </c>
      <c r="O903" s="209" t="s">
        <v>2770</v>
      </c>
    </row>
    <row r="904" spans="1:15" ht="12">
      <c r="A904" s="175"/>
      <c r="B904" s="201" t="s">
        <v>107</v>
      </c>
      <c r="C904" s="202" t="s">
        <v>2616</v>
      </c>
      <c r="D904" s="203" t="s">
        <v>2617</v>
      </c>
      <c r="E904" s="204" t="s">
        <v>106</v>
      </c>
      <c r="F904" s="202">
        <f>LEN(E904)</f>
        <v>12</v>
      </c>
      <c r="G904" s="202" t="str">
        <f>MID(E904,2,F904-2)</f>
        <v>Youngstown</v>
      </c>
      <c r="H904" s="202" t="str">
        <f>CONCATENATE(G904,", ",+D904)</f>
        <v>Youngstown, OH</v>
      </c>
      <c r="I904" s="205" t="s">
        <v>2522</v>
      </c>
      <c r="J904" s="38" t="s">
        <v>2617</v>
      </c>
      <c r="K904" s="38">
        <v>497</v>
      </c>
      <c r="L904" s="206">
        <v>6544</v>
      </c>
      <c r="M904" s="207" t="s">
        <v>2769</v>
      </c>
      <c r="N904" s="208" t="s">
        <v>2617</v>
      </c>
      <c r="O904" s="209" t="s">
        <v>2770</v>
      </c>
    </row>
    <row r="905" spans="1:15" ht="12">
      <c r="A905" s="175"/>
      <c r="B905" s="201" t="s">
        <v>108</v>
      </c>
      <c r="C905" s="202" t="s">
        <v>2616</v>
      </c>
      <c r="D905" s="203" t="s">
        <v>2617</v>
      </c>
      <c r="E905" s="204" t="s">
        <v>109</v>
      </c>
      <c r="F905" s="202">
        <f>LEN(E905)</f>
        <v>12</v>
      </c>
      <c r="G905" s="202" t="str">
        <f>MID(E905,2,F905-2)</f>
        <v>Zanesville</v>
      </c>
      <c r="H905" s="202" t="str">
        <f>CONCATENATE(G905,", ",+D905)</f>
        <v>Zanesville, OH</v>
      </c>
      <c r="I905" s="205" t="s">
        <v>2392</v>
      </c>
      <c r="J905" s="38" t="s">
        <v>2132</v>
      </c>
      <c r="K905" s="38">
        <v>654</v>
      </c>
      <c r="L905" s="206">
        <v>5968</v>
      </c>
      <c r="M905" s="207" t="s">
        <v>2393</v>
      </c>
      <c r="N905" s="208" t="s">
        <v>2132</v>
      </c>
      <c r="O905" s="209" t="s">
        <v>2394</v>
      </c>
    </row>
    <row r="906" spans="1:15" ht="12">
      <c r="A906" s="175"/>
      <c r="B906" s="201" t="s">
        <v>110</v>
      </c>
      <c r="C906" s="202" t="s">
        <v>2616</v>
      </c>
      <c r="D906" s="203" t="s">
        <v>2617</v>
      </c>
      <c r="E906" s="204" t="s">
        <v>109</v>
      </c>
      <c r="F906" s="202">
        <f>LEN(E906)</f>
        <v>12</v>
      </c>
      <c r="G906" s="202" t="str">
        <f>MID(E906,2,F906-2)</f>
        <v>Zanesville</v>
      </c>
      <c r="H906" s="202" t="str">
        <f>CONCATENATE(G906,", ",+D906)</f>
        <v>Zanesville, OH</v>
      </c>
      <c r="I906" s="205" t="s">
        <v>2048</v>
      </c>
      <c r="J906" s="38" t="s">
        <v>2617</v>
      </c>
      <c r="K906" s="38">
        <v>797</v>
      </c>
      <c r="L906" s="206">
        <v>5708</v>
      </c>
      <c r="M906" s="207" t="s">
        <v>2482</v>
      </c>
      <c r="N906" s="208" t="s">
        <v>2617</v>
      </c>
      <c r="O906" s="209" t="s">
        <v>2304</v>
      </c>
    </row>
    <row r="907" spans="1:15" ht="12">
      <c r="A907" s="175"/>
      <c r="B907" s="216"/>
      <c r="C907" s="217"/>
      <c r="D907" s="208"/>
      <c r="E907" s="218"/>
      <c r="F907" s="217"/>
      <c r="G907" s="217"/>
      <c r="H907" s="217"/>
      <c r="I907" s="219"/>
      <c r="J907" s="217"/>
      <c r="K907" s="217"/>
      <c r="L907" s="218"/>
      <c r="M907" s="219"/>
      <c r="N907" s="217"/>
      <c r="O907" s="218"/>
    </row>
    <row r="908" spans="1:15" ht="12">
      <c r="A908" s="175"/>
      <c r="B908" s="216"/>
      <c r="C908" s="217"/>
      <c r="D908" s="208"/>
      <c r="E908" s="218"/>
      <c r="F908" s="217"/>
      <c r="G908" s="217"/>
      <c r="H908" s="217"/>
      <c r="I908" s="219"/>
      <c r="J908" s="217"/>
      <c r="K908" s="217"/>
      <c r="L908" s="218"/>
      <c r="M908" s="219"/>
      <c r="N908" s="217"/>
      <c r="O908" s="218"/>
    </row>
    <row r="909" spans="1:15" ht="12.75" thickBot="1">
      <c r="A909" s="175"/>
      <c r="B909" s="220"/>
      <c r="C909" s="221"/>
      <c r="D909" s="222"/>
      <c r="E909" s="223"/>
      <c r="F909" s="221"/>
      <c r="G909" s="221"/>
      <c r="H909" s="221"/>
      <c r="I909" s="224"/>
      <c r="J909" s="221"/>
      <c r="K909" s="221"/>
      <c r="L909" s="223"/>
      <c r="M909" s="224"/>
      <c r="N909" s="221"/>
      <c r="O909" s="223"/>
    </row>
    <row r="910" spans="1:15" ht="21" thickBot="1">
      <c r="A910" s="175"/>
      <c r="B910" s="1056" t="s">
        <v>111</v>
      </c>
      <c r="C910" s="1057"/>
      <c r="D910" s="1057"/>
      <c r="E910" s="1058"/>
      <c r="F910" s="225"/>
      <c r="G910" s="225"/>
      <c r="H910" s="225"/>
      <c r="I910" s="1056" t="s">
        <v>112</v>
      </c>
      <c r="J910" s="1057"/>
      <c r="K910" s="1057"/>
      <c r="L910" s="1058"/>
      <c r="M910" s="1056" t="s">
        <v>113</v>
      </c>
      <c r="N910" s="1057"/>
      <c r="O910" s="1058"/>
    </row>
    <row r="911" ht="12">
      <c r="A911" s="175"/>
    </row>
    <row r="912" ht="12">
      <c r="A912" s="175"/>
    </row>
    <row r="913" ht="12">
      <c r="A913" s="175"/>
    </row>
    <row r="914" ht="12">
      <c r="A914" s="175"/>
    </row>
    <row r="915" ht="12">
      <c r="A915" s="175"/>
    </row>
  </sheetData>
  <sheetProtection/>
  <mergeCells count="6">
    <mergeCell ref="I1:L1"/>
    <mergeCell ref="P1:R1"/>
    <mergeCell ref="M1:O1"/>
    <mergeCell ref="B910:E910"/>
    <mergeCell ref="I910:L910"/>
    <mergeCell ref="M910:O910"/>
  </mergeCells>
  <printOptions/>
  <pageMargins left="0.75" right="0.75" top="1" bottom="1" header="0.5" footer="0.5"/>
  <pageSetup fitToHeight="16" fitToWidth="1" horizontalDpi="300" verticalDpi="300" orientation="portrait" scale="58"/>
</worksheet>
</file>

<file path=xl/worksheets/sheet13.xml><?xml version="1.0" encoding="utf-8"?>
<worksheet xmlns="http://schemas.openxmlformats.org/spreadsheetml/2006/main" xmlns:r="http://schemas.openxmlformats.org/officeDocument/2006/relationships">
  <dimension ref="B2:AM31"/>
  <sheetViews>
    <sheetView zoomScale="75" zoomScaleNormal="75" zoomScalePageLayoutView="0" workbookViewId="0" topLeftCell="A1">
      <selection activeCell="P42" sqref="P42"/>
    </sheetView>
  </sheetViews>
  <sheetFormatPr defaultColWidth="9.140625" defaultRowHeight="12.75"/>
  <cols>
    <col min="1" max="9" width="9.140625" style="226" customWidth="1"/>
    <col min="10" max="10" width="16.7109375" style="226" customWidth="1"/>
    <col min="11" max="11" width="11.28125" style="226" customWidth="1"/>
    <col min="12" max="14" width="9.140625" style="226" customWidth="1"/>
    <col min="15" max="15" width="11.28125" style="226" customWidth="1"/>
    <col min="16" max="16384" width="9.140625" style="226" customWidth="1"/>
  </cols>
  <sheetData>
    <row r="2" spans="2:39" ht="12.75">
      <c r="B2" s="1059"/>
      <c r="C2" s="1060"/>
      <c r="D2" s="1061"/>
      <c r="E2" s="1059"/>
      <c r="F2" s="1060"/>
      <c r="G2" s="1061"/>
      <c r="H2" s="1059" t="s">
        <v>2700</v>
      </c>
      <c r="I2" s="1060"/>
      <c r="J2" s="1060"/>
      <c r="K2" s="1061"/>
      <c r="L2" s="1059" t="s">
        <v>2701</v>
      </c>
      <c r="M2" s="1060"/>
      <c r="N2" s="1060"/>
      <c r="O2" s="1061"/>
      <c r="P2" s="1059" t="s">
        <v>2000</v>
      </c>
      <c r="Q2" s="1060"/>
      <c r="R2" s="1060"/>
      <c r="S2" s="1061"/>
      <c r="T2" s="1059" t="s">
        <v>2262</v>
      </c>
      <c r="U2" s="1060"/>
      <c r="V2" s="1060"/>
      <c r="W2" s="1061"/>
      <c r="X2" s="1059" t="s">
        <v>2532</v>
      </c>
      <c r="Y2" s="1060"/>
      <c r="Z2" s="1060"/>
      <c r="AA2" s="1061"/>
      <c r="AB2" s="1059" t="s">
        <v>2533</v>
      </c>
      <c r="AC2" s="1060"/>
      <c r="AD2" s="1060"/>
      <c r="AE2" s="1061"/>
      <c r="AF2" s="1059" t="s">
        <v>2534</v>
      </c>
      <c r="AG2" s="1060"/>
      <c r="AH2" s="1060"/>
      <c r="AI2" s="1061"/>
      <c r="AJ2" s="1059" t="s">
        <v>2535</v>
      </c>
      <c r="AK2" s="1060"/>
      <c r="AL2" s="1060"/>
      <c r="AM2" s="1061"/>
    </row>
    <row r="3" spans="2:39" ht="12.75">
      <c r="B3" s="227"/>
      <c r="C3" s="228"/>
      <c r="D3" s="229"/>
      <c r="E3" s="227"/>
      <c r="F3" s="228"/>
      <c r="G3" s="228"/>
      <c r="H3" s="227"/>
      <c r="I3" s="228"/>
      <c r="J3" s="228" t="s">
        <v>2536</v>
      </c>
      <c r="K3" s="230" t="s">
        <v>2537</v>
      </c>
      <c r="L3" s="227"/>
      <c r="M3" s="228"/>
      <c r="N3" s="228" t="s">
        <v>2536</v>
      </c>
      <c r="O3" s="230" t="s">
        <v>2537</v>
      </c>
      <c r="P3" s="227"/>
      <c r="Q3" s="228"/>
      <c r="R3" s="228" t="s">
        <v>2536</v>
      </c>
      <c r="S3" s="230" t="s">
        <v>2537</v>
      </c>
      <c r="T3" s="227"/>
      <c r="U3" s="228"/>
      <c r="V3" s="228" t="s">
        <v>2536</v>
      </c>
      <c r="W3" s="230" t="s">
        <v>2537</v>
      </c>
      <c r="X3" s="227"/>
      <c r="Y3" s="228"/>
      <c r="Z3" s="228" t="s">
        <v>2536</v>
      </c>
      <c r="AA3" s="230" t="s">
        <v>2537</v>
      </c>
      <c r="AB3" s="227"/>
      <c r="AC3" s="228"/>
      <c r="AD3" s="228" t="s">
        <v>2538</v>
      </c>
      <c r="AE3" s="230"/>
      <c r="AF3" s="227"/>
      <c r="AG3" s="228" t="s">
        <v>2538</v>
      </c>
      <c r="AH3" s="228"/>
      <c r="AI3" s="230"/>
      <c r="AJ3" s="227"/>
      <c r="AK3" s="228" t="s">
        <v>2538</v>
      </c>
      <c r="AL3" s="228"/>
      <c r="AM3" s="230"/>
    </row>
    <row r="4" spans="2:39" ht="15">
      <c r="B4" s="231"/>
      <c r="C4" s="232"/>
      <c r="D4" s="233"/>
      <c r="E4" s="231"/>
      <c r="F4" s="232"/>
      <c r="G4" s="32"/>
      <c r="H4" s="231">
        <v>2</v>
      </c>
      <c r="I4" s="232" t="str">
        <f ca="1">INDIRECT(ADDRESS($H$4+H5,COLUMN(I$2)))</f>
        <v>kBTU</v>
      </c>
      <c r="J4" s="234">
        <f ca="1">INDIRECT(ADDRESS($H$4+H5,COLUMN(J$2)))</f>
        <v>3.018757327080891</v>
      </c>
      <c r="K4" s="235">
        <f ca="1">INDIRECT(ADDRESS($H$4+H5,COLUMN(K$2)))</f>
        <v>1</v>
      </c>
      <c r="L4" s="231">
        <v>2</v>
      </c>
      <c r="M4" s="232" t="str">
        <f ca="1">INDIRECT(ADDRESS($L$4+L5,COLUMN(M$2)))</f>
        <v>kBTU</v>
      </c>
      <c r="N4" s="236">
        <f ca="1">INDIRECT(ADDRESS($L$4+L5,COLUMN(N$2)))</f>
        <v>1.024</v>
      </c>
      <c r="O4" s="233">
        <f ca="1">INDIRECT(ADDRESS($L$4+L5,COLUMN(O$2)))</f>
        <v>1</v>
      </c>
      <c r="P4" s="231">
        <v>1</v>
      </c>
      <c r="Q4" s="232" t="str">
        <f ca="1">INDIRECT(ADDRESS($P$4+P5,COLUMN(Q$2)))</f>
        <v>Gal</v>
      </c>
      <c r="R4" s="236">
        <f ca="1">INDIRECT(ADDRESS($P$4+P5,COLUMN(R$2)))</f>
        <v>138.6</v>
      </c>
      <c r="S4" s="233">
        <f ca="1">INDIRECT(ADDRESS($P$4+P5,COLUMN(S$2)))</f>
        <v>138.6</v>
      </c>
      <c r="T4" s="231">
        <v>2</v>
      </c>
      <c r="U4" s="232" t="str">
        <f ca="1">INDIRECT(ADDRESS($T$4+T5,COLUMN(U$2)))</f>
        <v>kBTU</v>
      </c>
      <c r="V4" s="236">
        <f ca="1">INDIRECT(ADDRESS($T$4+T5,COLUMN(V$2)))</f>
        <v>1.38</v>
      </c>
      <c r="W4" s="233">
        <f ca="1">INDIRECT(ADDRESS($T$4+T5,COLUMN(W$2)))</f>
        <v>1</v>
      </c>
      <c r="X4" s="231">
        <v>1</v>
      </c>
      <c r="Y4" s="232" t="str">
        <f ca="1">INDIRECT(ADDRESS($X$4+X5,COLUMN(Y$2)))</f>
        <v>Ton-Hrs</v>
      </c>
      <c r="Z4" s="32">
        <f ca="1">INDIRECT(ADDRESS($X$4+X5,COLUMN(Z$2)))</f>
        <v>12000</v>
      </c>
      <c r="AA4" s="233">
        <f ca="1">INDIRECT(ADDRESS($X$4+X5,COLUMN(AA$2)))</f>
        <v>12000</v>
      </c>
      <c r="AB4" s="231">
        <v>1</v>
      </c>
      <c r="AC4" s="232" t="str">
        <f ca="1">INDIRECT(ADDRESS($AB$4+AB5,COLUMN(AC$2)))</f>
        <v>Yes</v>
      </c>
      <c r="AD4" s="32">
        <f ca="1">INDIRECT(ADDRESS($AB$4+AB5,COLUMN(AD$2)))</f>
        <v>1</v>
      </c>
      <c r="AE4" s="233"/>
      <c r="AF4" s="231">
        <v>1</v>
      </c>
      <c r="AG4" s="232">
        <f ca="1">INDIRECT(ADDRESS($AF$4+AF5,COLUMN(AG$2)))</f>
        <v>0</v>
      </c>
      <c r="AH4" s="32"/>
      <c r="AI4" s="233"/>
      <c r="AJ4" s="231">
        <v>2</v>
      </c>
      <c r="AK4" s="232">
        <f ca="1">INDIRECT(ADDRESS($AJ$4+AJ5,COLUMN(AK$2)))</f>
        <v>10</v>
      </c>
      <c r="AL4" s="32"/>
      <c r="AM4" s="233"/>
    </row>
    <row r="5" spans="2:39" ht="15">
      <c r="B5" s="237"/>
      <c r="C5" s="34"/>
      <c r="D5" s="238"/>
      <c r="E5" s="237"/>
      <c r="F5" s="34"/>
      <c r="G5" s="35"/>
      <c r="H5" s="237">
        <v>5</v>
      </c>
      <c r="I5" s="34"/>
      <c r="J5" s="35"/>
      <c r="K5" s="238"/>
      <c r="L5" s="237">
        <v>5</v>
      </c>
      <c r="M5" s="34"/>
      <c r="N5" s="35"/>
      <c r="O5" s="238"/>
      <c r="P5" s="237">
        <v>5</v>
      </c>
      <c r="Q5" s="34"/>
      <c r="R5" s="35"/>
      <c r="S5" s="238"/>
      <c r="T5" s="237">
        <v>5</v>
      </c>
      <c r="U5" s="34"/>
      <c r="V5" s="35"/>
      <c r="W5" s="238"/>
      <c r="X5" s="237">
        <v>5</v>
      </c>
      <c r="Y5" s="34"/>
      <c r="Z5" s="239"/>
      <c r="AA5" s="240"/>
      <c r="AB5" s="237">
        <v>5</v>
      </c>
      <c r="AC5" s="34"/>
      <c r="AD5" s="239"/>
      <c r="AE5" s="240"/>
      <c r="AF5" s="237">
        <v>5</v>
      </c>
      <c r="AG5" s="34"/>
      <c r="AH5" s="239"/>
      <c r="AI5" s="240"/>
      <c r="AJ5" s="237">
        <v>5</v>
      </c>
      <c r="AK5" s="34"/>
      <c r="AL5" s="239"/>
      <c r="AM5" s="240"/>
    </row>
    <row r="6" spans="2:39" ht="12.75">
      <c r="B6" s="241"/>
      <c r="C6" s="242"/>
      <c r="D6" s="243"/>
      <c r="E6" s="241"/>
      <c r="F6" s="242"/>
      <c r="G6" s="242"/>
      <c r="H6" s="241"/>
      <c r="I6" s="242" t="s">
        <v>279</v>
      </c>
      <c r="J6" s="242">
        <v>10.3</v>
      </c>
      <c r="K6" s="243">
        <v>3.412</v>
      </c>
      <c r="L6" s="241"/>
      <c r="M6" s="242" t="s">
        <v>2539</v>
      </c>
      <c r="N6" s="242">
        <f>100*1.024</f>
        <v>102.4</v>
      </c>
      <c r="O6" s="243">
        <v>100</v>
      </c>
      <c r="P6" s="241"/>
      <c r="Q6" s="242" t="s">
        <v>2540</v>
      </c>
      <c r="R6" s="242">
        <v>138.6</v>
      </c>
      <c r="S6" s="243">
        <v>138.6</v>
      </c>
      <c r="T6" s="241"/>
      <c r="U6" s="242" t="s">
        <v>2541</v>
      </c>
      <c r="V6" s="242">
        <f>10.78*1.38</f>
        <v>14.876399999999999</v>
      </c>
      <c r="W6" s="243">
        <v>10.78</v>
      </c>
      <c r="X6" s="241"/>
      <c r="Y6" s="242" t="s">
        <v>2542</v>
      </c>
      <c r="Z6" s="244">
        <v>12000</v>
      </c>
      <c r="AA6" s="245">
        <v>12000</v>
      </c>
      <c r="AB6" s="241"/>
      <c r="AC6" s="242" t="s">
        <v>224</v>
      </c>
      <c r="AD6" s="244">
        <v>1</v>
      </c>
      <c r="AE6" s="245"/>
      <c r="AF6" s="241"/>
      <c r="AG6" s="242">
        <v>0</v>
      </c>
      <c r="AH6" s="244"/>
      <c r="AI6" s="245"/>
      <c r="AJ6" s="241"/>
      <c r="AK6" s="242">
        <v>9</v>
      </c>
      <c r="AL6" s="244"/>
      <c r="AM6" s="245"/>
    </row>
    <row r="7" spans="2:39" ht="12.75">
      <c r="B7" s="246"/>
      <c r="C7" s="247"/>
      <c r="D7" s="248"/>
      <c r="E7" s="246"/>
      <c r="F7" s="247"/>
      <c r="G7" s="247"/>
      <c r="H7" s="246"/>
      <c r="I7" s="247" t="s">
        <v>2543</v>
      </c>
      <c r="J7" s="249">
        <f>+J6/K6</f>
        <v>3.018757327080891</v>
      </c>
      <c r="K7" s="248">
        <v>1</v>
      </c>
      <c r="L7" s="246"/>
      <c r="M7" s="247" t="s">
        <v>2543</v>
      </c>
      <c r="N7" s="250">
        <v>1.024</v>
      </c>
      <c r="O7" s="248">
        <v>1</v>
      </c>
      <c r="P7" s="246"/>
      <c r="Q7" s="247" t="s">
        <v>2543</v>
      </c>
      <c r="R7" s="251">
        <v>1</v>
      </c>
      <c r="S7" s="248">
        <v>1</v>
      </c>
      <c r="T7" s="246"/>
      <c r="U7" s="247" t="s">
        <v>2543</v>
      </c>
      <c r="V7" s="249">
        <v>1.38</v>
      </c>
      <c r="W7" s="248">
        <v>1</v>
      </c>
      <c r="X7" s="246"/>
      <c r="Y7" s="247" t="s">
        <v>2543</v>
      </c>
      <c r="Z7" s="251">
        <v>1</v>
      </c>
      <c r="AA7" s="252">
        <v>1</v>
      </c>
      <c r="AB7" s="246"/>
      <c r="AC7" s="247" t="s">
        <v>225</v>
      </c>
      <c r="AD7" s="251">
        <v>0</v>
      </c>
      <c r="AE7" s="252"/>
      <c r="AF7" s="246"/>
      <c r="AG7" s="247">
        <v>10</v>
      </c>
      <c r="AH7" s="251"/>
      <c r="AI7" s="252"/>
      <c r="AJ7" s="246"/>
      <c r="AK7" s="247">
        <v>10</v>
      </c>
      <c r="AL7" s="251"/>
      <c r="AM7" s="252"/>
    </row>
    <row r="8" spans="33:37" ht="12.75">
      <c r="AG8" s="253">
        <v>20</v>
      </c>
      <c r="AK8" s="253">
        <v>11</v>
      </c>
    </row>
    <row r="9" spans="3:37" ht="12.75">
      <c r="C9" s="254" t="s">
        <v>2544</v>
      </c>
      <c r="D9" s="226">
        <v>131.4</v>
      </c>
      <c r="E9" s="226" t="s">
        <v>2545</v>
      </c>
      <c r="AG9" s="253">
        <v>30</v>
      </c>
      <c r="AK9" s="253">
        <v>12</v>
      </c>
    </row>
    <row r="10" spans="3:33" ht="12.75">
      <c r="C10" s="254" t="s">
        <v>2546</v>
      </c>
      <c r="D10" s="226">
        <v>76.3</v>
      </c>
      <c r="E10" s="226" t="s">
        <v>2545</v>
      </c>
      <c r="AG10" s="253">
        <v>40</v>
      </c>
    </row>
    <row r="11" ht="12.75">
      <c r="AG11" s="253">
        <v>50</v>
      </c>
    </row>
    <row r="12" spans="10:33" ht="12.75">
      <c r="J12" s="253" t="s">
        <v>70</v>
      </c>
      <c r="K12" s="253" t="s">
        <v>1824</v>
      </c>
      <c r="L12" s="253" t="s">
        <v>72</v>
      </c>
      <c r="M12" s="253" t="s">
        <v>1825</v>
      </c>
      <c r="N12" s="253" t="s">
        <v>1826</v>
      </c>
      <c r="O12" s="253" t="s">
        <v>1616</v>
      </c>
      <c r="AG12" s="253">
        <v>60</v>
      </c>
    </row>
    <row r="13" spans="10:33" ht="12.75">
      <c r="J13" s="253" t="s">
        <v>804</v>
      </c>
      <c r="K13" s="253" t="s">
        <v>804</v>
      </c>
      <c r="L13" s="253" t="s">
        <v>804</v>
      </c>
      <c r="M13" s="253" t="s">
        <v>804</v>
      </c>
      <c r="N13" s="253" t="s">
        <v>804</v>
      </c>
      <c r="O13" s="253" t="s">
        <v>804</v>
      </c>
      <c r="AG13" s="253">
        <v>70</v>
      </c>
    </row>
    <row r="14" spans="3:33" ht="12.75">
      <c r="C14" s="254"/>
      <c r="D14" s="253"/>
      <c r="F14" s="254"/>
      <c r="G14" s="255"/>
      <c r="I14" s="254" t="s">
        <v>2536</v>
      </c>
      <c r="J14" s="256" t="e">
        <f>#N/A</f>
        <v>#N/A</v>
      </c>
      <c r="K14" s="256" t="e">
        <f>#N/A</f>
        <v>#N/A</v>
      </c>
      <c r="L14" s="256" t="e">
        <f>#N/A</f>
        <v>#N/A</v>
      </c>
      <c r="M14" s="256" t="e">
        <f>#N/A</f>
        <v>#N/A</v>
      </c>
      <c r="N14" s="256" t="e">
        <f>#N/A</f>
        <v>#N/A</v>
      </c>
      <c r="O14" s="256" t="e">
        <f>SUM(J14:N14)</f>
        <v>#N/A</v>
      </c>
      <c r="AG14" s="253">
        <v>80</v>
      </c>
    </row>
    <row r="15" spans="3:33" ht="12.75">
      <c r="C15" s="254"/>
      <c r="D15" s="253"/>
      <c r="F15" s="254"/>
      <c r="G15" s="257"/>
      <c r="I15" s="254" t="s">
        <v>2537</v>
      </c>
      <c r="J15" s="256" t="e">
        <f>#N/A</f>
        <v>#N/A</v>
      </c>
      <c r="K15" s="256" t="e">
        <f>#N/A</f>
        <v>#N/A</v>
      </c>
      <c r="L15" s="256" t="e">
        <f>#N/A</f>
        <v>#N/A</v>
      </c>
      <c r="M15" s="256" t="e">
        <f>#N/A</f>
        <v>#N/A</v>
      </c>
      <c r="N15" s="256" t="e">
        <f>#N/A</f>
        <v>#N/A</v>
      </c>
      <c r="O15" s="256" t="e">
        <f>SUM(J15:N15)</f>
        <v>#N/A</v>
      </c>
      <c r="AG15" s="253">
        <v>90</v>
      </c>
    </row>
    <row r="16" spans="3:33" ht="12.75">
      <c r="C16" s="254"/>
      <c r="D16" s="253"/>
      <c r="I16" s="254" t="s">
        <v>2547</v>
      </c>
      <c r="J16" s="258" t="e">
        <f>+J14/$O$14</f>
        <v>#N/A</v>
      </c>
      <c r="K16" s="258" t="e">
        <f>+K14/$O$14</f>
        <v>#N/A</v>
      </c>
      <c r="L16" s="257" t="e">
        <f>+L14/$O$14</f>
        <v>#N/A</v>
      </c>
      <c r="M16" s="257" t="e">
        <f>+M14/$O$14</f>
        <v>#N/A</v>
      </c>
      <c r="N16" s="257" t="e">
        <f>+N14/$O$14</f>
        <v>#N/A</v>
      </c>
      <c r="AG16" s="253">
        <v>100</v>
      </c>
    </row>
    <row r="18" spans="3:11" ht="12.75">
      <c r="C18" s="254"/>
      <c r="I18" s="259" t="s">
        <v>2811</v>
      </c>
      <c r="J18" s="258" t="e">
        <f>+J15/(J15+K15)</f>
        <v>#N/A</v>
      </c>
      <c r="K18" s="258" t="e">
        <f>+K15/(J15+K15)</f>
        <v>#N/A</v>
      </c>
    </row>
    <row r="19" ht="12.75">
      <c r="C19" s="254"/>
    </row>
    <row r="20" spans="3:4" ht="12.75">
      <c r="C20" s="254"/>
      <c r="D20" s="260"/>
    </row>
    <row r="21" spans="3:4" ht="12.75">
      <c r="C21" s="254"/>
      <c r="D21" s="261"/>
    </row>
    <row r="22" spans="3:4" ht="12.75">
      <c r="C22" s="254"/>
      <c r="D22" s="261"/>
    </row>
    <row r="26" spans="3:4" ht="12.75">
      <c r="C26" s="254"/>
      <c r="D26" s="257"/>
    </row>
    <row r="27" spans="3:4" ht="12.75">
      <c r="C27" s="254"/>
      <c r="D27" s="257"/>
    </row>
    <row r="28" spans="3:4" ht="12.75">
      <c r="C28" s="254"/>
      <c r="D28" s="253"/>
    </row>
    <row r="29" spans="3:4" ht="12.75">
      <c r="C29" s="254"/>
      <c r="D29" s="262"/>
    </row>
    <row r="30" spans="3:4" ht="12.75">
      <c r="C30" s="254"/>
      <c r="D30" s="262"/>
    </row>
    <row r="31" spans="3:4" ht="12.75">
      <c r="C31" s="254"/>
      <c r="D31" s="262"/>
    </row>
  </sheetData>
  <sheetProtection/>
  <mergeCells count="10">
    <mergeCell ref="AJ2:AM2"/>
    <mergeCell ref="T2:W2"/>
    <mergeCell ref="X2:AA2"/>
    <mergeCell ref="AB2:AE2"/>
    <mergeCell ref="B2:D2"/>
    <mergeCell ref="P2:S2"/>
    <mergeCell ref="H2:K2"/>
    <mergeCell ref="L2:O2"/>
    <mergeCell ref="E2:G2"/>
    <mergeCell ref="AF2:AI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T912"/>
  <sheetViews>
    <sheetView zoomScale="75" zoomScaleNormal="75" zoomScalePageLayoutView="0" workbookViewId="0" topLeftCell="A1">
      <selection activeCell="A1" sqref="A1"/>
    </sheetView>
  </sheetViews>
  <sheetFormatPr defaultColWidth="11.421875" defaultRowHeight="12.75"/>
  <cols>
    <col min="1" max="1" width="11.421875" style="175" customWidth="1"/>
    <col min="2" max="2" width="11.28125" style="174" bestFit="1" customWidth="1"/>
    <col min="3" max="3" width="15.7109375" style="175" bestFit="1" customWidth="1"/>
    <col min="4" max="4" width="6.00390625" style="174" customWidth="1"/>
    <col min="5" max="5" width="21.8515625" style="175" customWidth="1"/>
    <col min="6" max="6" width="3.421875" style="175" customWidth="1"/>
    <col min="7" max="7" width="12.7109375" style="175" customWidth="1"/>
    <col min="8" max="8" width="20.140625" style="175" customWidth="1"/>
    <col min="9" max="9" width="29.421875" style="175" customWidth="1"/>
    <col min="10" max="12" width="7.421875" style="175" customWidth="1"/>
    <col min="13" max="13" width="18.421875" style="175" customWidth="1"/>
    <col min="14" max="14" width="7.421875" style="175" customWidth="1"/>
    <col min="15" max="15" width="18.28125" style="175" customWidth="1"/>
    <col min="16" max="16" width="28.7109375" style="211" customWidth="1"/>
    <col min="17" max="17" width="5.7109375" style="174" customWidth="1"/>
    <col min="18" max="18" width="14.00390625" style="212" customWidth="1"/>
    <col min="19" max="19" width="5.140625" style="175" customWidth="1"/>
    <col min="20" max="20" width="6.00390625" style="175" customWidth="1"/>
    <col min="21" max="16384" width="11.421875" style="175" customWidth="1"/>
  </cols>
  <sheetData>
    <row r="1" spans="2:18" ht="15.75">
      <c r="B1" s="169" t="s">
        <v>2451</v>
      </c>
      <c r="C1" s="170" t="s">
        <v>2451</v>
      </c>
      <c r="D1" s="171"/>
      <c r="E1" s="172" t="s">
        <v>2451</v>
      </c>
      <c r="F1" s="173"/>
      <c r="G1" s="173"/>
      <c r="H1" s="173"/>
      <c r="I1" s="1050" t="s">
        <v>2452</v>
      </c>
      <c r="J1" s="1051"/>
      <c r="K1" s="1051"/>
      <c r="L1" s="1052"/>
      <c r="M1" s="1054" t="s">
        <v>2209</v>
      </c>
      <c r="N1" s="1054"/>
      <c r="O1" s="1055"/>
      <c r="P1" s="1053"/>
      <c r="Q1" s="1053"/>
      <c r="R1" s="1053"/>
    </row>
    <row r="2" spans="2:18" ht="16.5" thickBot="1">
      <c r="B2" s="176" t="s">
        <v>2210</v>
      </c>
      <c r="C2" s="177" t="s">
        <v>2166</v>
      </c>
      <c r="D2" s="178"/>
      <c r="E2" s="179" t="s">
        <v>2167</v>
      </c>
      <c r="F2" s="180"/>
      <c r="G2" s="180"/>
      <c r="H2" s="180"/>
      <c r="I2" s="181" t="s">
        <v>1413</v>
      </c>
      <c r="J2" s="182" t="s">
        <v>1414</v>
      </c>
      <c r="K2" s="182" t="s">
        <v>287</v>
      </c>
      <c r="L2" s="183" t="s">
        <v>288</v>
      </c>
      <c r="M2" s="184" t="s">
        <v>1415</v>
      </c>
      <c r="N2" s="182" t="s">
        <v>1414</v>
      </c>
      <c r="O2" s="185" t="s">
        <v>1416</v>
      </c>
      <c r="P2" s="186"/>
      <c r="Q2" s="187"/>
      <c r="R2" s="188"/>
    </row>
    <row r="3" spans="2:18" ht="15.75">
      <c r="B3" s="189"/>
      <c r="C3" s="190"/>
      <c r="D3" s="191"/>
      <c r="E3" s="192"/>
      <c r="F3" s="190"/>
      <c r="G3" s="190"/>
      <c r="H3" s="190"/>
      <c r="I3" s="189"/>
      <c r="J3" s="191"/>
      <c r="K3" s="191"/>
      <c r="L3" s="193"/>
      <c r="M3" s="194"/>
      <c r="N3" s="191"/>
      <c r="O3" s="195"/>
      <c r="P3" s="186"/>
      <c r="Q3" s="187"/>
      <c r="R3" s="188"/>
    </row>
    <row r="4" spans="2:18" ht="16.5" thickBot="1">
      <c r="B4" s="189"/>
      <c r="C4" s="190"/>
      <c r="D4" s="191"/>
      <c r="E4" s="192"/>
      <c r="F4" s="190"/>
      <c r="G4" s="190"/>
      <c r="H4" s="190"/>
      <c r="I4" s="189"/>
      <c r="J4" s="191"/>
      <c r="K4" s="191"/>
      <c r="L4" s="193"/>
      <c r="M4" s="194"/>
      <c r="N4" s="191"/>
      <c r="O4" s="195"/>
      <c r="P4" s="186"/>
      <c r="Q4" s="187"/>
      <c r="R4" s="188"/>
    </row>
    <row r="5" spans="1:18" s="263" customFormat="1" ht="15.75" thickBot="1">
      <c r="A5" s="263" t="s">
        <v>2812</v>
      </c>
      <c r="B5" s="264" t="e">
        <f>#N/A</f>
        <v>#N/A</v>
      </c>
      <c r="C5" s="265" t="e">
        <f>LOOKUP($B$5,$B$8:$B$908,C$8:C$908)</f>
        <v>#N/A</v>
      </c>
      <c r="D5" s="265" t="e">
        <f>LOOKUP($B$5,$B$8:$B$908,D$8:D$908)</f>
        <v>#N/A</v>
      </c>
      <c r="E5" s="266" t="e">
        <f>LOOKUP($B$5,$B$8:$B$908,E$8:E$908)</f>
        <v>#N/A</v>
      </c>
      <c r="F5" s="264"/>
      <c r="G5" s="265" t="e">
        <f>LOOKUP($B$5,$B$8:$B$908,G$8:G$908)</f>
        <v>#N/A</v>
      </c>
      <c r="H5" s="266" t="e">
        <f>CONCATENATE(G5,","," ",D5)</f>
        <v>#N/A</v>
      </c>
      <c r="I5" s="264" t="e">
        <f aca="true" t="shared" si="0" ref="I5:O5">LOOKUP($B$5,$B$8:$B$908,I$8:I$908)</f>
        <v>#N/A</v>
      </c>
      <c r="J5" s="265" t="e">
        <f t="shared" si="0"/>
        <v>#N/A</v>
      </c>
      <c r="K5" s="265" t="e">
        <f>LOOKUP($B$5,$B$8:$B$908,K$8:K$908)</f>
        <v>#N/A</v>
      </c>
      <c r="L5" s="266" t="e">
        <f t="shared" si="0"/>
        <v>#N/A</v>
      </c>
      <c r="M5" s="264" t="e">
        <f t="shared" si="0"/>
        <v>#N/A</v>
      </c>
      <c r="N5" s="265" t="e">
        <f t="shared" si="0"/>
        <v>#N/A</v>
      </c>
      <c r="O5" s="266" t="e">
        <f t="shared" si="0"/>
        <v>#N/A</v>
      </c>
      <c r="P5" s="267"/>
      <c r="Q5" s="267"/>
      <c r="R5" s="267"/>
    </row>
    <row r="6" spans="2:18" ht="15.75">
      <c r="B6" s="189"/>
      <c r="C6" s="190"/>
      <c r="D6" s="191"/>
      <c r="E6" s="192"/>
      <c r="F6" s="190"/>
      <c r="G6" s="190"/>
      <c r="H6" s="190"/>
      <c r="I6" s="189"/>
      <c r="J6" s="191"/>
      <c r="K6" s="191"/>
      <c r="L6" s="193"/>
      <c r="M6" s="194"/>
      <c r="N6" s="191"/>
      <c r="O6" s="195"/>
      <c r="P6" s="186"/>
      <c r="Q6" s="187"/>
      <c r="R6" s="188"/>
    </row>
    <row r="7" spans="2:18" ht="15.75">
      <c r="B7" s="189"/>
      <c r="C7" s="190"/>
      <c r="D7" s="191"/>
      <c r="E7" s="192"/>
      <c r="F7" s="190"/>
      <c r="G7" s="190"/>
      <c r="H7" s="190"/>
      <c r="I7" s="189"/>
      <c r="J7" s="191"/>
      <c r="K7" s="191"/>
      <c r="L7" s="193"/>
      <c r="M7" s="194"/>
      <c r="N7" s="191"/>
      <c r="O7" s="195"/>
      <c r="P7" s="186"/>
      <c r="Q7" s="187"/>
      <c r="R7" s="188"/>
    </row>
    <row r="8" spans="2:18" ht="12">
      <c r="B8" s="213" t="s">
        <v>1653</v>
      </c>
      <c r="C8" s="202" t="s">
        <v>1654</v>
      </c>
      <c r="D8" s="203" t="s">
        <v>1655</v>
      </c>
      <c r="E8" s="204" t="s">
        <v>1923</v>
      </c>
      <c r="F8" s="202">
        <f>LEN(E8)</f>
        <v>10</v>
      </c>
      <c r="G8" s="202" t="str">
        <f>MID(E8,2,F8-2)</f>
        <v>San Juan</v>
      </c>
      <c r="I8" s="205" t="s">
        <v>1924</v>
      </c>
      <c r="J8" s="38" t="s">
        <v>1655</v>
      </c>
      <c r="K8" s="38">
        <v>5558</v>
      </c>
      <c r="L8" s="206">
        <v>0</v>
      </c>
      <c r="M8" s="205" t="s">
        <v>1925</v>
      </c>
      <c r="N8" s="38" t="s">
        <v>1655</v>
      </c>
      <c r="O8" s="209" t="s">
        <v>1926</v>
      </c>
      <c r="P8" s="186"/>
      <c r="Q8" s="187"/>
      <c r="R8" s="188"/>
    </row>
    <row r="9" spans="2:20" ht="12">
      <c r="B9" s="213" t="s">
        <v>1870</v>
      </c>
      <c r="C9" s="202" t="s">
        <v>1129</v>
      </c>
      <c r="D9" s="203" t="s">
        <v>1314</v>
      </c>
      <c r="E9" s="204" t="s">
        <v>2123</v>
      </c>
      <c r="F9" s="202">
        <f>LEN(E9)</f>
        <v>13</v>
      </c>
      <c r="G9" s="202" t="str">
        <f>MID(E9,2,F9-2)</f>
        <v>Springfield</v>
      </c>
      <c r="I9" s="205" t="s">
        <v>2702</v>
      </c>
      <c r="J9" s="38" t="s">
        <v>1314</v>
      </c>
      <c r="K9" s="38">
        <v>333</v>
      </c>
      <c r="L9" s="206">
        <v>6979</v>
      </c>
      <c r="M9" s="205" t="s">
        <v>2324</v>
      </c>
      <c r="N9" s="38" t="s">
        <v>2287</v>
      </c>
      <c r="O9" s="209" t="s">
        <v>2325</v>
      </c>
      <c r="P9" s="37"/>
      <c r="Q9" s="38"/>
      <c r="R9" s="210"/>
      <c r="S9" s="38"/>
      <c r="T9" s="38"/>
    </row>
    <row r="10" spans="2:15" ht="12">
      <c r="B10" s="213" t="s">
        <v>1871</v>
      </c>
      <c r="C10" s="202" t="s">
        <v>1129</v>
      </c>
      <c r="D10" s="203" t="s">
        <v>1314</v>
      </c>
      <c r="E10" s="204" t="s">
        <v>2123</v>
      </c>
      <c r="F10" s="202">
        <f aca="true" t="shared" si="1" ref="F10:F73">LEN(E10)</f>
        <v>13</v>
      </c>
      <c r="G10" s="202" t="str">
        <f aca="true" t="shared" si="2" ref="G10:G73">MID(E10,2,F10-2)</f>
        <v>Springfield</v>
      </c>
      <c r="I10" s="205" t="s">
        <v>2327</v>
      </c>
      <c r="J10" s="38" t="s">
        <v>2287</v>
      </c>
      <c r="K10" s="38">
        <v>677</v>
      </c>
      <c r="L10" s="206">
        <v>6151</v>
      </c>
      <c r="M10" s="205" t="s">
        <v>2324</v>
      </c>
      <c r="N10" s="38" t="s">
        <v>2287</v>
      </c>
      <c r="O10" s="209" t="s">
        <v>2325</v>
      </c>
    </row>
    <row r="11" spans="2:15" ht="12">
      <c r="B11" s="213" t="s">
        <v>195</v>
      </c>
      <c r="C11" s="202" t="s">
        <v>1129</v>
      </c>
      <c r="D11" s="203" t="s">
        <v>1314</v>
      </c>
      <c r="E11" s="204" t="s">
        <v>196</v>
      </c>
      <c r="F11" s="202">
        <f t="shared" si="1"/>
        <v>12</v>
      </c>
      <c r="G11" s="202" t="str">
        <f t="shared" si="2"/>
        <v>Pittsfield</v>
      </c>
      <c r="I11" s="205" t="s">
        <v>2487</v>
      </c>
      <c r="J11" s="38" t="s">
        <v>2486</v>
      </c>
      <c r="K11" s="38">
        <v>507</v>
      </c>
      <c r="L11" s="206">
        <v>6894</v>
      </c>
      <c r="M11" s="207" t="s">
        <v>2488</v>
      </c>
      <c r="N11" s="208" t="s">
        <v>2486</v>
      </c>
      <c r="O11" s="209" t="s">
        <v>2489</v>
      </c>
    </row>
    <row r="12" spans="2:15" ht="12">
      <c r="B12" s="213" t="s">
        <v>1578</v>
      </c>
      <c r="C12" s="202" t="s">
        <v>1129</v>
      </c>
      <c r="D12" s="203" t="s">
        <v>1314</v>
      </c>
      <c r="E12" s="204" t="s">
        <v>1820</v>
      </c>
      <c r="F12" s="202">
        <f t="shared" si="1"/>
        <v>12</v>
      </c>
      <c r="G12" s="202" t="str">
        <f t="shared" si="2"/>
        <v>Greenfield</v>
      </c>
      <c r="I12" s="205" t="s">
        <v>2702</v>
      </c>
      <c r="J12" s="38" t="s">
        <v>1314</v>
      </c>
      <c r="K12" s="38">
        <v>333</v>
      </c>
      <c r="L12" s="206">
        <v>6979</v>
      </c>
      <c r="M12" s="207" t="s">
        <v>2449</v>
      </c>
      <c r="N12" s="208" t="s">
        <v>1314</v>
      </c>
      <c r="O12" s="209" t="s">
        <v>2450</v>
      </c>
    </row>
    <row r="13" spans="2:20" ht="12">
      <c r="B13" s="213" t="s">
        <v>2572</v>
      </c>
      <c r="C13" s="202" t="s">
        <v>1129</v>
      </c>
      <c r="D13" s="203" t="s">
        <v>1314</v>
      </c>
      <c r="E13" s="204" t="s">
        <v>2321</v>
      </c>
      <c r="F13" s="202">
        <f t="shared" si="1"/>
        <v>11</v>
      </c>
      <c r="G13" s="202" t="str">
        <f t="shared" si="2"/>
        <v>Worcester</v>
      </c>
      <c r="I13" s="205" t="s">
        <v>2702</v>
      </c>
      <c r="J13" s="38" t="s">
        <v>1314</v>
      </c>
      <c r="K13" s="38">
        <v>333</v>
      </c>
      <c r="L13" s="206">
        <v>6979</v>
      </c>
      <c r="M13" s="207" t="s">
        <v>2449</v>
      </c>
      <c r="N13" s="208" t="s">
        <v>1314</v>
      </c>
      <c r="O13" s="209" t="s">
        <v>2450</v>
      </c>
      <c r="S13" s="187"/>
      <c r="T13" s="187"/>
    </row>
    <row r="14" spans="2:20" ht="12">
      <c r="B14" s="213" t="s">
        <v>2322</v>
      </c>
      <c r="C14" s="202" t="s">
        <v>1129</v>
      </c>
      <c r="D14" s="203" t="s">
        <v>1314</v>
      </c>
      <c r="E14" s="204" t="s">
        <v>2321</v>
      </c>
      <c r="F14" s="202">
        <f t="shared" si="1"/>
        <v>11</v>
      </c>
      <c r="G14" s="202" t="str">
        <f t="shared" si="2"/>
        <v>Worcester</v>
      </c>
      <c r="I14" s="205" t="s">
        <v>2702</v>
      </c>
      <c r="J14" s="38" t="s">
        <v>1314</v>
      </c>
      <c r="K14" s="38">
        <v>333</v>
      </c>
      <c r="L14" s="206">
        <v>6979</v>
      </c>
      <c r="M14" s="207" t="s">
        <v>2449</v>
      </c>
      <c r="N14" s="208" t="s">
        <v>1314</v>
      </c>
      <c r="O14" s="209" t="s">
        <v>2450</v>
      </c>
      <c r="S14" s="38"/>
      <c r="T14" s="38"/>
    </row>
    <row r="15" spans="2:20" ht="12">
      <c r="B15" s="213" t="s">
        <v>2323</v>
      </c>
      <c r="C15" s="202" t="s">
        <v>1129</v>
      </c>
      <c r="D15" s="203" t="s">
        <v>1314</v>
      </c>
      <c r="E15" s="204" t="s">
        <v>2321</v>
      </c>
      <c r="F15" s="202">
        <f t="shared" si="1"/>
        <v>11</v>
      </c>
      <c r="G15" s="202" t="str">
        <f t="shared" si="2"/>
        <v>Worcester</v>
      </c>
      <c r="I15" s="205" t="s">
        <v>2702</v>
      </c>
      <c r="J15" s="38" t="s">
        <v>1314</v>
      </c>
      <c r="K15" s="38">
        <v>333</v>
      </c>
      <c r="L15" s="206">
        <v>6979</v>
      </c>
      <c r="M15" s="207" t="s">
        <v>2449</v>
      </c>
      <c r="N15" s="208" t="s">
        <v>1314</v>
      </c>
      <c r="O15" s="209" t="s">
        <v>2450</v>
      </c>
      <c r="S15" s="38"/>
      <c r="T15" s="38"/>
    </row>
    <row r="16" spans="2:20" ht="12">
      <c r="B16" s="213" t="s">
        <v>1358</v>
      </c>
      <c r="C16" s="202" t="s">
        <v>1129</v>
      </c>
      <c r="D16" s="203" t="s">
        <v>1314</v>
      </c>
      <c r="E16" s="204" t="s">
        <v>1359</v>
      </c>
      <c r="F16" s="202">
        <f t="shared" si="1"/>
        <v>12</v>
      </c>
      <c r="G16" s="202" t="str">
        <f t="shared" si="2"/>
        <v>Framingham</v>
      </c>
      <c r="I16" s="205" t="s">
        <v>2702</v>
      </c>
      <c r="J16" s="38" t="s">
        <v>1314</v>
      </c>
      <c r="K16" s="38">
        <v>333</v>
      </c>
      <c r="L16" s="206">
        <v>6979</v>
      </c>
      <c r="M16" s="207" t="s">
        <v>2449</v>
      </c>
      <c r="N16" s="208" t="s">
        <v>1314</v>
      </c>
      <c r="O16" s="209" t="s">
        <v>2450</v>
      </c>
      <c r="S16" s="38"/>
      <c r="T16" s="38"/>
    </row>
    <row r="17" spans="2:20" ht="12">
      <c r="B17" s="213" t="s">
        <v>2566</v>
      </c>
      <c r="C17" s="202" t="s">
        <v>1129</v>
      </c>
      <c r="D17" s="203" t="s">
        <v>1314</v>
      </c>
      <c r="E17" s="204" t="s">
        <v>2567</v>
      </c>
      <c r="F17" s="202">
        <f t="shared" si="1"/>
        <v>8</v>
      </c>
      <c r="G17" s="202" t="str">
        <f t="shared" si="2"/>
        <v>Woburn</v>
      </c>
      <c r="I17" s="205" t="s">
        <v>2702</v>
      </c>
      <c r="J17" s="38" t="s">
        <v>1314</v>
      </c>
      <c r="K17" s="38">
        <v>333</v>
      </c>
      <c r="L17" s="206">
        <v>6979</v>
      </c>
      <c r="M17" s="207" t="s">
        <v>2449</v>
      </c>
      <c r="N17" s="208" t="s">
        <v>1314</v>
      </c>
      <c r="O17" s="209" t="s">
        <v>2450</v>
      </c>
      <c r="S17" s="38"/>
      <c r="T17" s="38"/>
    </row>
    <row r="18" spans="2:20" ht="12">
      <c r="B18" s="213" t="s">
        <v>1077</v>
      </c>
      <c r="C18" s="202" t="s">
        <v>1129</v>
      </c>
      <c r="D18" s="203" t="s">
        <v>1314</v>
      </c>
      <c r="E18" s="204" t="s">
        <v>1078</v>
      </c>
      <c r="F18" s="202">
        <f t="shared" si="1"/>
        <v>6</v>
      </c>
      <c r="G18" s="202" t="str">
        <f t="shared" si="2"/>
        <v>Lynn</v>
      </c>
      <c r="I18" s="205" t="s">
        <v>2714</v>
      </c>
      <c r="J18" s="38" t="s">
        <v>1314</v>
      </c>
      <c r="K18" s="38">
        <v>678</v>
      </c>
      <c r="L18" s="206">
        <v>5641</v>
      </c>
      <c r="M18" s="207" t="s">
        <v>2449</v>
      </c>
      <c r="N18" s="208" t="s">
        <v>1314</v>
      </c>
      <c r="O18" s="209" t="s">
        <v>2450</v>
      </c>
      <c r="S18" s="38"/>
      <c r="T18" s="38"/>
    </row>
    <row r="19" spans="2:20" ht="12">
      <c r="B19" s="213" t="s">
        <v>1128</v>
      </c>
      <c r="C19" s="202" t="s">
        <v>1129</v>
      </c>
      <c r="D19" s="203" t="s">
        <v>1314</v>
      </c>
      <c r="E19" s="204" t="s">
        <v>1315</v>
      </c>
      <c r="F19" s="202">
        <f t="shared" si="1"/>
        <v>8</v>
      </c>
      <c r="G19" s="202" t="str">
        <f t="shared" si="2"/>
        <v>Boston</v>
      </c>
      <c r="H19" s="202"/>
      <c r="I19" s="205" t="s">
        <v>2702</v>
      </c>
      <c r="J19" s="38" t="s">
        <v>1314</v>
      </c>
      <c r="K19" s="38">
        <v>333</v>
      </c>
      <c r="L19" s="206">
        <v>6979</v>
      </c>
      <c r="M19" s="207" t="s">
        <v>2449</v>
      </c>
      <c r="N19" s="208" t="s">
        <v>1314</v>
      </c>
      <c r="O19" s="209" t="s">
        <v>2450</v>
      </c>
      <c r="S19" s="38"/>
      <c r="T19" s="38"/>
    </row>
    <row r="20" spans="2:20" ht="12">
      <c r="B20" s="213" t="s">
        <v>2713</v>
      </c>
      <c r="C20" s="202" t="s">
        <v>1129</v>
      </c>
      <c r="D20" s="203" t="s">
        <v>1314</v>
      </c>
      <c r="E20" s="204" t="s">
        <v>1315</v>
      </c>
      <c r="F20" s="202">
        <f t="shared" si="1"/>
        <v>8</v>
      </c>
      <c r="G20" s="202" t="str">
        <f t="shared" si="2"/>
        <v>Boston</v>
      </c>
      <c r="H20" s="202"/>
      <c r="I20" s="205" t="s">
        <v>2714</v>
      </c>
      <c r="J20" s="38" t="s">
        <v>1314</v>
      </c>
      <c r="K20" s="38">
        <v>678</v>
      </c>
      <c r="L20" s="206">
        <v>5641</v>
      </c>
      <c r="M20" s="207" t="s">
        <v>2449</v>
      </c>
      <c r="N20" s="208" t="s">
        <v>1314</v>
      </c>
      <c r="O20" s="209" t="s">
        <v>2450</v>
      </c>
      <c r="S20" s="38"/>
      <c r="T20" s="38"/>
    </row>
    <row r="21" spans="2:20" ht="12">
      <c r="B21" s="213" t="s">
        <v>2715</v>
      </c>
      <c r="C21" s="202" t="s">
        <v>1129</v>
      </c>
      <c r="D21" s="203" t="s">
        <v>1314</v>
      </c>
      <c r="E21" s="204" t="s">
        <v>1315</v>
      </c>
      <c r="F21" s="202">
        <f t="shared" si="1"/>
        <v>8</v>
      </c>
      <c r="G21" s="202" t="str">
        <f t="shared" si="2"/>
        <v>Boston</v>
      </c>
      <c r="H21" s="202"/>
      <c r="I21" s="205" t="s">
        <v>2714</v>
      </c>
      <c r="J21" s="38" t="s">
        <v>1314</v>
      </c>
      <c r="K21" s="38">
        <v>678</v>
      </c>
      <c r="L21" s="206">
        <v>5641</v>
      </c>
      <c r="M21" s="207" t="s">
        <v>2449</v>
      </c>
      <c r="N21" s="208" t="s">
        <v>1314</v>
      </c>
      <c r="O21" s="209" t="s">
        <v>2450</v>
      </c>
      <c r="S21" s="38"/>
      <c r="T21" s="38"/>
    </row>
    <row r="22" spans="2:20" ht="12">
      <c r="B22" s="213" t="s">
        <v>2555</v>
      </c>
      <c r="C22" s="202" t="s">
        <v>1129</v>
      </c>
      <c r="D22" s="203" t="s">
        <v>1314</v>
      </c>
      <c r="E22" s="204" t="s">
        <v>1763</v>
      </c>
      <c r="F22" s="202">
        <f t="shared" si="1"/>
        <v>10</v>
      </c>
      <c r="G22" s="202" t="str">
        <f t="shared" si="2"/>
        <v>Brockton</v>
      </c>
      <c r="H22" s="202"/>
      <c r="I22" s="205" t="s">
        <v>1764</v>
      </c>
      <c r="J22" s="38" t="s">
        <v>2017</v>
      </c>
      <c r="K22" s="38">
        <v>606</v>
      </c>
      <c r="L22" s="206">
        <v>5884</v>
      </c>
      <c r="M22" s="207" t="s">
        <v>2018</v>
      </c>
      <c r="N22" s="208" t="s">
        <v>2017</v>
      </c>
      <c r="O22" s="209" t="s">
        <v>2019</v>
      </c>
      <c r="S22" s="38"/>
      <c r="T22" s="38"/>
    </row>
    <row r="23" spans="2:20" ht="12">
      <c r="B23" s="213" t="s">
        <v>2020</v>
      </c>
      <c r="C23" s="202" t="s">
        <v>1129</v>
      </c>
      <c r="D23" s="203" t="s">
        <v>1314</v>
      </c>
      <c r="E23" s="204" t="s">
        <v>1763</v>
      </c>
      <c r="F23" s="202">
        <f t="shared" si="1"/>
        <v>10</v>
      </c>
      <c r="G23" s="202" t="str">
        <f t="shared" si="2"/>
        <v>Brockton</v>
      </c>
      <c r="H23" s="202"/>
      <c r="I23" s="205" t="s">
        <v>2714</v>
      </c>
      <c r="J23" s="38" t="s">
        <v>1314</v>
      </c>
      <c r="K23" s="38">
        <v>678</v>
      </c>
      <c r="L23" s="206">
        <v>5641</v>
      </c>
      <c r="M23" s="207" t="s">
        <v>2449</v>
      </c>
      <c r="N23" s="208" t="s">
        <v>1314</v>
      </c>
      <c r="O23" s="209" t="s">
        <v>2450</v>
      </c>
      <c r="S23" s="38"/>
      <c r="T23" s="38"/>
    </row>
    <row r="24" spans="2:20" ht="12">
      <c r="B24" s="213" t="s">
        <v>2776</v>
      </c>
      <c r="C24" s="202" t="s">
        <v>1129</v>
      </c>
      <c r="D24" s="203" t="s">
        <v>1314</v>
      </c>
      <c r="E24" s="204" t="s">
        <v>2777</v>
      </c>
      <c r="F24" s="202">
        <f t="shared" si="1"/>
        <v>14</v>
      </c>
      <c r="G24" s="202" t="str">
        <f t="shared" si="2"/>
        <v>Buzzards Bay</v>
      </c>
      <c r="H24" s="202"/>
      <c r="I24" s="205" t="s">
        <v>1764</v>
      </c>
      <c r="J24" s="38" t="s">
        <v>2017</v>
      </c>
      <c r="K24" s="38">
        <v>606</v>
      </c>
      <c r="L24" s="206">
        <v>5884</v>
      </c>
      <c r="M24" s="207" t="s">
        <v>2018</v>
      </c>
      <c r="N24" s="208" t="s">
        <v>2017</v>
      </c>
      <c r="O24" s="209" t="s">
        <v>2019</v>
      </c>
      <c r="S24" s="38"/>
      <c r="T24" s="38"/>
    </row>
    <row r="25" spans="2:20" ht="12">
      <c r="B25" s="213" t="s">
        <v>1594</v>
      </c>
      <c r="C25" s="202" t="s">
        <v>1129</v>
      </c>
      <c r="D25" s="203" t="s">
        <v>1314</v>
      </c>
      <c r="E25" s="204" t="s">
        <v>809</v>
      </c>
      <c r="F25" s="202">
        <f t="shared" si="1"/>
        <v>9</v>
      </c>
      <c r="G25" s="202" t="str">
        <f t="shared" si="2"/>
        <v>Hyannis</v>
      </c>
      <c r="H25" s="202"/>
      <c r="I25" s="205" t="s">
        <v>1764</v>
      </c>
      <c r="J25" s="38" t="s">
        <v>2017</v>
      </c>
      <c r="K25" s="38">
        <v>606</v>
      </c>
      <c r="L25" s="206">
        <v>5884</v>
      </c>
      <c r="M25" s="207" t="s">
        <v>2018</v>
      </c>
      <c r="N25" s="208" t="s">
        <v>2017</v>
      </c>
      <c r="O25" s="209" t="s">
        <v>2019</v>
      </c>
      <c r="S25" s="38"/>
      <c r="T25" s="38"/>
    </row>
    <row r="26" spans="2:20" ht="12">
      <c r="B26" s="213" t="s">
        <v>1954</v>
      </c>
      <c r="C26" s="202" t="s">
        <v>1129</v>
      </c>
      <c r="D26" s="203" t="s">
        <v>1314</v>
      </c>
      <c r="E26" s="204" t="s">
        <v>1955</v>
      </c>
      <c r="F26" s="202">
        <f t="shared" si="1"/>
        <v>13</v>
      </c>
      <c r="G26" s="202" t="str">
        <f t="shared" si="2"/>
        <v>New Bedford</v>
      </c>
      <c r="H26" s="202"/>
      <c r="I26" s="205" t="s">
        <v>1764</v>
      </c>
      <c r="J26" s="38" t="s">
        <v>2017</v>
      </c>
      <c r="K26" s="38">
        <v>606</v>
      </c>
      <c r="L26" s="206">
        <v>5884</v>
      </c>
      <c r="M26" s="207" t="s">
        <v>2018</v>
      </c>
      <c r="N26" s="208" t="s">
        <v>2017</v>
      </c>
      <c r="O26" s="209" t="s">
        <v>2019</v>
      </c>
      <c r="S26" s="38"/>
      <c r="T26" s="38"/>
    </row>
    <row r="27" spans="2:20" ht="12">
      <c r="B27" s="213" t="s">
        <v>403</v>
      </c>
      <c r="C27" s="202" t="s">
        <v>404</v>
      </c>
      <c r="D27" s="203" t="s">
        <v>2017</v>
      </c>
      <c r="E27" s="204" t="s">
        <v>405</v>
      </c>
      <c r="F27" s="202">
        <f t="shared" si="1"/>
        <v>12</v>
      </c>
      <c r="G27" s="202" t="str">
        <f t="shared" si="2"/>
        <v>Providence</v>
      </c>
      <c r="H27" s="202"/>
      <c r="I27" s="205" t="s">
        <v>2702</v>
      </c>
      <c r="J27" s="38" t="s">
        <v>1314</v>
      </c>
      <c r="K27" s="38">
        <v>333</v>
      </c>
      <c r="L27" s="206">
        <v>6979</v>
      </c>
      <c r="M27" s="207" t="s">
        <v>2018</v>
      </c>
      <c r="N27" s="208" t="s">
        <v>2017</v>
      </c>
      <c r="O27" s="209" t="s">
        <v>2019</v>
      </c>
      <c r="S27" s="38"/>
      <c r="T27" s="38"/>
    </row>
    <row r="28" spans="2:20" ht="12">
      <c r="B28" s="213" t="s">
        <v>406</v>
      </c>
      <c r="C28" s="202" t="s">
        <v>404</v>
      </c>
      <c r="D28" s="203" t="s">
        <v>2017</v>
      </c>
      <c r="E28" s="204" t="s">
        <v>405</v>
      </c>
      <c r="F28" s="202">
        <f t="shared" si="1"/>
        <v>12</v>
      </c>
      <c r="G28" s="202" t="str">
        <f t="shared" si="2"/>
        <v>Providence</v>
      </c>
      <c r="H28" s="202"/>
      <c r="I28" s="205" t="s">
        <v>1764</v>
      </c>
      <c r="J28" s="38" t="s">
        <v>2017</v>
      </c>
      <c r="K28" s="38">
        <v>606</v>
      </c>
      <c r="L28" s="206">
        <v>5884</v>
      </c>
      <c r="M28" s="207" t="s">
        <v>2018</v>
      </c>
      <c r="N28" s="208" t="s">
        <v>2017</v>
      </c>
      <c r="O28" s="209" t="s">
        <v>2019</v>
      </c>
      <c r="S28" s="38"/>
      <c r="T28" s="38"/>
    </row>
    <row r="29" spans="2:20" ht="12">
      <c r="B29" s="213" t="s">
        <v>1226</v>
      </c>
      <c r="C29" s="202" t="s">
        <v>1887</v>
      </c>
      <c r="D29" s="203" t="s">
        <v>1888</v>
      </c>
      <c r="E29" s="204" t="s">
        <v>1434</v>
      </c>
      <c r="F29" s="202">
        <f t="shared" si="1"/>
        <v>12</v>
      </c>
      <c r="G29" s="202" t="str">
        <f t="shared" si="2"/>
        <v>Manchester</v>
      </c>
      <c r="H29" s="202"/>
      <c r="I29" s="205" t="s">
        <v>2702</v>
      </c>
      <c r="J29" s="38" t="s">
        <v>1314</v>
      </c>
      <c r="K29" s="38">
        <v>333</v>
      </c>
      <c r="L29" s="206">
        <v>6979</v>
      </c>
      <c r="M29" s="207" t="s">
        <v>1891</v>
      </c>
      <c r="N29" s="208" t="s">
        <v>1888</v>
      </c>
      <c r="O29" s="209" t="s">
        <v>2112</v>
      </c>
      <c r="S29" s="38"/>
      <c r="T29" s="38"/>
    </row>
    <row r="30" spans="2:20" ht="12">
      <c r="B30" s="213" t="s">
        <v>1435</v>
      </c>
      <c r="C30" s="202" t="s">
        <v>1887</v>
      </c>
      <c r="D30" s="203" t="s">
        <v>1888</v>
      </c>
      <c r="E30" s="204" t="s">
        <v>1434</v>
      </c>
      <c r="F30" s="202">
        <f t="shared" si="1"/>
        <v>12</v>
      </c>
      <c r="G30" s="202" t="str">
        <f t="shared" si="2"/>
        <v>Manchester</v>
      </c>
      <c r="H30" s="202"/>
      <c r="I30" s="205" t="s">
        <v>1890</v>
      </c>
      <c r="J30" s="38" t="s">
        <v>1888</v>
      </c>
      <c r="K30" s="38">
        <v>328</v>
      </c>
      <c r="L30" s="206">
        <v>7554</v>
      </c>
      <c r="M30" s="207" t="s">
        <v>1891</v>
      </c>
      <c r="N30" s="208" t="s">
        <v>1888</v>
      </c>
      <c r="O30" s="209" t="s">
        <v>2112</v>
      </c>
      <c r="S30" s="38"/>
      <c r="T30" s="38"/>
    </row>
    <row r="31" spans="2:15" ht="12">
      <c r="B31" s="213" t="s">
        <v>197</v>
      </c>
      <c r="C31" s="202" t="s">
        <v>1887</v>
      </c>
      <c r="D31" s="203" t="s">
        <v>1888</v>
      </c>
      <c r="E31" s="204" t="s">
        <v>196</v>
      </c>
      <c r="F31" s="202">
        <f t="shared" si="1"/>
        <v>12</v>
      </c>
      <c r="G31" s="202" t="str">
        <f t="shared" si="2"/>
        <v>Pittsfield</v>
      </c>
      <c r="H31" s="202"/>
      <c r="I31" s="205" t="s">
        <v>1890</v>
      </c>
      <c r="J31" s="38" t="s">
        <v>1888</v>
      </c>
      <c r="K31" s="38">
        <v>328</v>
      </c>
      <c r="L31" s="206">
        <v>7554</v>
      </c>
      <c r="M31" s="207" t="s">
        <v>1891</v>
      </c>
      <c r="N31" s="208" t="s">
        <v>1888</v>
      </c>
      <c r="O31" s="209" t="s">
        <v>2112</v>
      </c>
    </row>
    <row r="32" spans="2:20" ht="12">
      <c r="B32" s="213" t="s">
        <v>374</v>
      </c>
      <c r="C32" s="202" t="s">
        <v>1887</v>
      </c>
      <c r="D32" s="203" t="s">
        <v>1888</v>
      </c>
      <c r="E32" s="204" t="s">
        <v>2162</v>
      </c>
      <c r="F32" s="202">
        <f t="shared" si="1"/>
        <v>9</v>
      </c>
      <c r="G32" s="202" t="str">
        <f t="shared" si="2"/>
        <v>Concord</v>
      </c>
      <c r="H32" s="202"/>
      <c r="I32" s="205" t="s">
        <v>1890</v>
      </c>
      <c r="J32" s="38" t="s">
        <v>1888</v>
      </c>
      <c r="K32" s="38">
        <v>328</v>
      </c>
      <c r="L32" s="206">
        <v>7554</v>
      </c>
      <c r="M32" s="207" t="s">
        <v>1891</v>
      </c>
      <c r="N32" s="208" t="s">
        <v>1888</v>
      </c>
      <c r="O32" s="209" t="s">
        <v>2112</v>
      </c>
      <c r="S32" s="38"/>
      <c r="T32" s="38"/>
    </row>
    <row r="33" spans="2:15" ht="12">
      <c r="B33" s="213" t="s">
        <v>1815</v>
      </c>
      <c r="C33" s="202" t="s">
        <v>1887</v>
      </c>
      <c r="D33" s="203" t="s">
        <v>1888</v>
      </c>
      <c r="E33" s="204" t="s">
        <v>1816</v>
      </c>
      <c r="F33" s="202">
        <f t="shared" si="1"/>
        <v>7</v>
      </c>
      <c r="G33" s="202" t="str">
        <f t="shared" si="2"/>
        <v>Keene</v>
      </c>
      <c r="H33" s="202"/>
      <c r="I33" s="205" t="s">
        <v>2702</v>
      </c>
      <c r="J33" s="38" t="s">
        <v>1314</v>
      </c>
      <c r="K33" s="38">
        <v>333</v>
      </c>
      <c r="L33" s="206">
        <v>6979</v>
      </c>
      <c r="M33" s="207" t="s">
        <v>1891</v>
      </c>
      <c r="N33" s="208" t="s">
        <v>1888</v>
      </c>
      <c r="O33" s="209" t="s">
        <v>2112</v>
      </c>
    </row>
    <row r="34" spans="2:20" ht="12">
      <c r="B34" s="213" t="s">
        <v>983</v>
      </c>
      <c r="C34" s="202" t="s">
        <v>1887</v>
      </c>
      <c r="D34" s="203" t="s">
        <v>1888</v>
      </c>
      <c r="E34" s="204" t="s">
        <v>984</v>
      </c>
      <c r="F34" s="202">
        <f t="shared" si="1"/>
        <v>11</v>
      </c>
      <c r="G34" s="202" t="str">
        <f t="shared" si="2"/>
        <v>Littleton</v>
      </c>
      <c r="H34" s="202"/>
      <c r="I34" s="205" t="s">
        <v>2512</v>
      </c>
      <c r="J34" s="38" t="s">
        <v>1409</v>
      </c>
      <c r="K34" s="38">
        <v>388</v>
      </c>
      <c r="L34" s="206">
        <v>7771</v>
      </c>
      <c r="M34" s="207" t="s">
        <v>2513</v>
      </c>
      <c r="N34" s="208" t="s">
        <v>1409</v>
      </c>
      <c r="O34" s="209" t="s">
        <v>2514</v>
      </c>
      <c r="S34" s="38"/>
      <c r="T34" s="38"/>
    </row>
    <row r="35" spans="2:20" ht="12">
      <c r="B35" s="213" t="s">
        <v>1886</v>
      </c>
      <c r="C35" s="202" t="s">
        <v>1887</v>
      </c>
      <c r="D35" s="203" t="s">
        <v>1888</v>
      </c>
      <c r="E35" s="204" t="s">
        <v>1889</v>
      </c>
      <c r="F35" s="202">
        <f t="shared" si="1"/>
        <v>9</v>
      </c>
      <c r="G35" s="202" t="str">
        <f t="shared" si="2"/>
        <v>Acworth</v>
      </c>
      <c r="H35" s="202"/>
      <c r="I35" s="205" t="s">
        <v>1890</v>
      </c>
      <c r="J35" s="38" t="s">
        <v>1888</v>
      </c>
      <c r="K35" s="38">
        <v>328</v>
      </c>
      <c r="L35" s="206">
        <v>7554</v>
      </c>
      <c r="M35" s="207" t="s">
        <v>1891</v>
      </c>
      <c r="N35" s="208" t="s">
        <v>1888</v>
      </c>
      <c r="O35" s="209" t="s">
        <v>2112</v>
      </c>
      <c r="S35" s="38"/>
      <c r="T35" s="38"/>
    </row>
    <row r="36" spans="2:15" ht="12">
      <c r="B36" s="213" t="s">
        <v>367</v>
      </c>
      <c r="C36" s="202" t="s">
        <v>1887</v>
      </c>
      <c r="D36" s="203" t="s">
        <v>1888</v>
      </c>
      <c r="E36" s="204" t="s">
        <v>368</v>
      </c>
      <c r="F36" s="202">
        <f t="shared" si="1"/>
        <v>11</v>
      </c>
      <c r="G36" s="202" t="str">
        <f t="shared" si="2"/>
        <v>Claremont</v>
      </c>
      <c r="H36" s="202"/>
      <c r="I36" s="205" t="s">
        <v>2512</v>
      </c>
      <c r="J36" s="38" t="s">
        <v>1409</v>
      </c>
      <c r="K36" s="38">
        <v>388</v>
      </c>
      <c r="L36" s="206">
        <v>7771</v>
      </c>
      <c r="M36" s="207" t="s">
        <v>2513</v>
      </c>
      <c r="N36" s="208" t="s">
        <v>1409</v>
      </c>
      <c r="O36" s="209" t="s">
        <v>2514</v>
      </c>
    </row>
    <row r="37" spans="2:20" ht="12">
      <c r="B37" s="213" t="s">
        <v>446</v>
      </c>
      <c r="C37" s="202" t="s">
        <v>1887</v>
      </c>
      <c r="D37" s="203" t="s">
        <v>1888</v>
      </c>
      <c r="E37" s="204" t="s">
        <v>447</v>
      </c>
      <c r="F37" s="202">
        <f t="shared" si="1"/>
        <v>12</v>
      </c>
      <c r="G37" s="202" t="str">
        <f t="shared" si="2"/>
        <v>Portsmouth</v>
      </c>
      <c r="H37" s="202"/>
      <c r="I37" s="205" t="s">
        <v>2070</v>
      </c>
      <c r="J37" s="38" t="s">
        <v>2320</v>
      </c>
      <c r="K37" s="38">
        <v>268</v>
      </c>
      <c r="L37" s="206">
        <v>7378</v>
      </c>
      <c r="M37" s="207" t="s">
        <v>2071</v>
      </c>
      <c r="N37" s="208" t="s">
        <v>2320</v>
      </c>
      <c r="O37" s="209" t="s">
        <v>2072</v>
      </c>
      <c r="S37" s="38"/>
      <c r="T37" s="38"/>
    </row>
    <row r="38" spans="2:20" ht="12">
      <c r="B38" s="213" t="s">
        <v>1193</v>
      </c>
      <c r="C38" s="202" t="s">
        <v>2319</v>
      </c>
      <c r="D38" s="203" t="s">
        <v>2320</v>
      </c>
      <c r="E38" s="204" t="s">
        <v>1194</v>
      </c>
      <c r="F38" s="202">
        <f t="shared" si="1"/>
        <v>9</v>
      </c>
      <c r="G38" s="202" t="str">
        <f t="shared" si="2"/>
        <v>Kittery</v>
      </c>
      <c r="H38" s="202"/>
      <c r="I38" s="205" t="s">
        <v>2070</v>
      </c>
      <c r="J38" s="38" t="s">
        <v>2320</v>
      </c>
      <c r="K38" s="38">
        <v>268</v>
      </c>
      <c r="L38" s="206">
        <v>7378</v>
      </c>
      <c r="M38" s="207" t="s">
        <v>2071</v>
      </c>
      <c r="N38" s="208" t="s">
        <v>2320</v>
      </c>
      <c r="O38" s="209" t="s">
        <v>2072</v>
      </c>
      <c r="S38" s="38"/>
      <c r="T38" s="38"/>
    </row>
    <row r="39" spans="2:15" ht="12">
      <c r="B39" s="213" t="s">
        <v>751</v>
      </c>
      <c r="C39" s="202" t="s">
        <v>2319</v>
      </c>
      <c r="D39" s="203" t="s">
        <v>2320</v>
      </c>
      <c r="E39" s="204" t="s">
        <v>752</v>
      </c>
      <c r="F39" s="202">
        <f t="shared" si="1"/>
        <v>10</v>
      </c>
      <c r="G39" s="202" t="str">
        <f t="shared" si="2"/>
        <v>Portland</v>
      </c>
      <c r="H39" s="202"/>
      <c r="I39" s="205" t="s">
        <v>2070</v>
      </c>
      <c r="J39" s="38" t="s">
        <v>2320</v>
      </c>
      <c r="K39" s="38">
        <v>268</v>
      </c>
      <c r="L39" s="206">
        <v>7378</v>
      </c>
      <c r="M39" s="207" t="s">
        <v>2071</v>
      </c>
      <c r="N39" s="208" t="s">
        <v>2320</v>
      </c>
      <c r="O39" s="209" t="s">
        <v>2072</v>
      </c>
    </row>
    <row r="40" spans="2:20" ht="12">
      <c r="B40" s="213" t="s">
        <v>753</v>
      </c>
      <c r="C40" s="202" t="s">
        <v>2319</v>
      </c>
      <c r="D40" s="203" t="s">
        <v>2320</v>
      </c>
      <c r="E40" s="204" t="s">
        <v>752</v>
      </c>
      <c r="F40" s="202">
        <f t="shared" si="1"/>
        <v>10</v>
      </c>
      <c r="G40" s="202" t="str">
        <f t="shared" si="2"/>
        <v>Portland</v>
      </c>
      <c r="H40" s="202"/>
      <c r="I40" s="205" t="s">
        <v>2070</v>
      </c>
      <c r="J40" s="38" t="s">
        <v>2320</v>
      </c>
      <c r="K40" s="38">
        <v>268</v>
      </c>
      <c r="L40" s="206">
        <v>7378</v>
      </c>
      <c r="M40" s="207" t="s">
        <v>2071</v>
      </c>
      <c r="N40" s="208" t="s">
        <v>2320</v>
      </c>
      <c r="O40" s="209" t="s">
        <v>2072</v>
      </c>
      <c r="S40" s="38"/>
      <c r="T40" s="38"/>
    </row>
    <row r="41" spans="2:15" ht="12">
      <c r="B41" s="213" t="s">
        <v>2318</v>
      </c>
      <c r="C41" s="202" t="s">
        <v>2319</v>
      </c>
      <c r="D41" s="203" t="s">
        <v>2320</v>
      </c>
      <c r="E41" s="204" t="s">
        <v>2069</v>
      </c>
      <c r="F41" s="202">
        <f t="shared" si="1"/>
        <v>8</v>
      </c>
      <c r="G41" s="202" t="str">
        <f t="shared" si="2"/>
        <v>Auburn</v>
      </c>
      <c r="H41" s="202"/>
      <c r="I41" s="205" t="s">
        <v>2070</v>
      </c>
      <c r="J41" s="38" t="s">
        <v>2320</v>
      </c>
      <c r="K41" s="38">
        <v>268</v>
      </c>
      <c r="L41" s="206">
        <v>7378</v>
      </c>
      <c r="M41" s="207" t="s">
        <v>2071</v>
      </c>
      <c r="N41" s="208" t="s">
        <v>2320</v>
      </c>
      <c r="O41" s="209" t="s">
        <v>2072</v>
      </c>
    </row>
    <row r="42" spans="2:20" ht="12">
      <c r="B42" s="213" t="s">
        <v>2330</v>
      </c>
      <c r="C42" s="202" t="s">
        <v>2319</v>
      </c>
      <c r="D42" s="203" t="s">
        <v>2320</v>
      </c>
      <c r="E42" s="204" t="s">
        <v>2074</v>
      </c>
      <c r="F42" s="202">
        <f t="shared" si="1"/>
        <v>9</v>
      </c>
      <c r="G42" s="202" t="str">
        <f t="shared" si="2"/>
        <v>Augusta</v>
      </c>
      <c r="H42" s="202"/>
      <c r="I42" s="205" t="s">
        <v>2070</v>
      </c>
      <c r="J42" s="38" t="s">
        <v>2320</v>
      </c>
      <c r="K42" s="38">
        <v>268</v>
      </c>
      <c r="L42" s="206">
        <v>7378</v>
      </c>
      <c r="M42" s="207" t="s">
        <v>2071</v>
      </c>
      <c r="N42" s="208" t="s">
        <v>2320</v>
      </c>
      <c r="O42" s="209" t="s">
        <v>2072</v>
      </c>
      <c r="S42" s="38"/>
      <c r="T42" s="38"/>
    </row>
    <row r="43" spans="2:15" ht="12">
      <c r="B43" s="213" t="s">
        <v>2205</v>
      </c>
      <c r="C43" s="202" t="s">
        <v>2319</v>
      </c>
      <c r="D43" s="203" t="s">
        <v>2320</v>
      </c>
      <c r="E43" s="204" t="s">
        <v>2206</v>
      </c>
      <c r="F43" s="202">
        <f t="shared" si="1"/>
        <v>8</v>
      </c>
      <c r="G43" s="202" t="str">
        <f t="shared" si="2"/>
        <v>Bangor</v>
      </c>
      <c r="H43" s="202"/>
      <c r="I43" s="205" t="s">
        <v>2070</v>
      </c>
      <c r="J43" s="38" t="s">
        <v>2320</v>
      </c>
      <c r="K43" s="38">
        <v>268</v>
      </c>
      <c r="L43" s="206">
        <v>7378</v>
      </c>
      <c r="M43" s="207" t="s">
        <v>2071</v>
      </c>
      <c r="N43" s="208" t="s">
        <v>2320</v>
      </c>
      <c r="O43" s="209" t="s">
        <v>2072</v>
      </c>
    </row>
    <row r="44" spans="2:20" ht="12">
      <c r="B44" s="213" t="s">
        <v>1707</v>
      </c>
      <c r="C44" s="202" t="s">
        <v>2319</v>
      </c>
      <c r="D44" s="203" t="s">
        <v>2320</v>
      </c>
      <c r="E44" s="204" t="s">
        <v>1708</v>
      </c>
      <c r="F44" s="202">
        <f t="shared" si="1"/>
        <v>6</v>
      </c>
      <c r="G44" s="202" t="str">
        <f t="shared" si="2"/>
        <v>Bath</v>
      </c>
      <c r="H44" s="202"/>
      <c r="I44" s="205" t="s">
        <v>2070</v>
      </c>
      <c r="J44" s="38" t="s">
        <v>2320</v>
      </c>
      <c r="K44" s="38">
        <v>268</v>
      </c>
      <c r="L44" s="206">
        <v>7378</v>
      </c>
      <c r="M44" s="207" t="s">
        <v>2071</v>
      </c>
      <c r="N44" s="208" t="s">
        <v>2320</v>
      </c>
      <c r="O44" s="209" t="s">
        <v>2072</v>
      </c>
      <c r="S44" s="38"/>
      <c r="T44" s="38"/>
    </row>
    <row r="45" spans="2:15" ht="12">
      <c r="B45" s="213" t="s">
        <v>801</v>
      </c>
      <c r="C45" s="202" t="s">
        <v>2319</v>
      </c>
      <c r="D45" s="203" t="s">
        <v>2320</v>
      </c>
      <c r="E45" s="204" t="s">
        <v>802</v>
      </c>
      <c r="F45" s="202">
        <f t="shared" si="1"/>
        <v>11</v>
      </c>
      <c r="G45" s="202" t="str">
        <f t="shared" si="2"/>
        <v>Ellsworth</v>
      </c>
      <c r="H45" s="202"/>
      <c r="I45" s="205" t="s">
        <v>2070</v>
      </c>
      <c r="J45" s="38" t="s">
        <v>2320</v>
      </c>
      <c r="K45" s="38">
        <v>268</v>
      </c>
      <c r="L45" s="206">
        <v>7378</v>
      </c>
      <c r="M45" s="207" t="s">
        <v>2071</v>
      </c>
      <c r="N45" s="208" t="s">
        <v>2320</v>
      </c>
      <c r="O45" s="209" t="s">
        <v>2072</v>
      </c>
    </row>
    <row r="46" spans="2:20" ht="12">
      <c r="B46" s="213" t="s">
        <v>497</v>
      </c>
      <c r="C46" s="202" t="s">
        <v>2319</v>
      </c>
      <c r="D46" s="203" t="s">
        <v>2320</v>
      </c>
      <c r="E46" s="204" t="s">
        <v>2606</v>
      </c>
      <c r="F46" s="202">
        <f t="shared" si="1"/>
        <v>9</v>
      </c>
      <c r="G46" s="202" t="str">
        <f t="shared" si="2"/>
        <v>Caribou</v>
      </c>
      <c r="H46" s="202"/>
      <c r="I46" s="205" t="s">
        <v>2590</v>
      </c>
      <c r="J46" s="38" t="s">
        <v>2320</v>
      </c>
      <c r="K46" s="38">
        <v>131</v>
      </c>
      <c r="L46" s="206">
        <v>9651</v>
      </c>
      <c r="M46" s="207" t="s">
        <v>2591</v>
      </c>
      <c r="N46" s="208" t="s">
        <v>2320</v>
      </c>
      <c r="O46" s="209" t="s">
        <v>2592</v>
      </c>
      <c r="S46" s="38"/>
      <c r="T46" s="38"/>
    </row>
    <row r="47" spans="2:15" ht="12">
      <c r="B47" s="213" t="s">
        <v>2531</v>
      </c>
      <c r="C47" s="202" t="s">
        <v>2319</v>
      </c>
      <c r="D47" s="203" t="s">
        <v>2320</v>
      </c>
      <c r="E47" s="204" t="s">
        <v>2790</v>
      </c>
      <c r="F47" s="202">
        <f t="shared" si="1"/>
        <v>10</v>
      </c>
      <c r="G47" s="202" t="str">
        <f t="shared" si="2"/>
        <v>Rockland</v>
      </c>
      <c r="H47" s="202"/>
      <c r="I47" s="205" t="s">
        <v>2070</v>
      </c>
      <c r="J47" s="38" t="s">
        <v>2320</v>
      </c>
      <c r="K47" s="38">
        <v>268</v>
      </c>
      <c r="L47" s="206">
        <v>7378</v>
      </c>
      <c r="M47" s="207" t="s">
        <v>2071</v>
      </c>
      <c r="N47" s="208" t="s">
        <v>2320</v>
      </c>
      <c r="O47" s="209" t="s">
        <v>2072</v>
      </c>
    </row>
    <row r="48" spans="2:20" ht="12">
      <c r="B48" s="213" t="s">
        <v>2819</v>
      </c>
      <c r="C48" s="202" t="s">
        <v>2319</v>
      </c>
      <c r="D48" s="203" t="s">
        <v>2320</v>
      </c>
      <c r="E48" s="204" t="s">
        <v>2820</v>
      </c>
      <c r="F48" s="202">
        <f t="shared" si="1"/>
        <v>12</v>
      </c>
      <c r="G48" s="202" t="str">
        <f t="shared" si="2"/>
        <v>Waterville</v>
      </c>
      <c r="H48" s="202"/>
      <c r="I48" s="205" t="s">
        <v>2070</v>
      </c>
      <c r="J48" s="38" t="s">
        <v>2320</v>
      </c>
      <c r="K48" s="38">
        <v>268</v>
      </c>
      <c r="L48" s="206">
        <v>7378</v>
      </c>
      <c r="M48" s="207" t="s">
        <v>2071</v>
      </c>
      <c r="N48" s="208" t="s">
        <v>2320</v>
      </c>
      <c r="O48" s="209" t="s">
        <v>2072</v>
      </c>
      <c r="S48" s="38"/>
      <c r="T48" s="38"/>
    </row>
    <row r="49" spans="2:15" ht="12">
      <c r="B49" s="213" t="s">
        <v>2478</v>
      </c>
      <c r="C49" s="202" t="s">
        <v>1408</v>
      </c>
      <c r="D49" s="203" t="s">
        <v>1409</v>
      </c>
      <c r="E49" s="204" t="s">
        <v>2479</v>
      </c>
      <c r="F49" s="202">
        <f t="shared" si="1"/>
        <v>22</v>
      </c>
      <c r="G49" s="202" t="str">
        <f t="shared" si="2"/>
        <v>White River Junction</v>
      </c>
      <c r="H49" s="202"/>
      <c r="I49" s="205" t="s">
        <v>2512</v>
      </c>
      <c r="J49" s="38" t="s">
        <v>1409</v>
      </c>
      <c r="K49" s="38">
        <v>388</v>
      </c>
      <c r="L49" s="206">
        <v>7771</v>
      </c>
      <c r="M49" s="207" t="s">
        <v>2513</v>
      </c>
      <c r="N49" s="208" t="s">
        <v>1409</v>
      </c>
      <c r="O49" s="209" t="s">
        <v>2514</v>
      </c>
    </row>
    <row r="50" spans="2:15" ht="12">
      <c r="B50" s="213" t="s">
        <v>1407</v>
      </c>
      <c r="C50" s="202" t="s">
        <v>1408</v>
      </c>
      <c r="D50" s="203" t="s">
        <v>1409</v>
      </c>
      <c r="E50" s="204" t="s">
        <v>1410</v>
      </c>
      <c r="F50" s="202">
        <f t="shared" si="1"/>
        <v>15</v>
      </c>
      <c r="G50" s="202" t="str">
        <f t="shared" si="2"/>
        <v>Bellows Falls</v>
      </c>
      <c r="H50" s="202"/>
      <c r="I50" s="205" t="s">
        <v>1890</v>
      </c>
      <c r="J50" s="38" t="s">
        <v>1888</v>
      </c>
      <c r="K50" s="38">
        <v>328</v>
      </c>
      <c r="L50" s="206">
        <v>7554</v>
      </c>
      <c r="M50" s="207" t="s">
        <v>1891</v>
      </c>
      <c r="N50" s="208" t="s">
        <v>1888</v>
      </c>
      <c r="O50" s="209" t="s">
        <v>2112</v>
      </c>
    </row>
    <row r="51" spans="2:20" ht="12">
      <c r="B51" s="213" t="s">
        <v>1902</v>
      </c>
      <c r="C51" s="202" t="s">
        <v>1408</v>
      </c>
      <c r="D51" s="203" t="s">
        <v>1409</v>
      </c>
      <c r="E51" s="204" t="s">
        <v>1903</v>
      </c>
      <c r="F51" s="202">
        <f t="shared" si="1"/>
        <v>12</v>
      </c>
      <c r="G51" s="202" t="str">
        <f t="shared" si="2"/>
        <v>Bennington</v>
      </c>
      <c r="H51" s="202"/>
      <c r="I51" s="205" t="s">
        <v>2487</v>
      </c>
      <c r="J51" s="38" t="s">
        <v>2486</v>
      </c>
      <c r="K51" s="38">
        <v>507</v>
      </c>
      <c r="L51" s="206">
        <v>6894</v>
      </c>
      <c r="M51" s="207" t="s">
        <v>2488</v>
      </c>
      <c r="N51" s="208" t="s">
        <v>2486</v>
      </c>
      <c r="O51" s="209" t="s">
        <v>2489</v>
      </c>
      <c r="S51" s="38"/>
      <c r="T51" s="38"/>
    </row>
    <row r="52" spans="2:20" ht="12">
      <c r="B52" s="213" t="s">
        <v>2283</v>
      </c>
      <c r="C52" s="202" t="s">
        <v>1408</v>
      </c>
      <c r="D52" s="203" t="s">
        <v>1409</v>
      </c>
      <c r="E52" s="204" t="s">
        <v>2284</v>
      </c>
      <c r="F52" s="202">
        <f t="shared" si="1"/>
        <v>13</v>
      </c>
      <c r="G52" s="202" t="str">
        <f t="shared" si="2"/>
        <v>Brattleboro</v>
      </c>
      <c r="H52" s="202"/>
      <c r="I52" s="205" t="s">
        <v>2702</v>
      </c>
      <c r="J52" s="38" t="s">
        <v>1314</v>
      </c>
      <c r="K52" s="38">
        <v>333</v>
      </c>
      <c r="L52" s="206">
        <v>6979</v>
      </c>
      <c r="M52" s="207" t="s">
        <v>2488</v>
      </c>
      <c r="N52" s="208" t="s">
        <v>2486</v>
      </c>
      <c r="O52" s="209" t="s">
        <v>2489</v>
      </c>
      <c r="S52" s="38"/>
      <c r="T52" s="38"/>
    </row>
    <row r="53" spans="2:20" ht="12">
      <c r="B53" s="213" t="s">
        <v>2511</v>
      </c>
      <c r="C53" s="202" t="s">
        <v>1408</v>
      </c>
      <c r="D53" s="203" t="s">
        <v>1409</v>
      </c>
      <c r="E53" s="204" t="s">
        <v>2260</v>
      </c>
      <c r="F53" s="202">
        <f t="shared" si="1"/>
        <v>12</v>
      </c>
      <c r="G53" s="202" t="str">
        <f t="shared" si="2"/>
        <v>Burlington</v>
      </c>
      <c r="H53" s="202"/>
      <c r="I53" s="205" t="s">
        <v>2512</v>
      </c>
      <c r="J53" s="38" t="s">
        <v>1409</v>
      </c>
      <c r="K53" s="38">
        <v>388</v>
      </c>
      <c r="L53" s="206">
        <v>7771</v>
      </c>
      <c r="M53" s="207" t="s">
        <v>2513</v>
      </c>
      <c r="N53" s="208" t="s">
        <v>1409</v>
      </c>
      <c r="O53" s="209" t="s">
        <v>2514</v>
      </c>
      <c r="S53" s="38"/>
      <c r="T53" s="38"/>
    </row>
    <row r="54" spans="2:20" ht="12">
      <c r="B54" s="213" t="s">
        <v>2422</v>
      </c>
      <c r="C54" s="202" t="s">
        <v>1408</v>
      </c>
      <c r="D54" s="203" t="s">
        <v>1409</v>
      </c>
      <c r="E54" s="204" t="s">
        <v>2423</v>
      </c>
      <c r="F54" s="202">
        <f t="shared" si="1"/>
        <v>12</v>
      </c>
      <c r="G54" s="202" t="str">
        <f t="shared" si="2"/>
        <v>Montpelier</v>
      </c>
      <c r="H54" s="202"/>
      <c r="I54" s="205" t="s">
        <v>2512</v>
      </c>
      <c r="J54" s="38" t="s">
        <v>1409</v>
      </c>
      <c r="K54" s="38">
        <v>388</v>
      </c>
      <c r="L54" s="206">
        <v>7771</v>
      </c>
      <c r="M54" s="207" t="s">
        <v>2513</v>
      </c>
      <c r="N54" s="208" t="s">
        <v>1409</v>
      </c>
      <c r="O54" s="209" t="s">
        <v>2514</v>
      </c>
      <c r="S54" s="38"/>
      <c r="T54" s="38"/>
    </row>
    <row r="55" spans="2:20" ht="12">
      <c r="B55" s="213" t="s">
        <v>2806</v>
      </c>
      <c r="C55" s="202" t="s">
        <v>1408</v>
      </c>
      <c r="D55" s="203" t="s">
        <v>1409</v>
      </c>
      <c r="E55" s="204" t="s">
        <v>2807</v>
      </c>
      <c r="F55" s="202">
        <f t="shared" si="1"/>
        <v>9</v>
      </c>
      <c r="G55" s="202" t="str">
        <f t="shared" si="2"/>
        <v>Rutland</v>
      </c>
      <c r="H55" s="202"/>
      <c r="I55" s="205" t="s">
        <v>2487</v>
      </c>
      <c r="J55" s="38" t="s">
        <v>2486</v>
      </c>
      <c r="K55" s="38">
        <v>507</v>
      </c>
      <c r="L55" s="206">
        <v>6894</v>
      </c>
      <c r="M55" s="207" t="s">
        <v>2488</v>
      </c>
      <c r="N55" s="208" t="s">
        <v>2486</v>
      </c>
      <c r="O55" s="209" t="s">
        <v>2489</v>
      </c>
      <c r="S55" s="38"/>
      <c r="T55" s="38"/>
    </row>
    <row r="56" spans="2:20" ht="12">
      <c r="B56" s="213" t="s">
        <v>1604</v>
      </c>
      <c r="C56" s="202" t="s">
        <v>1408</v>
      </c>
      <c r="D56" s="203" t="s">
        <v>1409</v>
      </c>
      <c r="E56" s="204" t="s">
        <v>1605</v>
      </c>
      <c r="F56" s="202">
        <f t="shared" si="1"/>
        <v>15</v>
      </c>
      <c r="G56" s="202" t="str">
        <f t="shared" si="2"/>
        <v>St. Johnsbury</v>
      </c>
      <c r="H56" s="202"/>
      <c r="I56" s="205" t="s">
        <v>2512</v>
      </c>
      <c r="J56" s="38" t="s">
        <v>1409</v>
      </c>
      <c r="K56" s="38">
        <v>388</v>
      </c>
      <c r="L56" s="206">
        <v>7771</v>
      </c>
      <c r="M56" s="207" t="s">
        <v>2513</v>
      </c>
      <c r="N56" s="208" t="s">
        <v>1409</v>
      </c>
      <c r="O56" s="209" t="s">
        <v>2514</v>
      </c>
      <c r="S56" s="38"/>
      <c r="T56" s="38"/>
    </row>
    <row r="57" spans="2:20" ht="12">
      <c r="B57" s="213" t="s">
        <v>438</v>
      </c>
      <c r="C57" s="202" t="s">
        <v>1408</v>
      </c>
      <c r="D57" s="203" t="s">
        <v>1409</v>
      </c>
      <c r="E57" s="204" t="s">
        <v>439</v>
      </c>
      <c r="F57" s="202">
        <f t="shared" si="1"/>
        <v>8</v>
      </c>
      <c r="G57" s="202" t="str">
        <f t="shared" si="2"/>
        <v>Canaan</v>
      </c>
      <c r="H57" s="202"/>
      <c r="I57" s="205" t="s">
        <v>2512</v>
      </c>
      <c r="J57" s="38" t="s">
        <v>1409</v>
      </c>
      <c r="K57" s="38">
        <v>388</v>
      </c>
      <c r="L57" s="206">
        <v>7771</v>
      </c>
      <c r="M57" s="207" t="s">
        <v>2513</v>
      </c>
      <c r="N57" s="208" t="s">
        <v>1409</v>
      </c>
      <c r="O57" s="209" t="s">
        <v>2514</v>
      </c>
      <c r="S57" s="38"/>
      <c r="T57" s="38"/>
    </row>
    <row r="58" spans="2:20" ht="12">
      <c r="B58" s="213" t="s">
        <v>1661</v>
      </c>
      <c r="C58" s="202" t="s">
        <v>2286</v>
      </c>
      <c r="D58" s="203" t="s">
        <v>2287</v>
      </c>
      <c r="E58" s="204" t="s">
        <v>1922</v>
      </c>
      <c r="F58" s="202">
        <f t="shared" si="1"/>
        <v>10</v>
      </c>
      <c r="G58" s="202" t="str">
        <f t="shared" si="2"/>
        <v>Hartford</v>
      </c>
      <c r="H58" s="202"/>
      <c r="I58" s="205" t="s">
        <v>2702</v>
      </c>
      <c r="J58" s="38" t="s">
        <v>1314</v>
      </c>
      <c r="K58" s="38">
        <v>333</v>
      </c>
      <c r="L58" s="206">
        <v>6979</v>
      </c>
      <c r="M58" s="205" t="s">
        <v>2324</v>
      </c>
      <c r="N58" s="38" t="s">
        <v>2287</v>
      </c>
      <c r="O58" s="209" t="s">
        <v>2325</v>
      </c>
      <c r="S58" s="38"/>
      <c r="T58" s="38"/>
    </row>
    <row r="59" spans="2:15" ht="12">
      <c r="B59" s="213" t="s">
        <v>2326</v>
      </c>
      <c r="C59" s="202" t="s">
        <v>2286</v>
      </c>
      <c r="D59" s="203" t="s">
        <v>2287</v>
      </c>
      <c r="E59" s="204" t="s">
        <v>1922</v>
      </c>
      <c r="F59" s="202">
        <f t="shared" si="1"/>
        <v>10</v>
      </c>
      <c r="G59" s="202" t="str">
        <f t="shared" si="2"/>
        <v>Hartford</v>
      </c>
      <c r="H59" s="202"/>
      <c r="I59" s="205" t="s">
        <v>2327</v>
      </c>
      <c r="J59" s="38" t="s">
        <v>2287</v>
      </c>
      <c r="K59" s="38">
        <v>677</v>
      </c>
      <c r="L59" s="206">
        <v>6151</v>
      </c>
      <c r="M59" s="205" t="s">
        <v>2324</v>
      </c>
      <c r="N59" s="38" t="s">
        <v>2287</v>
      </c>
      <c r="O59" s="209" t="s">
        <v>2325</v>
      </c>
    </row>
    <row r="60" spans="2:20" ht="12">
      <c r="B60" s="213" t="s">
        <v>1772</v>
      </c>
      <c r="C60" s="202" t="s">
        <v>2286</v>
      </c>
      <c r="D60" s="203" t="s">
        <v>2287</v>
      </c>
      <c r="E60" s="204" t="s">
        <v>1773</v>
      </c>
      <c r="F60" s="202">
        <f t="shared" si="1"/>
        <v>13</v>
      </c>
      <c r="G60" s="202" t="str">
        <f t="shared" si="2"/>
        <v>Willimantic</v>
      </c>
      <c r="H60" s="202"/>
      <c r="I60" s="205" t="s">
        <v>2702</v>
      </c>
      <c r="J60" s="38" t="s">
        <v>1314</v>
      </c>
      <c r="K60" s="38">
        <v>333</v>
      </c>
      <c r="L60" s="206">
        <v>6979</v>
      </c>
      <c r="M60" s="205" t="s">
        <v>2324</v>
      </c>
      <c r="N60" s="38" t="s">
        <v>2287</v>
      </c>
      <c r="O60" s="209" t="s">
        <v>2325</v>
      </c>
      <c r="S60" s="38"/>
      <c r="T60" s="38"/>
    </row>
    <row r="61" spans="2:15" ht="12">
      <c r="B61" s="213" t="s">
        <v>1964</v>
      </c>
      <c r="C61" s="202" t="s">
        <v>2286</v>
      </c>
      <c r="D61" s="203" t="s">
        <v>2287</v>
      </c>
      <c r="E61" s="204" t="s">
        <v>1965</v>
      </c>
      <c r="F61" s="202">
        <f t="shared" si="1"/>
        <v>12</v>
      </c>
      <c r="G61" s="202" t="str">
        <f t="shared" si="2"/>
        <v>New London</v>
      </c>
      <c r="H61" s="202"/>
      <c r="I61" s="205" t="s">
        <v>1764</v>
      </c>
      <c r="J61" s="38" t="s">
        <v>2017</v>
      </c>
      <c r="K61" s="38">
        <v>606</v>
      </c>
      <c r="L61" s="206">
        <v>5884</v>
      </c>
      <c r="M61" s="207" t="s">
        <v>2018</v>
      </c>
      <c r="N61" s="208" t="s">
        <v>2017</v>
      </c>
      <c r="O61" s="209" t="s">
        <v>2019</v>
      </c>
    </row>
    <row r="62" spans="2:15" ht="12">
      <c r="B62" s="213" t="s">
        <v>1961</v>
      </c>
      <c r="C62" s="202" t="s">
        <v>2286</v>
      </c>
      <c r="D62" s="203" t="s">
        <v>2287</v>
      </c>
      <c r="E62" s="204" t="s">
        <v>1962</v>
      </c>
      <c r="F62" s="202">
        <f t="shared" si="1"/>
        <v>11</v>
      </c>
      <c r="G62" s="202" t="str">
        <f t="shared" si="2"/>
        <v>New Haven</v>
      </c>
      <c r="H62" s="202"/>
      <c r="I62" s="205" t="s">
        <v>2327</v>
      </c>
      <c r="J62" s="38" t="s">
        <v>2287</v>
      </c>
      <c r="K62" s="38">
        <v>677</v>
      </c>
      <c r="L62" s="206">
        <v>6151</v>
      </c>
      <c r="M62" s="205" t="s">
        <v>2324</v>
      </c>
      <c r="N62" s="38" t="s">
        <v>2287</v>
      </c>
      <c r="O62" s="209" t="s">
        <v>2325</v>
      </c>
    </row>
    <row r="63" spans="2:15" ht="12">
      <c r="B63" s="213" t="s">
        <v>1963</v>
      </c>
      <c r="C63" s="202" t="s">
        <v>2286</v>
      </c>
      <c r="D63" s="203" t="s">
        <v>2287</v>
      </c>
      <c r="E63" s="204" t="s">
        <v>1962</v>
      </c>
      <c r="F63" s="202">
        <f t="shared" si="1"/>
        <v>11</v>
      </c>
      <c r="G63" s="202" t="str">
        <f t="shared" si="2"/>
        <v>New Haven</v>
      </c>
      <c r="H63" s="202"/>
      <c r="I63" s="205" t="s">
        <v>2327</v>
      </c>
      <c r="J63" s="38" t="s">
        <v>2287</v>
      </c>
      <c r="K63" s="38">
        <v>677</v>
      </c>
      <c r="L63" s="206">
        <v>6151</v>
      </c>
      <c r="M63" s="205" t="s">
        <v>2324</v>
      </c>
      <c r="N63" s="38" t="s">
        <v>2287</v>
      </c>
      <c r="O63" s="209" t="s">
        <v>2325</v>
      </c>
    </row>
    <row r="64" spans="2:15" ht="12">
      <c r="B64" s="213" t="s">
        <v>2285</v>
      </c>
      <c r="C64" s="202" t="s">
        <v>2286</v>
      </c>
      <c r="D64" s="203" t="s">
        <v>2287</v>
      </c>
      <c r="E64" s="204" t="s">
        <v>2288</v>
      </c>
      <c r="F64" s="202">
        <f t="shared" si="1"/>
        <v>12</v>
      </c>
      <c r="G64" s="202" t="str">
        <f t="shared" si="2"/>
        <v>Bridgeport</v>
      </c>
      <c r="H64" s="202"/>
      <c r="I64" s="205" t="s">
        <v>2289</v>
      </c>
      <c r="J64" s="38" t="s">
        <v>2287</v>
      </c>
      <c r="K64" s="38">
        <v>724</v>
      </c>
      <c r="L64" s="206">
        <v>5537</v>
      </c>
      <c r="M64" s="205" t="s">
        <v>2551</v>
      </c>
      <c r="N64" s="38" t="s">
        <v>2287</v>
      </c>
      <c r="O64" s="209" t="s">
        <v>2552</v>
      </c>
    </row>
    <row r="65" spans="2:15" ht="12">
      <c r="B65" s="213" t="s">
        <v>1991</v>
      </c>
      <c r="C65" s="202" t="s">
        <v>2286</v>
      </c>
      <c r="D65" s="203" t="s">
        <v>2287</v>
      </c>
      <c r="E65" s="204" t="s">
        <v>1992</v>
      </c>
      <c r="F65" s="202">
        <f t="shared" si="1"/>
        <v>11</v>
      </c>
      <c r="G65" s="202" t="str">
        <f t="shared" si="2"/>
        <v>Waterbury</v>
      </c>
      <c r="H65" s="202"/>
      <c r="I65" s="205" t="s">
        <v>2327</v>
      </c>
      <c r="J65" s="38" t="s">
        <v>2287</v>
      </c>
      <c r="K65" s="38">
        <v>677</v>
      </c>
      <c r="L65" s="206">
        <v>6151</v>
      </c>
      <c r="M65" s="205" t="s">
        <v>2324</v>
      </c>
      <c r="N65" s="38" t="s">
        <v>2287</v>
      </c>
      <c r="O65" s="209" t="s">
        <v>2325</v>
      </c>
    </row>
    <row r="66" spans="2:15" ht="12">
      <c r="B66" s="213" t="s">
        <v>1857</v>
      </c>
      <c r="C66" s="202" t="s">
        <v>2286</v>
      </c>
      <c r="D66" s="203" t="s">
        <v>2287</v>
      </c>
      <c r="E66" s="204" t="s">
        <v>1858</v>
      </c>
      <c r="F66" s="202">
        <f t="shared" si="1"/>
        <v>10</v>
      </c>
      <c r="G66" s="202" t="str">
        <f t="shared" si="2"/>
        <v>Stamford</v>
      </c>
      <c r="H66" s="202"/>
      <c r="I66" s="205" t="s">
        <v>2289</v>
      </c>
      <c r="J66" s="38" t="s">
        <v>2287</v>
      </c>
      <c r="K66" s="38">
        <v>724</v>
      </c>
      <c r="L66" s="206">
        <v>5537</v>
      </c>
      <c r="M66" s="205" t="s">
        <v>2551</v>
      </c>
      <c r="N66" s="38" t="s">
        <v>2287</v>
      </c>
      <c r="O66" s="209" t="s">
        <v>2552</v>
      </c>
    </row>
    <row r="67" spans="2:15" ht="12">
      <c r="B67" s="213" t="s">
        <v>1859</v>
      </c>
      <c r="C67" s="202" t="s">
        <v>2286</v>
      </c>
      <c r="D67" s="203" t="s">
        <v>2287</v>
      </c>
      <c r="E67" s="204" t="s">
        <v>1858</v>
      </c>
      <c r="F67" s="202">
        <f t="shared" si="1"/>
        <v>10</v>
      </c>
      <c r="G67" s="202" t="str">
        <f t="shared" si="2"/>
        <v>Stamford</v>
      </c>
      <c r="H67" s="202"/>
      <c r="I67" s="205" t="s">
        <v>2289</v>
      </c>
      <c r="J67" s="38" t="s">
        <v>2287</v>
      </c>
      <c r="K67" s="38">
        <v>724</v>
      </c>
      <c r="L67" s="206">
        <v>5537</v>
      </c>
      <c r="M67" s="205" t="s">
        <v>2551</v>
      </c>
      <c r="N67" s="38" t="s">
        <v>2287</v>
      </c>
      <c r="O67" s="209" t="s">
        <v>2552</v>
      </c>
    </row>
    <row r="68" spans="2:15" ht="12">
      <c r="B68" s="213" t="s">
        <v>1724</v>
      </c>
      <c r="C68" s="202" t="s">
        <v>2312</v>
      </c>
      <c r="D68" s="203" t="s">
        <v>2313</v>
      </c>
      <c r="E68" s="204" t="s">
        <v>1725</v>
      </c>
      <c r="F68" s="202">
        <f t="shared" si="1"/>
        <v>8</v>
      </c>
      <c r="G68" s="202" t="str">
        <f t="shared" si="2"/>
        <v>Newark</v>
      </c>
      <c r="H68" s="202"/>
      <c r="I68" s="205" t="s">
        <v>2023</v>
      </c>
      <c r="J68" s="38" t="s">
        <v>2486</v>
      </c>
      <c r="K68" s="38">
        <v>1052</v>
      </c>
      <c r="L68" s="206">
        <v>4910</v>
      </c>
      <c r="M68" s="207" t="s">
        <v>531</v>
      </c>
      <c r="N68" s="208" t="s">
        <v>2313</v>
      </c>
      <c r="O68" s="209" t="s">
        <v>532</v>
      </c>
    </row>
    <row r="69" spans="2:15" ht="12">
      <c r="B69" s="213" t="s">
        <v>1726</v>
      </c>
      <c r="C69" s="202" t="s">
        <v>2312</v>
      </c>
      <c r="D69" s="203" t="s">
        <v>2313</v>
      </c>
      <c r="E69" s="204" t="s">
        <v>1725</v>
      </c>
      <c r="F69" s="202">
        <f t="shared" si="1"/>
        <v>8</v>
      </c>
      <c r="G69" s="202" t="str">
        <f t="shared" si="2"/>
        <v>Newark</v>
      </c>
      <c r="H69" s="202"/>
      <c r="I69" s="205" t="s">
        <v>530</v>
      </c>
      <c r="J69" s="38" t="s">
        <v>2313</v>
      </c>
      <c r="K69" s="38">
        <v>1201</v>
      </c>
      <c r="L69" s="206">
        <v>4888</v>
      </c>
      <c r="M69" s="207" t="s">
        <v>531</v>
      </c>
      <c r="N69" s="208" t="s">
        <v>2313</v>
      </c>
      <c r="O69" s="209" t="s">
        <v>532</v>
      </c>
    </row>
    <row r="70" spans="2:15" ht="12">
      <c r="B70" s="213" t="s">
        <v>726</v>
      </c>
      <c r="C70" s="202" t="s">
        <v>2312</v>
      </c>
      <c r="D70" s="203" t="s">
        <v>2313</v>
      </c>
      <c r="E70" s="204" t="s">
        <v>529</v>
      </c>
      <c r="F70" s="202">
        <f t="shared" si="1"/>
        <v>11</v>
      </c>
      <c r="G70" s="202" t="str">
        <f t="shared" si="2"/>
        <v>Elizabeth</v>
      </c>
      <c r="H70" s="202"/>
      <c r="I70" s="205" t="s">
        <v>530</v>
      </c>
      <c r="J70" s="38" t="s">
        <v>2313</v>
      </c>
      <c r="K70" s="38">
        <v>1201</v>
      </c>
      <c r="L70" s="206">
        <v>4888</v>
      </c>
      <c r="M70" s="207" t="s">
        <v>531</v>
      </c>
      <c r="N70" s="208" t="s">
        <v>2313</v>
      </c>
      <c r="O70" s="209" t="s">
        <v>532</v>
      </c>
    </row>
    <row r="71" spans="2:15" ht="12">
      <c r="B71" s="213" t="s">
        <v>307</v>
      </c>
      <c r="C71" s="202" t="s">
        <v>2312</v>
      </c>
      <c r="D71" s="203" t="s">
        <v>2313</v>
      </c>
      <c r="E71" s="204" t="s">
        <v>308</v>
      </c>
      <c r="F71" s="202">
        <f t="shared" si="1"/>
        <v>13</v>
      </c>
      <c r="G71" s="202" t="str">
        <f t="shared" si="2"/>
        <v>Jersey_City</v>
      </c>
      <c r="H71" s="202"/>
      <c r="I71" s="205" t="s">
        <v>530</v>
      </c>
      <c r="J71" s="38" t="s">
        <v>2313</v>
      </c>
      <c r="K71" s="38">
        <v>1201</v>
      </c>
      <c r="L71" s="206">
        <v>4888</v>
      </c>
      <c r="M71" s="207" t="s">
        <v>531</v>
      </c>
      <c r="N71" s="208" t="s">
        <v>2313</v>
      </c>
      <c r="O71" s="209" t="s">
        <v>532</v>
      </c>
    </row>
    <row r="72" spans="2:15" ht="12">
      <c r="B72" s="213" t="s">
        <v>161</v>
      </c>
      <c r="C72" s="202" t="s">
        <v>2312</v>
      </c>
      <c r="D72" s="203" t="s">
        <v>2313</v>
      </c>
      <c r="E72" s="204" t="s">
        <v>162</v>
      </c>
      <c r="F72" s="202">
        <f t="shared" si="1"/>
        <v>10</v>
      </c>
      <c r="G72" s="202" t="str">
        <f t="shared" si="2"/>
        <v>Paterson</v>
      </c>
      <c r="H72" s="202"/>
      <c r="I72" s="205" t="s">
        <v>530</v>
      </c>
      <c r="J72" s="38" t="s">
        <v>2313</v>
      </c>
      <c r="K72" s="38">
        <v>1201</v>
      </c>
      <c r="L72" s="206">
        <v>4888</v>
      </c>
      <c r="M72" s="207" t="s">
        <v>531</v>
      </c>
      <c r="N72" s="208" t="s">
        <v>2313</v>
      </c>
      <c r="O72" s="209" t="s">
        <v>532</v>
      </c>
    </row>
    <row r="73" spans="2:15" ht="12">
      <c r="B73" s="213" t="s">
        <v>163</v>
      </c>
      <c r="C73" s="202" t="s">
        <v>2312</v>
      </c>
      <c r="D73" s="203" t="s">
        <v>2313</v>
      </c>
      <c r="E73" s="204" t="s">
        <v>162</v>
      </c>
      <c r="F73" s="202">
        <f t="shared" si="1"/>
        <v>10</v>
      </c>
      <c r="G73" s="202" t="str">
        <f t="shared" si="2"/>
        <v>Paterson</v>
      </c>
      <c r="H73" s="202"/>
      <c r="I73" s="205" t="s">
        <v>530</v>
      </c>
      <c r="J73" s="38" t="s">
        <v>2313</v>
      </c>
      <c r="K73" s="38">
        <v>1201</v>
      </c>
      <c r="L73" s="206">
        <v>4888</v>
      </c>
      <c r="M73" s="207" t="s">
        <v>531</v>
      </c>
      <c r="N73" s="208" t="s">
        <v>2313</v>
      </c>
      <c r="O73" s="209" t="s">
        <v>532</v>
      </c>
    </row>
    <row r="74" spans="2:15" ht="12">
      <c r="B74" s="213" t="s">
        <v>1036</v>
      </c>
      <c r="C74" s="202" t="s">
        <v>2312</v>
      </c>
      <c r="D74" s="203" t="s">
        <v>2313</v>
      </c>
      <c r="E74" s="204" t="s">
        <v>1079</v>
      </c>
      <c r="F74" s="202">
        <f aca="true" t="shared" si="3" ref="F74:F137">LEN(E74)</f>
        <v>12</v>
      </c>
      <c r="G74" s="202" t="str">
        <f aca="true" t="shared" si="4" ref="G74:G137">MID(E74,2,F74-2)</f>
        <v>Hackensack</v>
      </c>
      <c r="H74" s="202"/>
      <c r="I74" s="205" t="s">
        <v>530</v>
      </c>
      <c r="J74" s="38" t="s">
        <v>2313</v>
      </c>
      <c r="K74" s="38">
        <v>1201</v>
      </c>
      <c r="L74" s="206">
        <v>4888</v>
      </c>
      <c r="M74" s="207" t="s">
        <v>531</v>
      </c>
      <c r="N74" s="208" t="s">
        <v>2313</v>
      </c>
      <c r="O74" s="209" t="s">
        <v>532</v>
      </c>
    </row>
    <row r="75" spans="2:15" ht="12">
      <c r="B75" s="213" t="s">
        <v>629</v>
      </c>
      <c r="C75" s="202" t="s">
        <v>2312</v>
      </c>
      <c r="D75" s="203" t="s">
        <v>2313</v>
      </c>
      <c r="E75" s="204" t="s">
        <v>630</v>
      </c>
      <c r="F75" s="202">
        <f t="shared" si="3"/>
        <v>10</v>
      </c>
      <c r="G75" s="202" t="str">
        <f t="shared" si="4"/>
        <v>Red Bank</v>
      </c>
      <c r="H75" s="202"/>
      <c r="I75" s="205" t="s">
        <v>530</v>
      </c>
      <c r="J75" s="38" t="s">
        <v>2313</v>
      </c>
      <c r="K75" s="38">
        <v>1201</v>
      </c>
      <c r="L75" s="206">
        <v>4888</v>
      </c>
      <c r="M75" s="207" t="s">
        <v>531</v>
      </c>
      <c r="N75" s="208" t="s">
        <v>2313</v>
      </c>
      <c r="O75" s="209" t="s">
        <v>532</v>
      </c>
    </row>
    <row r="76" spans="2:20" ht="12">
      <c r="B76" s="213" t="s">
        <v>35</v>
      </c>
      <c r="C76" s="202" t="s">
        <v>2312</v>
      </c>
      <c r="D76" s="203" t="s">
        <v>2313</v>
      </c>
      <c r="E76" s="204" t="s">
        <v>34</v>
      </c>
      <c r="F76" s="202">
        <f t="shared" si="3"/>
        <v>7</v>
      </c>
      <c r="G76" s="202" t="str">
        <f t="shared" si="4"/>
        <v>Dover</v>
      </c>
      <c r="H76" s="202"/>
      <c r="I76" s="205" t="s">
        <v>2134</v>
      </c>
      <c r="J76" s="38" t="s">
        <v>2132</v>
      </c>
      <c r="K76" s="38">
        <v>773</v>
      </c>
      <c r="L76" s="206">
        <v>5785</v>
      </c>
      <c r="M76" s="205" t="s">
        <v>2381</v>
      </c>
      <c r="N76" s="38" t="s">
        <v>2132</v>
      </c>
      <c r="O76" s="209" t="s">
        <v>2382</v>
      </c>
      <c r="S76" s="38"/>
      <c r="T76" s="38"/>
    </row>
    <row r="77" spans="2:15" ht="12">
      <c r="B77" s="213" t="s">
        <v>2365</v>
      </c>
      <c r="C77" s="202" t="s">
        <v>2312</v>
      </c>
      <c r="D77" s="203" t="s">
        <v>2313</v>
      </c>
      <c r="E77" s="204" t="s">
        <v>2366</v>
      </c>
      <c r="F77" s="202">
        <f t="shared" si="3"/>
        <v>8</v>
      </c>
      <c r="G77" s="202" t="str">
        <f t="shared" si="4"/>
        <v>Summit</v>
      </c>
      <c r="H77" s="202"/>
      <c r="I77" s="205" t="s">
        <v>530</v>
      </c>
      <c r="J77" s="38" t="s">
        <v>2313</v>
      </c>
      <c r="K77" s="38">
        <v>1201</v>
      </c>
      <c r="L77" s="206">
        <v>4888</v>
      </c>
      <c r="M77" s="207" t="s">
        <v>531</v>
      </c>
      <c r="N77" s="208" t="s">
        <v>2313</v>
      </c>
      <c r="O77" s="209" t="s">
        <v>532</v>
      </c>
    </row>
    <row r="78" spans="2:15" ht="12">
      <c r="B78" s="213" t="s">
        <v>302</v>
      </c>
      <c r="C78" s="202" t="s">
        <v>2312</v>
      </c>
      <c r="D78" s="203" t="s">
        <v>2313</v>
      </c>
      <c r="E78" s="204" t="s">
        <v>303</v>
      </c>
      <c r="F78" s="202">
        <f t="shared" si="3"/>
        <v>13</v>
      </c>
      <c r="G78" s="202" t="str">
        <f t="shared" si="4"/>
        <v>Cherry Hill</v>
      </c>
      <c r="H78" s="202"/>
      <c r="I78" s="205" t="s">
        <v>635</v>
      </c>
      <c r="J78" s="38" t="s">
        <v>2132</v>
      </c>
      <c r="K78" s="38">
        <v>1101</v>
      </c>
      <c r="L78" s="206">
        <v>4954</v>
      </c>
      <c r="M78" s="207" t="s">
        <v>636</v>
      </c>
      <c r="N78" s="208" t="s">
        <v>2132</v>
      </c>
      <c r="O78" s="209" t="s">
        <v>637</v>
      </c>
    </row>
    <row r="79" spans="2:15" ht="12">
      <c r="B79" s="213" t="s">
        <v>2781</v>
      </c>
      <c r="C79" s="202" t="s">
        <v>2312</v>
      </c>
      <c r="D79" s="203" t="s">
        <v>2313</v>
      </c>
      <c r="E79" s="204" t="s">
        <v>2779</v>
      </c>
      <c r="F79" s="202">
        <f t="shared" si="3"/>
        <v>8</v>
      </c>
      <c r="G79" s="202" t="str">
        <f t="shared" si="4"/>
        <v>Camden</v>
      </c>
      <c r="H79" s="202"/>
      <c r="I79" s="205" t="s">
        <v>635</v>
      </c>
      <c r="J79" s="38" t="s">
        <v>2132</v>
      </c>
      <c r="K79" s="38">
        <v>1101</v>
      </c>
      <c r="L79" s="206">
        <v>4954</v>
      </c>
      <c r="M79" s="207" t="s">
        <v>636</v>
      </c>
      <c r="N79" s="208" t="s">
        <v>2132</v>
      </c>
      <c r="O79" s="209" t="s">
        <v>637</v>
      </c>
    </row>
    <row r="80" spans="2:15" ht="12">
      <c r="B80" s="213" t="s">
        <v>2579</v>
      </c>
      <c r="C80" s="202" t="s">
        <v>2312</v>
      </c>
      <c r="D80" s="203" t="s">
        <v>2313</v>
      </c>
      <c r="E80" s="204" t="s">
        <v>2580</v>
      </c>
      <c r="F80" s="202">
        <f t="shared" si="3"/>
        <v>14</v>
      </c>
      <c r="G80" s="202" t="str">
        <f t="shared" si="4"/>
        <v>South Jersey</v>
      </c>
      <c r="H80" s="202"/>
      <c r="I80" s="205" t="s">
        <v>2315</v>
      </c>
      <c r="J80" s="38" t="s">
        <v>2313</v>
      </c>
      <c r="K80" s="38">
        <v>826</v>
      </c>
      <c r="L80" s="206">
        <v>5169</v>
      </c>
      <c r="M80" s="207" t="s">
        <v>2316</v>
      </c>
      <c r="N80" s="208" t="s">
        <v>2313</v>
      </c>
      <c r="O80" s="209" t="s">
        <v>2317</v>
      </c>
    </row>
    <row r="81" spans="2:15" ht="12">
      <c r="B81" s="213" t="s">
        <v>2581</v>
      </c>
      <c r="C81" s="202" t="s">
        <v>2312</v>
      </c>
      <c r="D81" s="203" t="s">
        <v>2313</v>
      </c>
      <c r="E81" s="204" t="s">
        <v>2580</v>
      </c>
      <c r="F81" s="202">
        <f t="shared" si="3"/>
        <v>14</v>
      </c>
      <c r="G81" s="202" t="str">
        <f t="shared" si="4"/>
        <v>South Jersey</v>
      </c>
      <c r="H81" s="202"/>
      <c r="I81" s="205" t="s">
        <v>540</v>
      </c>
      <c r="J81" s="38" t="s">
        <v>33</v>
      </c>
      <c r="K81" s="38">
        <v>1046</v>
      </c>
      <c r="L81" s="206">
        <v>4937</v>
      </c>
      <c r="M81" s="207" t="s">
        <v>799</v>
      </c>
      <c r="N81" s="208" t="s">
        <v>33</v>
      </c>
      <c r="O81" s="209" t="s">
        <v>800</v>
      </c>
    </row>
    <row r="82" spans="2:20" ht="12">
      <c r="B82" s="213" t="s">
        <v>2311</v>
      </c>
      <c r="C82" s="202" t="s">
        <v>2312</v>
      </c>
      <c r="D82" s="203" t="s">
        <v>2313</v>
      </c>
      <c r="E82" s="204" t="s">
        <v>2314</v>
      </c>
      <c r="F82" s="202">
        <f t="shared" si="3"/>
        <v>15</v>
      </c>
      <c r="G82" s="202" t="str">
        <f t="shared" si="4"/>
        <v>Atlantic City</v>
      </c>
      <c r="H82" s="202"/>
      <c r="I82" s="205" t="s">
        <v>2315</v>
      </c>
      <c r="J82" s="38" t="s">
        <v>2313</v>
      </c>
      <c r="K82" s="38">
        <v>826</v>
      </c>
      <c r="L82" s="206">
        <v>5169</v>
      </c>
      <c r="M82" s="207" t="s">
        <v>2316</v>
      </c>
      <c r="N82" s="208" t="s">
        <v>2313</v>
      </c>
      <c r="O82" s="209" t="s">
        <v>2317</v>
      </c>
      <c r="S82" s="38"/>
      <c r="T82" s="38"/>
    </row>
    <row r="83" spans="2:15" ht="12">
      <c r="B83" s="213" t="s">
        <v>2672</v>
      </c>
      <c r="C83" s="202" t="s">
        <v>2312</v>
      </c>
      <c r="D83" s="203" t="s">
        <v>2313</v>
      </c>
      <c r="E83" s="204" t="s">
        <v>2673</v>
      </c>
      <c r="F83" s="202">
        <f t="shared" si="3"/>
        <v>9</v>
      </c>
      <c r="G83" s="202" t="str">
        <f t="shared" si="4"/>
        <v>Trenton</v>
      </c>
      <c r="H83" s="202"/>
      <c r="I83" s="205" t="s">
        <v>530</v>
      </c>
      <c r="J83" s="38" t="s">
        <v>2313</v>
      </c>
      <c r="K83" s="38">
        <v>1201</v>
      </c>
      <c r="L83" s="206">
        <v>4888</v>
      </c>
      <c r="M83" s="207" t="s">
        <v>531</v>
      </c>
      <c r="N83" s="208" t="s">
        <v>2313</v>
      </c>
      <c r="O83" s="209" t="s">
        <v>532</v>
      </c>
    </row>
    <row r="84" spans="2:15" ht="12">
      <c r="B84" s="213" t="s">
        <v>2674</v>
      </c>
      <c r="C84" s="202" t="s">
        <v>2312</v>
      </c>
      <c r="D84" s="203" t="s">
        <v>2313</v>
      </c>
      <c r="E84" s="204" t="s">
        <v>2673</v>
      </c>
      <c r="F84" s="202">
        <f t="shared" si="3"/>
        <v>9</v>
      </c>
      <c r="G84" s="202" t="str">
        <f t="shared" si="4"/>
        <v>Trenton</v>
      </c>
      <c r="H84" s="202"/>
      <c r="I84" s="205" t="s">
        <v>530</v>
      </c>
      <c r="J84" s="38" t="s">
        <v>2313</v>
      </c>
      <c r="K84" s="38">
        <v>1201</v>
      </c>
      <c r="L84" s="206">
        <v>4888</v>
      </c>
      <c r="M84" s="207" t="s">
        <v>531</v>
      </c>
      <c r="N84" s="208" t="s">
        <v>2313</v>
      </c>
      <c r="O84" s="209" t="s">
        <v>532</v>
      </c>
    </row>
    <row r="85" spans="2:15" ht="12">
      <c r="B85" s="213" t="s">
        <v>1387</v>
      </c>
      <c r="C85" s="202" t="s">
        <v>2312</v>
      </c>
      <c r="D85" s="203" t="s">
        <v>2313</v>
      </c>
      <c r="E85" s="204" t="s">
        <v>1388</v>
      </c>
      <c r="F85" s="202">
        <f t="shared" si="3"/>
        <v>10</v>
      </c>
      <c r="G85" s="202" t="str">
        <f t="shared" si="4"/>
        <v>Lakewood</v>
      </c>
      <c r="H85" s="202"/>
      <c r="I85" s="205" t="s">
        <v>2315</v>
      </c>
      <c r="J85" s="38" t="s">
        <v>2313</v>
      </c>
      <c r="K85" s="38">
        <v>826</v>
      </c>
      <c r="L85" s="206">
        <v>5169</v>
      </c>
      <c r="M85" s="207" t="s">
        <v>2316</v>
      </c>
      <c r="N85" s="208" t="s">
        <v>2313</v>
      </c>
      <c r="O85" s="209" t="s">
        <v>2317</v>
      </c>
    </row>
    <row r="86" spans="2:15" ht="12">
      <c r="B86" s="213" t="s">
        <v>1956</v>
      </c>
      <c r="C86" s="202" t="s">
        <v>2312</v>
      </c>
      <c r="D86" s="203" t="s">
        <v>2313</v>
      </c>
      <c r="E86" s="204" t="s">
        <v>1957</v>
      </c>
      <c r="F86" s="202">
        <f t="shared" si="3"/>
        <v>15</v>
      </c>
      <c r="G86" s="202" t="str">
        <f t="shared" si="4"/>
        <v>New Brunswick</v>
      </c>
      <c r="H86" s="202"/>
      <c r="I86" s="205" t="s">
        <v>530</v>
      </c>
      <c r="J86" s="38" t="s">
        <v>2313</v>
      </c>
      <c r="K86" s="38">
        <v>1201</v>
      </c>
      <c r="L86" s="206">
        <v>4888</v>
      </c>
      <c r="M86" s="207" t="s">
        <v>531</v>
      </c>
      <c r="N86" s="208" t="s">
        <v>2313</v>
      </c>
      <c r="O86" s="209" t="s">
        <v>532</v>
      </c>
    </row>
    <row r="87" spans="2:20" ht="12">
      <c r="B87" s="213" t="s">
        <v>1958</v>
      </c>
      <c r="C87" s="202" t="s">
        <v>2312</v>
      </c>
      <c r="D87" s="203" t="s">
        <v>2313</v>
      </c>
      <c r="E87" s="204" t="s">
        <v>1957</v>
      </c>
      <c r="F87" s="202">
        <f t="shared" si="3"/>
        <v>15</v>
      </c>
      <c r="G87" s="202" t="str">
        <f t="shared" si="4"/>
        <v>New Brunswick</v>
      </c>
      <c r="H87" s="202"/>
      <c r="I87" s="205" t="s">
        <v>530</v>
      </c>
      <c r="J87" s="38" t="s">
        <v>2313</v>
      </c>
      <c r="K87" s="38">
        <v>1201</v>
      </c>
      <c r="L87" s="206">
        <v>4888</v>
      </c>
      <c r="M87" s="207" t="s">
        <v>531</v>
      </c>
      <c r="N87" s="208" t="s">
        <v>2313</v>
      </c>
      <c r="O87" s="209" t="s">
        <v>532</v>
      </c>
      <c r="S87" s="38"/>
      <c r="T87" s="38"/>
    </row>
    <row r="88" spans="2:15" ht="12">
      <c r="B88" s="201" t="s">
        <v>1971</v>
      </c>
      <c r="C88" s="202" t="s">
        <v>2485</v>
      </c>
      <c r="D88" s="203" t="s">
        <v>2486</v>
      </c>
      <c r="E88" s="204" t="s">
        <v>1720</v>
      </c>
      <c r="F88" s="202">
        <f t="shared" si="3"/>
        <v>10</v>
      </c>
      <c r="G88" s="202" t="str">
        <f t="shared" si="4"/>
        <v>New York</v>
      </c>
      <c r="H88" s="202"/>
      <c r="I88" s="205" t="s">
        <v>1721</v>
      </c>
      <c r="J88" s="38" t="s">
        <v>2486</v>
      </c>
      <c r="K88" s="38">
        <v>1096</v>
      </c>
      <c r="L88" s="206">
        <v>4805</v>
      </c>
      <c r="M88" s="207" t="s">
        <v>2024</v>
      </c>
      <c r="N88" s="208" t="s">
        <v>2486</v>
      </c>
      <c r="O88" s="209" t="s">
        <v>226</v>
      </c>
    </row>
    <row r="89" spans="2:15" ht="12">
      <c r="B89" s="201" t="s">
        <v>1722</v>
      </c>
      <c r="C89" s="202" t="s">
        <v>2485</v>
      </c>
      <c r="D89" s="203" t="s">
        <v>2486</v>
      </c>
      <c r="E89" s="204" t="s">
        <v>1720</v>
      </c>
      <c r="F89" s="202">
        <f t="shared" si="3"/>
        <v>10</v>
      </c>
      <c r="G89" s="202" t="str">
        <f t="shared" si="4"/>
        <v>New York</v>
      </c>
      <c r="H89" s="202"/>
      <c r="I89" s="205" t="s">
        <v>1721</v>
      </c>
      <c r="J89" s="38" t="s">
        <v>2486</v>
      </c>
      <c r="K89" s="38">
        <v>1096</v>
      </c>
      <c r="L89" s="206">
        <v>4805</v>
      </c>
      <c r="M89" s="207" t="s">
        <v>2024</v>
      </c>
      <c r="N89" s="208" t="s">
        <v>2486</v>
      </c>
      <c r="O89" s="209" t="s">
        <v>226</v>
      </c>
    </row>
    <row r="90" spans="2:15" ht="12">
      <c r="B90" s="201" t="s">
        <v>1723</v>
      </c>
      <c r="C90" s="202" t="s">
        <v>2485</v>
      </c>
      <c r="D90" s="203" t="s">
        <v>2486</v>
      </c>
      <c r="E90" s="204" t="s">
        <v>1720</v>
      </c>
      <c r="F90" s="202">
        <f t="shared" si="3"/>
        <v>10</v>
      </c>
      <c r="G90" s="202" t="str">
        <f t="shared" si="4"/>
        <v>New York</v>
      </c>
      <c r="H90" s="202"/>
      <c r="I90" s="205" t="s">
        <v>1721</v>
      </c>
      <c r="J90" s="38" t="s">
        <v>2486</v>
      </c>
      <c r="K90" s="38">
        <v>1096</v>
      </c>
      <c r="L90" s="206">
        <v>4805</v>
      </c>
      <c r="M90" s="207" t="s">
        <v>2024</v>
      </c>
      <c r="N90" s="208" t="s">
        <v>2486</v>
      </c>
      <c r="O90" s="209" t="s">
        <v>226</v>
      </c>
    </row>
    <row r="91" spans="2:15" ht="12">
      <c r="B91" s="201" t="s">
        <v>1862</v>
      </c>
      <c r="C91" s="202" t="s">
        <v>2485</v>
      </c>
      <c r="D91" s="203" t="s">
        <v>2486</v>
      </c>
      <c r="E91" s="204" t="s">
        <v>1863</v>
      </c>
      <c r="F91" s="202">
        <f t="shared" si="3"/>
        <v>15</v>
      </c>
      <c r="G91" s="202" t="str">
        <f t="shared" si="4"/>
        <v>Staten Island</v>
      </c>
      <c r="H91" s="202"/>
      <c r="I91" s="205" t="s">
        <v>2023</v>
      </c>
      <c r="J91" s="38" t="s">
        <v>2486</v>
      </c>
      <c r="K91" s="38">
        <v>1052</v>
      </c>
      <c r="L91" s="206">
        <v>4910</v>
      </c>
      <c r="M91" s="207" t="s">
        <v>2024</v>
      </c>
      <c r="N91" s="208" t="s">
        <v>2486</v>
      </c>
      <c r="O91" s="209" t="s">
        <v>226</v>
      </c>
    </row>
    <row r="92" spans="2:15" ht="12">
      <c r="B92" s="201" t="s">
        <v>2021</v>
      </c>
      <c r="C92" s="202" t="s">
        <v>2485</v>
      </c>
      <c r="D92" s="203" t="s">
        <v>2486</v>
      </c>
      <c r="E92" s="204" t="s">
        <v>2022</v>
      </c>
      <c r="F92" s="202">
        <f t="shared" si="3"/>
        <v>7</v>
      </c>
      <c r="G92" s="202" t="str">
        <f t="shared" si="4"/>
        <v>Bronx</v>
      </c>
      <c r="H92" s="202"/>
      <c r="I92" s="205" t="s">
        <v>2023</v>
      </c>
      <c r="J92" s="38" t="s">
        <v>2486</v>
      </c>
      <c r="K92" s="38">
        <v>1052</v>
      </c>
      <c r="L92" s="206">
        <v>4910</v>
      </c>
      <c r="M92" s="207" t="s">
        <v>2024</v>
      </c>
      <c r="N92" s="208" t="s">
        <v>2486</v>
      </c>
      <c r="O92" s="209" t="s">
        <v>226</v>
      </c>
    </row>
    <row r="93" spans="2:15" ht="12">
      <c r="B93" s="201" t="s">
        <v>2253</v>
      </c>
      <c r="C93" s="202" t="s">
        <v>2485</v>
      </c>
      <c r="D93" s="203" t="s">
        <v>2486</v>
      </c>
      <c r="E93" s="204" t="s">
        <v>1995</v>
      </c>
      <c r="F93" s="202">
        <f t="shared" si="3"/>
        <v>13</v>
      </c>
      <c r="G93" s="202" t="str">
        <f t="shared" si="4"/>
        <v>Westchester</v>
      </c>
      <c r="H93" s="202"/>
      <c r="I93" s="205" t="s">
        <v>2289</v>
      </c>
      <c r="J93" s="38" t="s">
        <v>2287</v>
      </c>
      <c r="K93" s="38">
        <v>724</v>
      </c>
      <c r="L93" s="206">
        <v>5537</v>
      </c>
      <c r="M93" s="205" t="s">
        <v>2551</v>
      </c>
      <c r="N93" s="38" t="s">
        <v>2287</v>
      </c>
      <c r="O93" s="209" t="s">
        <v>2552</v>
      </c>
    </row>
    <row r="94" spans="2:15" ht="12">
      <c r="B94" s="201" t="s">
        <v>2813</v>
      </c>
      <c r="C94" s="202" t="s">
        <v>2485</v>
      </c>
      <c r="D94" s="203" t="s">
        <v>2486</v>
      </c>
      <c r="E94" s="204" t="s">
        <v>2814</v>
      </c>
      <c r="F94" s="202">
        <f t="shared" si="3"/>
        <v>14</v>
      </c>
      <c r="G94" s="202" t="str">
        <f t="shared" si="4"/>
        <v>White Plains</v>
      </c>
      <c r="H94" s="202"/>
      <c r="I94" s="205" t="s">
        <v>2289</v>
      </c>
      <c r="J94" s="38" t="s">
        <v>2287</v>
      </c>
      <c r="K94" s="38">
        <v>724</v>
      </c>
      <c r="L94" s="206">
        <v>5537</v>
      </c>
      <c r="M94" s="205" t="s">
        <v>2551</v>
      </c>
      <c r="N94" s="38" t="s">
        <v>2287</v>
      </c>
      <c r="O94" s="209" t="s">
        <v>2552</v>
      </c>
    </row>
    <row r="95" spans="2:15" ht="12">
      <c r="B95" s="201" t="s">
        <v>2683</v>
      </c>
      <c r="C95" s="202" t="s">
        <v>2485</v>
      </c>
      <c r="D95" s="203" t="s">
        <v>2486</v>
      </c>
      <c r="E95" s="204" t="s">
        <v>2684</v>
      </c>
      <c r="F95" s="202">
        <f t="shared" si="3"/>
        <v>9</v>
      </c>
      <c r="G95" s="202" t="str">
        <f t="shared" si="4"/>
        <v>Yonkers</v>
      </c>
      <c r="H95" s="202"/>
      <c r="I95" s="205" t="s">
        <v>2023</v>
      </c>
      <c r="J95" s="38" t="s">
        <v>2486</v>
      </c>
      <c r="K95" s="38">
        <v>1052</v>
      </c>
      <c r="L95" s="206">
        <v>4910</v>
      </c>
      <c r="M95" s="207" t="s">
        <v>2024</v>
      </c>
      <c r="N95" s="208" t="s">
        <v>2486</v>
      </c>
      <c r="O95" s="209" t="s">
        <v>226</v>
      </c>
    </row>
    <row r="96" spans="2:15" ht="12">
      <c r="B96" s="201" t="s">
        <v>1969</v>
      </c>
      <c r="C96" s="202" t="s">
        <v>2485</v>
      </c>
      <c r="D96" s="203" t="s">
        <v>2486</v>
      </c>
      <c r="E96" s="204" t="s">
        <v>1970</v>
      </c>
      <c r="F96" s="202">
        <f t="shared" si="3"/>
        <v>14</v>
      </c>
      <c r="G96" s="202" t="str">
        <f t="shared" si="4"/>
        <v>New Rochelle</v>
      </c>
      <c r="H96" s="202"/>
      <c r="I96" s="205" t="s">
        <v>2023</v>
      </c>
      <c r="J96" s="38" t="s">
        <v>2486</v>
      </c>
      <c r="K96" s="38">
        <v>1052</v>
      </c>
      <c r="L96" s="206">
        <v>4910</v>
      </c>
      <c r="M96" s="207" t="s">
        <v>2024</v>
      </c>
      <c r="N96" s="208" t="s">
        <v>2486</v>
      </c>
      <c r="O96" s="209" t="s">
        <v>226</v>
      </c>
    </row>
    <row r="97" spans="2:15" ht="12">
      <c r="B97" s="201" t="s">
        <v>2363</v>
      </c>
      <c r="C97" s="202" t="s">
        <v>2485</v>
      </c>
      <c r="D97" s="203" t="s">
        <v>2486</v>
      </c>
      <c r="E97" s="204" t="s">
        <v>2364</v>
      </c>
      <c r="F97" s="202">
        <f t="shared" si="3"/>
        <v>9</v>
      </c>
      <c r="G97" s="202" t="str">
        <f t="shared" si="4"/>
        <v>Suffern</v>
      </c>
      <c r="H97" s="202"/>
      <c r="I97" s="205" t="s">
        <v>2289</v>
      </c>
      <c r="J97" s="38" t="s">
        <v>2287</v>
      </c>
      <c r="K97" s="38">
        <v>724</v>
      </c>
      <c r="L97" s="206">
        <v>5537</v>
      </c>
      <c r="M97" s="205" t="s">
        <v>2551</v>
      </c>
      <c r="N97" s="38" t="s">
        <v>2287</v>
      </c>
      <c r="O97" s="209" t="s">
        <v>2552</v>
      </c>
    </row>
    <row r="98" spans="2:15" ht="12">
      <c r="B98" s="201" t="s">
        <v>1134</v>
      </c>
      <c r="C98" s="202" t="s">
        <v>2485</v>
      </c>
      <c r="D98" s="203" t="s">
        <v>2486</v>
      </c>
      <c r="E98" s="204" t="s">
        <v>1135</v>
      </c>
      <c r="F98" s="202">
        <f t="shared" si="3"/>
        <v>12</v>
      </c>
      <c r="G98" s="202" t="str">
        <f t="shared" si="4"/>
        <v>Great Neck</v>
      </c>
      <c r="H98" s="202"/>
      <c r="I98" s="205" t="s">
        <v>2023</v>
      </c>
      <c r="J98" s="38" t="s">
        <v>2486</v>
      </c>
      <c r="K98" s="38">
        <v>1052</v>
      </c>
      <c r="L98" s="206">
        <v>4910</v>
      </c>
      <c r="M98" s="207" t="s">
        <v>2024</v>
      </c>
      <c r="N98" s="208" t="s">
        <v>2486</v>
      </c>
      <c r="O98" s="209" t="s">
        <v>226</v>
      </c>
    </row>
    <row r="99" spans="2:15" ht="12">
      <c r="B99" s="201" t="s">
        <v>413</v>
      </c>
      <c r="C99" s="202" t="s">
        <v>2485</v>
      </c>
      <c r="D99" s="203" t="s">
        <v>2486</v>
      </c>
      <c r="E99" s="204" t="s">
        <v>414</v>
      </c>
      <c r="F99" s="202">
        <f t="shared" si="3"/>
        <v>8</v>
      </c>
      <c r="G99" s="202" t="str">
        <f t="shared" si="4"/>
        <v>Queens</v>
      </c>
      <c r="H99" s="202"/>
      <c r="I99" s="205" t="s">
        <v>2023</v>
      </c>
      <c r="J99" s="38" t="s">
        <v>2486</v>
      </c>
      <c r="K99" s="38">
        <v>1052</v>
      </c>
      <c r="L99" s="206">
        <v>4910</v>
      </c>
      <c r="M99" s="207" t="s">
        <v>2024</v>
      </c>
      <c r="N99" s="208" t="s">
        <v>2486</v>
      </c>
      <c r="O99" s="209" t="s">
        <v>226</v>
      </c>
    </row>
    <row r="100" spans="2:15" ht="12">
      <c r="B100" s="201" t="s">
        <v>227</v>
      </c>
      <c r="C100" s="202" t="s">
        <v>2485</v>
      </c>
      <c r="D100" s="203" t="s">
        <v>2486</v>
      </c>
      <c r="E100" s="204" t="s">
        <v>228</v>
      </c>
      <c r="F100" s="202">
        <f t="shared" si="3"/>
        <v>10</v>
      </c>
      <c r="G100" s="202" t="str">
        <f t="shared" si="4"/>
        <v>Brooklyn</v>
      </c>
      <c r="H100" s="202"/>
      <c r="I100" s="205" t="s">
        <v>2023</v>
      </c>
      <c r="J100" s="38" t="s">
        <v>2486</v>
      </c>
      <c r="K100" s="38">
        <v>1052</v>
      </c>
      <c r="L100" s="206">
        <v>4910</v>
      </c>
      <c r="M100" s="207" t="s">
        <v>2024</v>
      </c>
      <c r="N100" s="208" t="s">
        <v>2486</v>
      </c>
      <c r="O100" s="209" t="s">
        <v>226</v>
      </c>
    </row>
    <row r="101" spans="2:15" ht="12">
      <c r="B101" s="201" t="s">
        <v>1234</v>
      </c>
      <c r="C101" s="202" t="s">
        <v>2485</v>
      </c>
      <c r="D101" s="203" t="s">
        <v>2486</v>
      </c>
      <c r="E101" s="204" t="s">
        <v>1439</v>
      </c>
      <c r="F101" s="202">
        <f t="shared" si="3"/>
        <v>10</v>
      </c>
      <c r="G101" s="202" t="str">
        <f t="shared" si="4"/>
        <v>Flushing</v>
      </c>
      <c r="H101" s="202"/>
      <c r="I101" s="205" t="s">
        <v>1440</v>
      </c>
      <c r="J101" s="38" t="s">
        <v>2486</v>
      </c>
      <c r="K101" s="38">
        <v>921</v>
      </c>
      <c r="L101" s="206">
        <v>5027</v>
      </c>
      <c r="M101" s="207" t="s">
        <v>2024</v>
      </c>
      <c r="N101" s="208" t="s">
        <v>2486</v>
      </c>
      <c r="O101" s="209" t="s">
        <v>226</v>
      </c>
    </row>
    <row r="102" spans="2:15" ht="12">
      <c r="B102" s="201" t="s">
        <v>687</v>
      </c>
      <c r="C102" s="202" t="s">
        <v>2485</v>
      </c>
      <c r="D102" s="203" t="s">
        <v>2486</v>
      </c>
      <c r="E102" s="204" t="s">
        <v>688</v>
      </c>
      <c r="F102" s="202">
        <f t="shared" si="3"/>
        <v>9</v>
      </c>
      <c r="G102" s="202" t="str">
        <f t="shared" si="4"/>
        <v>Jamaica</v>
      </c>
      <c r="H102" s="202"/>
      <c r="I102" s="205" t="s">
        <v>1440</v>
      </c>
      <c r="J102" s="38" t="s">
        <v>2486</v>
      </c>
      <c r="K102" s="38">
        <v>921</v>
      </c>
      <c r="L102" s="206">
        <v>5027</v>
      </c>
      <c r="M102" s="207" t="s">
        <v>2024</v>
      </c>
      <c r="N102" s="208" t="s">
        <v>2486</v>
      </c>
      <c r="O102" s="209" t="s">
        <v>226</v>
      </c>
    </row>
    <row r="103" spans="2:15" ht="12">
      <c r="B103" s="201" t="s">
        <v>2212</v>
      </c>
      <c r="C103" s="202" t="s">
        <v>2485</v>
      </c>
      <c r="D103" s="203" t="s">
        <v>2486</v>
      </c>
      <c r="E103" s="204" t="s">
        <v>1949</v>
      </c>
      <c r="F103" s="202">
        <f t="shared" si="3"/>
        <v>10</v>
      </c>
      <c r="G103" s="202" t="str">
        <f t="shared" si="4"/>
        <v>Minneola</v>
      </c>
      <c r="H103" s="202"/>
      <c r="I103" s="205" t="s">
        <v>1440</v>
      </c>
      <c r="J103" s="38" t="s">
        <v>2486</v>
      </c>
      <c r="K103" s="38">
        <v>921</v>
      </c>
      <c r="L103" s="206">
        <v>5027</v>
      </c>
      <c r="M103" s="207" t="s">
        <v>2024</v>
      </c>
      <c r="N103" s="208" t="s">
        <v>2486</v>
      </c>
      <c r="O103" s="209" t="s">
        <v>226</v>
      </c>
    </row>
    <row r="104" spans="2:15" ht="12">
      <c r="B104" s="201" t="s">
        <v>1453</v>
      </c>
      <c r="C104" s="202" t="s">
        <v>2485</v>
      </c>
      <c r="D104" s="203" t="s">
        <v>2486</v>
      </c>
      <c r="E104" s="204" t="s">
        <v>1244</v>
      </c>
      <c r="F104" s="202">
        <f t="shared" si="3"/>
        <v>14</v>
      </c>
      <c r="G104" s="202" t="str">
        <f t="shared" si="4"/>
        <v>Far Rockaway</v>
      </c>
      <c r="H104" s="202"/>
      <c r="I104" s="205" t="s">
        <v>1245</v>
      </c>
      <c r="J104" s="38" t="s">
        <v>2486</v>
      </c>
      <c r="K104" s="38">
        <v>706</v>
      </c>
      <c r="L104" s="206">
        <v>5647</v>
      </c>
      <c r="M104" s="205" t="s">
        <v>2551</v>
      </c>
      <c r="N104" s="38" t="s">
        <v>2287</v>
      </c>
      <c r="O104" s="209" t="s">
        <v>2552</v>
      </c>
    </row>
    <row r="105" spans="2:15" ht="12">
      <c r="B105" s="201" t="s">
        <v>1738</v>
      </c>
      <c r="C105" s="202" t="s">
        <v>2485</v>
      </c>
      <c r="D105" s="203" t="s">
        <v>2486</v>
      </c>
      <c r="E105" s="204" t="s">
        <v>1739</v>
      </c>
      <c r="F105" s="202">
        <f t="shared" si="3"/>
        <v>12</v>
      </c>
      <c r="G105" s="202" t="str">
        <f t="shared" si="4"/>
        <v>Hicksville</v>
      </c>
      <c r="H105" s="202"/>
      <c r="I105" s="205" t="s">
        <v>1245</v>
      </c>
      <c r="J105" s="38" t="s">
        <v>2486</v>
      </c>
      <c r="K105" s="38">
        <v>706</v>
      </c>
      <c r="L105" s="206">
        <v>5647</v>
      </c>
      <c r="M105" s="205" t="s">
        <v>2551</v>
      </c>
      <c r="N105" s="38" t="s">
        <v>2287</v>
      </c>
      <c r="O105" s="209" t="s">
        <v>2552</v>
      </c>
    </row>
    <row r="106" spans="2:15" ht="12">
      <c r="B106" s="201" t="s">
        <v>1740</v>
      </c>
      <c r="C106" s="202" t="s">
        <v>2485</v>
      </c>
      <c r="D106" s="203" t="s">
        <v>2486</v>
      </c>
      <c r="E106" s="204" t="s">
        <v>1739</v>
      </c>
      <c r="F106" s="202">
        <f t="shared" si="3"/>
        <v>12</v>
      </c>
      <c r="G106" s="202" t="str">
        <f t="shared" si="4"/>
        <v>Hicksville</v>
      </c>
      <c r="H106" s="202"/>
      <c r="I106" s="205" t="s">
        <v>1245</v>
      </c>
      <c r="J106" s="38" t="s">
        <v>2486</v>
      </c>
      <c r="K106" s="38">
        <v>706</v>
      </c>
      <c r="L106" s="206">
        <v>5647</v>
      </c>
      <c r="M106" s="205" t="s">
        <v>2551</v>
      </c>
      <c r="N106" s="38" t="s">
        <v>2287</v>
      </c>
      <c r="O106" s="209" t="s">
        <v>2552</v>
      </c>
    </row>
    <row r="107" spans="2:15" ht="12">
      <c r="B107" s="201" t="s">
        <v>6</v>
      </c>
      <c r="C107" s="202" t="s">
        <v>2485</v>
      </c>
      <c r="D107" s="203" t="s">
        <v>2486</v>
      </c>
      <c r="E107" s="204" t="s">
        <v>7</v>
      </c>
      <c r="F107" s="202">
        <f t="shared" si="3"/>
        <v>11</v>
      </c>
      <c r="G107" s="202" t="str">
        <f t="shared" si="4"/>
        <v>Riverhead</v>
      </c>
      <c r="H107" s="202"/>
      <c r="I107" s="205" t="s">
        <v>2289</v>
      </c>
      <c r="J107" s="38" t="s">
        <v>2287</v>
      </c>
      <c r="K107" s="38">
        <v>724</v>
      </c>
      <c r="L107" s="206">
        <v>5537</v>
      </c>
      <c r="M107" s="205" t="s">
        <v>2551</v>
      </c>
      <c r="N107" s="38" t="s">
        <v>2287</v>
      </c>
      <c r="O107" s="209" t="s">
        <v>2552</v>
      </c>
    </row>
    <row r="108" spans="2:15" ht="12">
      <c r="B108" s="201" t="s">
        <v>2484</v>
      </c>
      <c r="C108" s="202" t="s">
        <v>2485</v>
      </c>
      <c r="D108" s="203" t="s">
        <v>2486</v>
      </c>
      <c r="E108" s="204" t="s">
        <v>100</v>
      </c>
      <c r="F108" s="202">
        <f t="shared" si="3"/>
        <v>8</v>
      </c>
      <c r="G108" s="202" t="str">
        <f t="shared" si="4"/>
        <v>Albany</v>
      </c>
      <c r="H108" s="202"/>
      <c r="I108" s="205" t="s">
        <v>2487</v>
      </c>
      <c r="J108" s="38" t="s">
        <v>2486</v>
      </c>
      <c r="K108" s="38">
        <v>507</v>
      </c>
      <c r="L108" s="206">
        <v>6894</v>
      </c>
      <c r="M108" s="207" t="s">
        <v>2488</v>
      </c>
      <c r="N108" s="208" t="s">
        <v>2486</v>
      </c>
      <c r="O108" s="209" t="s">
        <v>2489</v>
      </c>
    </row>
    <row r="109" spans="2:15" ht="12">
      <c r="B109" s="201" t="s">
        <v>2490</v>
      </c>
      <c r="C109" s="202" t="s">
        <v>2485</v>
      </c>
      <c r="D109" s="203" t="s">
        <v>2486</v>
      </c>
      <c r="E109" s="204" t="s">
        <v>100</v>
      </c>
      <c r="F109" s="202">
        <f t="shared" si="3"/>
        <v>8</v>
      </c>
      <c r="G109" s="202" t="str">
        <f t="shared" si="4"/>
        <v>Albany</v>
      </c>
      <c r="H109" s="202"/>
      <c r="I109" s="205" t="s">
        <v>2487</v>
      </c>
      <c r="J109" s="38" t="s">
        <v>2486</v>
      </c>
      <c r="K109" s="38">
        <v>507</v>
      </c>
      <c r="L109" s="206">
        <v>6894</v>
      </c>
      <c r="M109" s="207" t="s">
        <v>2488</v>
      </c>
      <c r="N109" s="208" t="s">
        <v>2486</v>
      </c>
      <c r="O109" s="209" t="s">
        <v>2489</v>
      </c>
    </row>
    <row r="110" spans="2:15" ht="12">
      <c r="B110" s="201" t="s">
        <v>2750</v>
      </c>
      <c r="C110" s="202" t="s">
        <v>2485</v>
      </c>
      <c r="D110" s="203" t="s">
        <v>2486</v>
      </c>
      <c r="E110" s="204" t="s">
        <v>100</v>
      </c>
      <c r="F110" s="202">
        <f t="shared" si="3"/>
        <v>8</v>
      </c>
      <c r="G110" s="202" t="str">
        <f t="shared" si="4"/>
        <v>Albany</v>
      </c>
      <c r="H110" s="202"/>
      <c r="I110" s="205" t="s">
        <v>2487</v>
      </c>
      <c r="J110" s="38" t="s">
        <v>2486</v>
      </c>
      <c r="K110" s="38">
        <v>507</v>
      </c>
      <c r="L110" s="206">
        <v>6894</v>
      </c>
      <c r="M110" s="207" t="s">
        <v>2488</v>
      </c>
      <c r="N110" s="208" t="s">
        <v>2486</v>
      </c>
      <c r="O110" s="209" t="s">
        <v>2489</v>
      </c>
    </row>
    <row r="111" spans="2:15" ht="12">
      <c r="B111" s="201" t="s">
        <v>2195</v>
      </c>
      <c r="C111" s="202" t="s">
        <v>2485</v>
      </c>
      <c r="D111" s="203" t="s">
        <v>2486</v>
      </c>
      <c r="E111" s="204" t="s">
        <v>2196</v>
      </c>
      <c r="F111" s="202">
        <f t="shared" si="3"/>
        <v>13</v>
      </c>
      <c r="G111" s="202" t="str">
        <f t="shared" si="4"/>
        <v>Schenectady</v>
      </c>
      <c r="H111" s="202"/>
      <c r="I111" s="205" t="s">
        <v>2487</v>
      </c>
      <c r="J111" s="38" t="s">
        <v>2486</v>
      </c>
      <c r="K111" s="38">
        <v>507</v>
      </c>
      <c r="L111" s="206">
        <v>6894</v>
      </c>
      <c r="M111" s="207" t="s">
        <v>2488</v>
      </c>
      <c r="N111" s="208" t="s">
        <v>2486</v>
      </c>
      <c r="O111" s="209" t="s">
        <v>2489</v>
      </c>
    </row>
    <row r="112" spans="2:15" ht="12">
      <c r="B112" s="201" t="s">
        <v>1549</v>
      </c>
      <c r="C112" s="202" t="s">
        <v>2485</v>
      </c>
      <c r="D112" s="203" t="s">
        <v>2486</v>
      </c>
      <c r="E112" s="204" t="s">
        <v>1550</v>
      </c>
      <c r="F112" s="202">
        <f t="shared" si="3"/>
        <v>10</v>
      </c>
      <c r="G112" s="202" t="str">
        <f t="shared" si="4"/>
        <v>Kingston</v>
      </c>
      <c r="H112" s="202"/>
      <c r="I112" s="205" t="s">
        <v>2487</v>
      </c>
      <c r="J112" s="38" t="s">
        <v>2486</v>
      </c>
      <c r="K112" s="38">
        <v>507</v>
      </c>
      <c r="L112" s="206">
        <v>6894</v>
      </c>
      <c r="M112" s="207" t="s">
        <v>2488</v>
      </c>
      <c r="N112" s="208" t="s">
        <v>2486</v>
      </c>
      <c r="O112" s="209" t="s">
        <v>2489</v>
      </c>
    </row>
    <row r="113" spans="2:15" ht="12">
      <c r="B113" s="201" t="s">
        <v>453</v>
      </c>
      <c r="C113" s="202" t="s">
        <v>2485</v>
      </c>
      <c r="D113" s="203" t="s">
        <v>2486</v>
      </c>
      <c r="E113" s="204" t="s">
        <v>483</v>
      </c>
      <c r="F113" s="202">
        <f t="shared" si="3"/>
        <v>14</v>
      </c>
      <c r="G113" s="202" t="str">
        <f t="shared" si="4"/>
        <v>Poughkeepsie</v>
      </c>
      <c r="H113" s="202"/>
      <c r="I113" s="205" t="s">
        <v>2327</v>
      </c>
      <c r="J113" s="38" t="s">
        <v>2287</v>
      </c>
      <c r="K113" s="38">
        <v>677</v>
      </c>
      <c r="L113" s="206">
        <v>6151</v>
      </c>
      <c r="M113" s="205" t="s">
        <v>2324</v>
      </c>
      <c r="N113" s="38" t="s">
        <v>2287</v>
      </c>
      <c r="O113" s="209" t="s">
        <v>2325</v>
      </c>
    </row>
    <row r="114" spans="2:20" ht="12">
      <c r="B114" s="201" t="s">
        <v>400</v>
      </c>
      <c r="C114" s="202" t="s">
        <v>2485</v>
      </c>
      <c r="D114" s="203" t="s">
        <v>2486</v>
      </c>
      <c r="E114" s="204" t="s">
        <v>483</v>
      </c>
      <c r="F114" s="202">
        <f t="shared" si="3"/>
        <v>14</v>
      </c>
      <c r="G114" s="202" t="str">
        <f t="shared" si="4"/>
        <v>Poughkeepsie</v>
      </c>
      <c r="H114" s="202"/>
      <c r="I114" s="205" t="s">
        <v>2289</v>
      </c>
      <c r="J114" s="38" t="s">
        <v>2287</v>
      </c>
      <c r="K114" s="38">
        <v>724</v>
      </c>
      <c r="L114" s="206">
        <v>5537</v>
      </c>
      <c r="M114" s="205" t="s">
        <v>2551</v>
      </c>
      <c r="N114" s="38" t="s">
        <v>2287</v>
      </c>
      <c r="O114" s="209" t="s">
        <v>2552</v>
      </c>
      <c r="S114" s="38"/>
      <c r="T114" s="38"/>
    </row>
    <row r="115" spans="2:15" ht="12">
      <c r="B115" s="201" t="s">
        <v>2420</v>
      </c>
      <c r="C115" s="202" t="s">
        <v>2485</v>
      </c>
      <c r="D115" s="203" t="s">
        <v>2486</v>
      </c>
      <c r="E115" s="204" t="s">
        <v>2421</v>
      </c>
      <c r="F115" s="202">
        <f t="shared" si="3"/>
        <v>12</v>
      </c>
      <c r="G115" s="202" t="str">
        <f t="shared" si="4"/>
        <v>Monticello</v>
      </c>
      <c r="H115" s="202"/>
      <c r="I115" s="205" t="s">
        <v>75</v>
      </c>
      <c r="J115" s="38" t="s">
        <v>2486</v>
      </c>
      <c r="K115" s="38">
        <v>337</v>
      </c>
      <c r="L115" s="206">
        <v>7273</v>
      </c>
      <c r="M115" s="207" t="s">
        <v>76</v>
      </c>
      <c r="N115" s="208" t="s">
        <v>2132</v>
      </c>
      <c r="O115" s="209" t="s">
        <v>77</v>
      </c>
    </row>
    <row r="116" spans="2:15" ht="12">
      <c r="B116" s="201" t="s">
        <v>1281</v>
      </c>
      <c r="C116" s="202" t="s">
        <v>2485</v>
      </c>
      <c r="D116" s="203" t="s">
        <v>2486</v>
      </c>
      <c r="E116" s="204" t="s">
        <v>1282</v>
      </c>
      <c r="F116" s="202">
        <f t="shared" si="3"/>
        <v>13</v>
      </c>
      <c r="G116" s="202" t="str">
        <f t="shared" si="4"/>
        <v>Glens Falls</v>
      </c>
      <c r="H116" s="202"/>
      <c r="I116" s="205" t="s">
        <v>2512</v>
      </c>
      <c r="J116" s="38" t="s">
        <v>1409</v>
      </c>
      <c r="K116" s="38">
        <v>388</v>
      </c>
      <c r="L116" s="206">
        <v>7771</v>
      </c>
      <c r="M116" s="207" t="s">
        <v>2513</v>
      </c>
      <c r="N116" s="208" t="s">
        <v>1409</v>
      </c>
      <c r="O116" s="209" t="s">
        <v>2514</v>
      </c>
    </row>
    <row r="117" spans="2:15" ht="12">
      <c r="B117" s="201" t="s">
        <v>200</v>
      </c>
      <c r="C117" s="202" t="s">
        <v>2485</v>
      </c>
      <c r="D117" s="203" t="s">
        <v>2486</v>
      </c>
      <c r="E117" s="204" t="s">
        <v>758</v>
      </c>
      <c r="F117" s="202">
        <f t="shared" si="3"/>
        <v>13</v>
      </c>
      <c r="G117" s="202" t="str">
        <f t="shared" si="4"/>
        <v>Plattsburgh</v>
      </c>
      <c r="H117" s="202"/>
      <c r="I117" s="205" t="s">
        <v>2512</v>
      </c>
      <c r="J117" s="38" t="s">
        <v>1409</v>
      </c>
      <c r="K117" s="38">
        <v>388</v>
      </c>
      <c r="L117" s="206">
        <v>7771</v>
      </c>
      <c r="M117" s="207" t="s">
        <v>2513</v>
      </c>
      <c r="N117" s="208" t="s">
        <v>1409</v>
      </c>
      <c r="O117" s="209" t="s">
        <v>2514</v>
      </c>
    </row>
    <row r="118" spans="2:15" ht="12">
      <c r="B118" s="201" t="s">
        <v>2124</v>
      </c>
      <c r="C118" s="202" t="s">
        <v>2485</v>
      </c>
      <c r="D118" s="203" t="s">
        <v>2486</v>
      </c>
      <c r="E118" s="204" t="s">
        <v>2125</v>
      </c>
      <c r="F118" s="202">
        <f t="shared" si="3"/>
        <v>10</v>
      </c>
      <c r="G118" s="202" t="str">
        <f t="shared" si="4"/>
        <v>Syracuse</v>
      </c>
      <c r="H118" s="202"/>
      <c r="I118" s="205" t="s">
        <v>511</v>
      </c>
      <c r="J118" s="38" t="s">
        <v>2486</v>
      </c>
      <c r="K118" s="38">
        <v>438</v>
      </c>
      <c r="L118" s="206">
        <v>6834</v>
      </c>
      <c r="M118" s="207" t="s">
        <v>2744</v>
      </c>
      <c r="N118" s="208" t="s">
        <v>2486</v>
      </c>
      <c r="O118" s="209" t="s">
        <v>2745</v>
      </c>
    </row>
    <row r="119" spans="2:15" ht="12">
      <c r="B119" s="201" t="s">
        <v>2126</v>
      </c>
      <c r="C119" s="202" t="s">
        <v>2485</v>
      </c>
      <c r="D119" s="203" t="s">
        <v>2486</v>
      </c>
      <c r="E119" s="204" t="s">
        <v>2125</v>
      </c>
      <c r="F119" s="202">
        <f t="shared" si="3"/>
        <v>10</v>
      </c>
      <c r="G119" s="202" t="str">
        <f t="shared" si="4"/>
        <v>Syracuse</v>
      </c>
      <c r="H119" s="202"/>
      <c r="I119" s="205" t="s">
        <v>2758</v>
      </c>
      <c r="J119" s="38" t="s">
        <v>2486</v>
      </c>
      <c r="K119" s="38">
        <v>425</v>
      </c>
      <c r="L119" s="206">
        <v>6734</v>
      </c>
      <c r="M119" s="207" t="s">
        <v>2744</v>
      </c>
      <c r="N119" s="208" t="s">
        <v>2486</v>
      </c>
      <c r="O119" s="209" t="s">
        <v>2745</v>
      </c>
    </row>
    <row r="120" spans="2:15" ht="12">
      <c r="B120" s="201" t="s">
        <v>2127</v>
      </c>
      <c r="C120" s="202" t="s">
        <v>2485</v>
      </c>
      <c r="D120" s="203" t="s">
        <v>2486</v>
      </c>
      <c r="E120" s="204" t="s">
        <v>2125</v>
      </c>
      <c r="F120" s="202">
        <f t="shared" si="3"/>
        <v>10</v>
      </c>
      <c r="G120" s="202" t="str">
        <f t="shared" si="4"/>
        <v>Syracuse</v>
      </c>
      <c r="H120" s="202"/>
      <c r="I120" s="205" t="s">
        <v>511</v>
      </c>
      <c r="J120" s="38" t="s">
        <v>2486</v>
      </c>
      <c r="K120" s="38">
        <v>438</v>
      </c>
      <c r="L120" s="206">
        <v>6834</v>
      </c>
      <c r="M120" s="207" t="s">
        <v>2744</v>
      </c>
      <c r="N120" s="208" t="s">
        <v>2486</v>
      </c>
      <c r="O120" s="209" t="s">
        <v>2745</v>
      </c>
    </row>
    <row r="121" spans="2:15" ht="12">
      <c r="B121" s="201" t="s">
        <v>2240</v>
      </c>
      <c r="C121" s="202" t="s">
        <v>2485</v>
      </c>
      <c r="D121" s="203" t="s">
        <v>2486</v>
      </c>
      <c r="E121" s="204" t="s">
        <v>2241</v>
      </c>
      <c r="F121" s="202">
        <f t="shared" si="3"/>
        <v>7</v>
      </c>
      <c r="G121" s="202" t="str">
        <f t="shared" si="4"/>
        <v>Utica</v>
      </c>
      <c r="H121" s="202"/>
      <c r="I121" s="205" t="s">
        <v>75</v>
      </c>
      <c r="J121" s="38" t="s">
        <v>2486</v>
      </c>
      <c r="K121" s="38">
        <v>337</v>
      </c>
      <c r="L121" s="206">
        <v>7273</v>
      </c>
      <c r="M121" s="207" t="s">
        <v>76</v>
      </c>
      <c r="N121" s="208" t="s">
        <v>2132</v>
      </c>
      <c r="O121" s="209" t="s">
        <v>77</v>
      </c>
    </row>
    <row r="122" spans="2:15" ht="12">
      <c r="B122" s="201" t="s">
        <v>2242</v>
      </c>
      <c r="C122" s="202" t="s">
        <v>2485</v>
      </c>
      <c r="D122" s="203" t="s">
        <v>2486</v>
      </c>
      <c r="E122" s="204" t="s">
        <v>2241</v>
      </c>
      <c r="F122" s="202">
        <f t="shared" si="3"/>
        <v>7</v>
      </c>
      <c r="G122" s="202" t="str">
        <f t="shared" si="4"/>
        <v>Utica</v>
      </c>
      <c r="H122" s="202"/>
      <c r="I122" s="205" t="s">
        <v>75</v>
      </c>
      <c r="J122" s="38" t="s">
        <v>2486</v>
      </c>
      <c r="K122" s="38">
        <v>337</v>
      </c>
      <c r="L122" s="206">
        <v>7273</v>
      </c>
      <c r="M122" s="207" t="s">
        <v>76</v>
      </c>
      <c r="N122" s="208" t="s">
        <v>2132</v>
      </c>
      <c r="O122" s="209" t="s">
        <v>77</v>
      </c>
    </row>
    <row r="123" spans="2:15" ht="12">
      <c r="B123" s="201" t="s">
        <v>2243</v>
      </c>
      <c r="C123" s="202" t="s">
        <v>2485</v>
      </c>
      <c r="D123" s="203" t="s">
        <v>2486</v>
      </c>
      <c r="E123" s="204" t="s">
        <v>2241</v>
      </c>
      <c r="F123" s="202">
        <f t="shared" si="3"/>
        <v>7</v>
      </c>
      <c r="G123" s="202" t="str">
        <f t="shared" si="4"/>
        <v>Utica</v>
      </c>
      <c r="H123" s="202"/>
      <c r="I123" s="205" t="s">
        <v>511</v>
      </c>
      <c r="J123" s="38" t="s">
        <v>2486</v>
      </c>
      <c r="K123" s="38">
        <v>438</v>
      </c>
      <c r="L123" s="206">
        <v>6834</v>
      </c>
      <c r="M123" s="207" t="s">
        <v>2744</v>
      </c>
      <c r="N123" s="208" t="s">
        <v>2486</v>
      </c>
      <c r="O123" s="209" t="s">
        <v>2745</v>
      </c>
    </row>
    <row r="124" spans="2:20" ht="12">
      <c r="B124" s="201" t="s">
        <v>2816</v>
      </c>
      <c r="C124" s="202" t="s">
        <v>2485</v>
      </c>
      <c r="D124" s="203" t="s">
        <v>2486</v>
      </c>
      <c r="E124" s="204" t="s">
        <v>2817</v>
      </c>
      <c r="F124" s="202">
        <f t="shared" si="3"/>
        <v>11</v>
      </c>
      <c r="G124" s="202" t="str">
        <f t="shared" si="4"/>
        <v>Watertown</v>
      </c>
      <c r="H124" s="202"/>
      <c r="I124" s="205" t="s">
        <v>511</v>
      </c>
      <c r="J124" s="38" t="s">
        <v>2486</v>
      </c>
      <c r="K124" s="38">
        <v>438</v>
      </c>
      <c r="L124" s="206">
        <v>6834</v>
      </c>
      <c r="M124" s="207" t="s">
        <v>2744</v>
      </c>
      <c r="N124" s="208" t="s">
        <v>2486</v>
      </c>
      <c r="O124" s="209" t="s">
        <v>2745</v>
      </c>
      <c r="S124" s="38"/>
      <c r="T124" s="38"/>
    </row>
    <row r="125" spans="2:20" ht="12">
      <c r="B125" s="201" t="s">
        <v>2655</v>
      </c>
      <c r="C125" s="202" t="s">
        <v>2485</v>
      </c>
      <c r="D125" s="203" t="s">
        <v>2486</v>
      </c>
      <c r="E125" s="204" t="s">
        <v>2656</v>
      </c>
      <c r="F125" s="202">
        <f t="shared" si="3"/>
        <v>12</v>
      </c>
      <c r="G125" s="202" t="str">
        <f t="shared" si="4"/>
        <v>Binghamton</v>
      </c>
      <c r="H125" s="202"/>
      <c r="I125" s="205" t="s">
        <v>2487</v>
      </c>
      <c r="J125" s="38" t="s">
        <v>2486</v>
      </c>
      <c r="K125" s="38">
        <v>507</v>
      </c>
      <c r="L125" s="206">
        <v>6894</v>
      </c>
      <c r="M125" s="207" t="s">
        <v>2488</v>
      </c>
      <c r="N125" s="208" t="s">
        <v>2486</v>
      </c>
      <c r="O125" s="209" t="s">
        <v>2489</v>
      </c>
      <c r="S125" s="38"/>
      <c r="T125" s="38"/>
    </row>
    <row r="126" spans="2:15" ht="12">
      <c r="B126" s="201" t="s">
        <v>2657</v>
      </c>
      <c r="C126" s="202" t="s">
        <v>2485</v>
      </c>
      <c r="D126" s="203" t="s">
        <v>2486</v>
      </c>
      <c r="E126" s="204" t="s">
        <v>2656</v>
      </c>
      <c r="F126" s="202">
        <f t="shared" si="3"/>
        <v>12</v>
      </c>
      <c r="G126" s="202" t="str">
        <f t="shared" si="4"/>
        <v>Binghamton</v>
      </c>
      <c r="H126" s="202"/>
      <c r="I126" s="205" t="s">
        <v>2487</v>
      </c>
      <c r="J126" s="38" t="s">
        <v>2486</v>
      </c>
      <c r="K126" s="38">
        <v>507</v>
      </c>
      <c r="L126" s="206">
        <v>6894</v>
      </c>
      <c r="M126" s="207" t="s">
        <v>2488</v>
      </c>
      <c r="N126" s="208" t="s">
        <v>2486</v>
      </c>
      <c r="O126" s="209" t="s">
        <v>2489</v>
      </c>
    </row>
    <row r="127" spans="2:15" ht="12">
      <c r="B127" s="201" t="s">
        <v>74</v>
      </c>
      <c r="C127" s="202" t="s">
        <v>2485</v>
      </c>
      <c r="D127" s="203" t="s">
        <v>2486</v>
      </c>
      <c r="E127" s="204" t="s">
        <v>2656</v>
      </c>
      <c r="F127" s="202">
        <f t="shared" si="3"/>
        <v>12</v>
      </c>
      <c r="G127" s="202" t="str">
        <f t="shared" si="4"/>
        <v>Binghamton</v>
      </c>
      <c r="H127" s="202"/>
      <c r="I127" s="205" t="s">
        <v>75</v>
      </c>
      <c r="J127" s="38" t="s">
        <v>2486</v>
      </c>
      <c r="K127" s="38">
        <v>337</v>
      </c>
      <c r="L127" s="206">
        <v>7273</v>
      </c>
      <c r="M127" s="207" t="s">
        <v>76</v>
      </c>
      <c r="N127" s="208" t="s">
        <v>2132</v>
      </c>
      <c r="O127" s="209" t="s">
        <v>77</v>
      </c>
    </row>
    <row r="128" spans="2:15" ht="12">
      <c r="B128" s="201" t="s">
        <v>2755</v>
      </c>
      <c r="C128" s="202" t="s">
        <v>2485</v>
      </c>
      <c r="D128" s="203" t="s">
        <v>2486</v>
      </c>
      <c r="E128" s="204" t="s">
        <v>2756</v>
      </c>
      <c r="F128" s="202">
        <f t="shared" si="3"/>
        <v>9</v>
      </c>
      <c r="G128" s="202" t="str">
        <f t="shared" si="4"/>
        <v>Buffalo</v>
      </c>
      <c r="H128" s="202"/>
      <c r="I128" s="205" t="s">
        <v>2012</v>
      </c>
      <c r="J128" s="38" t="s">
        <v>2132</v>
      </c>
      <c r="K128" s="38">
        <v>550</v>
      </c>
      <c r="L128" s="206">
        <v>6279</v>
      </c>
      <c r="M128" s="207" t="s">
        <v>2013</v>
      </c>
      <c r="N128" s="208" t="s">
        <v>2132</v>
      </c>
      <c r="O128" s="209" t="s">
        <v>2014</v>
      </c>
    </row>
    <row r="129" spans="2:15" ht="12">
      <c r="B129" s="201" t="s">
        <v>2757</v>
      </c>
      <c r="C129" s="202" t="s">
        <v>2485</v>
      </c>
      <c r="D129" s="203" t="s">
        <v>2486</v>
      </c>
      <c r="E129" s="204" t="s">
        <v>2756</v>
      </c>
      <c r="F129" s="202">
        <f t="shared" si="3"/>
        <v>9</v>
      </c>
      <c r="G129" s="202" t="str">
        <f t="shared" si="4"/>
        <v>Buffalo</v>
      </c>
      <c r="H129" s="202"/>
      <c r="I129" s="205" t="s">
        <v>2758</v>
      </c>
      <c r="J129" s="38" t="s">
        <v>2486</v>
      </c>
      <c r="K129" s="38">
        <v>425</v>
      </c>
      <c r="L129" s="206">
        <v>6734</v>
      </c>
      <c r="M129" s="207" t="s">
        <v>2759</v>
      </c>
      <c r="N129" s="208" t="s">
        <v>2486</v>
      </c>
      <c r="O129" s="209" t="s">
        <v>2760</v>
      </c>
    </row>
    <row r="130" spans="2:15" ht="12">
      <c r="B130" s="201" t="s">
        <v>2761</v>
      </c>
      <c r="C130" s="202" t="s">
        <v>2485</v>
      </c>
      <c r="D130" s="203" t="s">
        <v>2486</v>
      </c>
      <c r="E130" s="204" t="s">
        <v>2756</v>
      </c>
      <c r="F130" s="202">
        <f t="shared" si="3"/>
        <v>9</v>
      </c>
      <c r="G130" s="202" t="str">
        <f t="shared" si="4"/>
        <v>Buffalo</v>
      </c>
      <c r="H130" s="202"/>
      <c r="I130" s="205" t="s">
        <v>2501</v>
      </c>
      <c r="J130" s="38" t="s">
        <v>2486</v>
      </c>
      <c r="K130" s="38">
        <v>477</v>
      </c>
      <c r="L130" s="206">
        <v>6747</v>
      </c>
      <c r="M130" s="207" t="s">
        <v>2502</v>
      </c>
      <c r="N130" s="208" t="s">
        <v>2486</v>
      </c>
      <c r="O130" s="209" t="s">
        <v>2257</v>
      </c>
    </row>
    <row r="131" spans="2:15" ht="12">
      <c r="B131" s="201" t="s">
        <v>722</v>
      </c>
      <c r="C131" s="202" t="s">
        <v>2485</v>
      </c>
      <c r="D131" s="203" t="s">
        <v>2486</v>
      </c>
      <c r="E131" s="204" t="s">
        <v>723</v>
      </c>
      <c r="F131" s="202">
        <f t="shared" si="3"/>
        <v>15</v>
      </c>
      <c r="G131" s="202" t="str">
        <f t="shared" si="4"/>
        <v>Niagara Falls</v>
      </c>
      <c r="H131" s="202"/>
      <c r="I131" s="205" t="s">
        <v>2501</v>
      </c>
      <c r="J131" s="38" t="s">
        <v>2486</v>
      </c>
      <c r="K131" s="38">
        <v>477</v>
      </c>
      <c r="L131" s="206">
        <v>6747</v>
      </c>
      <c r="M131" s="207" t="s">
        <v>2502</v>
      </c>
      <c r="N131" s="208" t="s">
        <v>2486</v>
      </c>
      <c r="O131" s="209" t="s">
        <v>2257</v>
      </c>
    </row>
    <row r="132" spans="2:15" ht="12">
      <c r="B132" s="201" t="s">
        <v>2276</v>
      </c>
      <c r="C132" s="202" t="s">
        <v>2485</v>
      </c>
      <c r="D132" s="203" t="s">
        <v>2486</v>
      </c>
      <c r="E132" s="204" t="s">
        <v>2275</v>
      </c>
      <c r="F132" s="202">
        <f t="shared" si="3"/>
        <v>11</v>
      </c>
      <c r="G132" s="202" t="str">
        <f t="shared" si="4"/>
        <v>Rochester</v>
      </c>
      <c r="H132" s="202"/>
      <c r="I132" s="205" t="s">
        <v>2501</v>
      </c>
      <c r="J132" s="38" t="s">
        <v>2486</v>
      </c>
      <c r="K132" s="38">
        <v>477</v>
      </c>
      <c r="L132" s="206">
        <v>6747</v>
      </c>
      <c r="M132" s="207" t="s">
        <v>2502</v>
      </c>
      <c r="N132" s="208" t="s">
        <v>2486</v>
      </c>
      <c r="O132" s="209" t="s">
        <v>2257</v>
      </c>
    </row>
    <row r="133" spans="2:20" ht="12">
      <c r="B133" s="201" t="s">
        <v>2277</v>
      </c>
      <c r="C133" s="202" t="s">
        <v>2485</v>
      </c>
      <c r="D133" s="203" t="s">
        <v>2486</v>
      </c>
      <c r="E133" s="204" t="s">
        <v>2275</v>
      </c>
      <c r="F133" s="202">
        <f t="shared" si="3"/>
        <v>11</v>
      </c>
      <c r="G133" s="202" t="str">
        <f t="shared" si="4"/>
        <v>Rochester</v>
      </c>
      <c r="H133" s="202"/>
      <c r="I133" s="205" t="s">
        <v>2501</v>
      </c>
      <c r="J133" s="38" t="s">
        <v>2486</v>
      </c>
      <c r="K133" s="38">
        <v>477</v>
      </c>
      <c r="L133" s="206">
        <v>6747</v>
      </c>
      <c r="M133" s="207" t="s">
        <v>2502</v>
      </c>
      <c r="N133" s="208" t="s">
        <v>2486</v>
      </c>
      <c r="O133" s="209" t="s">
        <v>2257</v>
      </c>
      <c r="S133" s="38"/>
      <c r="T133" s="38"/>
    </row>
    <row r="134" spans="2:15" ht="12">
      <c r="B134" s="201" t="s">
        <v>2278</v>
      </c>
      <c r="C134" s="202" t="s">
        <v>2485</v>
      </c>
      <c r="D134" s="203" t="s">
        <v>2486</v>
      </c>
      <c r="E134" s="204" t="s">
        <v>2275</v>
      </c>
      <c r="F134" s="202">
        <f t="shared" si="3"/>
        <v>11</v>
      </c>
      <c r="G134" s="202" t="str">
        <f t="shared" si="4"/>
        <v>Rochester</v>
      </c>
      <c r="H134" s="202"/>
      <c r="I134" s="205" t="s">
        <v>2758</v>
      </c>
      <c r="J134" s="38" t="s">
        <v>2486</v>
      </c>
      <c r="K134" s="38">
        <v>425</v>
      </c>
      <c r="L134" s="206">
        <v>6734</v>
      </c>
      <c r="M134" s="207" t="s">
        <v>2759</v>
      </c>
      <c r="N134" s="208" t="s">
        <v>2486</v>
      </c>
      <c r="O134" s="209" t="s">
        <v>2760</v>
      </c>
    </row>
    <row r="135" spans="2:15" ht="12">
      <c r="B135" s="201" t="s">
        <v>691</v>
      </c>
      <c r="C135" s="202" t="s">
        <v>2485</v>
      </c>
      <c r="D135" s="203" t="s">
        <v>2486</v>
      </c>
      <c r="E135" s="204" t="s">
        <v>690</v>
      </c>
      <c r="F135" s="202">
        <f t="shared" si="3"/>
        <v>11</v>
      </c>
      <c r="G135" s="202" t="str">
        <f t="shared" si="4"/>
        <v>Jamestown</v>
      </c>
      <c r="H135" s="202"/>
      <c r="I135" s="205" t="s">
        <v>2012</v>
      </c>
      <c r="J135" s="38" t="s">
        <v>2132</v>
      </c>
      <c r="K135" s="38">
        <v>550</v>
      </c>
      <c r="L135" s="206">
        <v>6279</v>
      </c>
      <c r="M135" s="207" t="s">
        <v>2013</v>
      </c>
      <c r="N135" s="208" t="s">
        <v>2132</v>
      </c>
      <c r="O135" s="209" t="s">
        <v>2014</v>
      </c>
    </row>
    <row r="136" spans="2:15" ht="12">
      <c r="B136" s="201" t="s">
        <v>509</v>
      </c>
      <c r="C136" s="202" t="s">
        <v>2485</v>
      </c>
      <c r="D136" s="203" t="s">
        <v>2486</v>
      </c>
      <c r="E136" s="204" t="s">
        <v>510</v>
      </c>
      <c r="F136" s="202">
        <f t="shared" si="3"/>
        <v>8</v>
      </c>
      <c r="G136" s="202" t="str">
        <f t="shared" si="4"/>
        <v>Ithaca</v>
      </c>
      <c r="H136" s="202"/>
      <c r="I136" s="205" t="s">
        <v>511</v>
      </c>
      <c r="J136" s="38" t="s">
        <v>2486</v>
      </c>
      <c r="K136" s="38">
        <v>438</v>
      </c>
      <c r="L136" s="206">
        <v>6834</v>
      </c>
      <c r="M136" s="207" t="s">
        <v>2744</v>
      </c>
      <c r="N136" s="208" t="s">
        <v>2486</v>
      </c>
      <c r="O136" s="209" t="s">
        <v>2745</v>
      </c>
    </row>
    <row r="137" spans="2:15" ht="12">
      <c r="B137" s="201" t="s">
        <v>323</v>
      </c>
      <c r="C137" s="202" t="s">
        <v>2485</v>
      </c>
      <c r="D137" s="203" t="s">
        <v>2486</v>
      </c>
      <c r="E137" s="204" t="s">
        <v>324</v>
      </c>
      <c r="F137" s="202">
        <f t="shared" si="3"/>
        <v>8</v>
      </c>
      <c r="G137" s="202" t="str">
        <f t="shared" si="4"/>
        <v>Elmira</v>
      </c>
      <c r="H137" s="202"/>
      <c r="I137" s="205" t="s">
        <v>75</v>
      </c>
      <c r="J137" s="38" t="s">
        <v>2486</v>
      </c>
      <c r="K137" s="38">
        <v>337</v>
      </c>
      <c r="L137" s="206">
        <v>7273</v>
      </c>
      <c r="M137" s="207" t="s">
        <v>2744</v>
      </c>
      <c r="N137" s="208" t="s">
        <v>2486</v>
      </c>
      <c r="O137" s="209" t="s">
        <v>2745</v>
      </c>
    </row>
    <row r="138" spans="2:15" ht="12">
      <c r="B138" s="201" t="s">
        <v>191</v>
      </c>
      <c r="C138" s="202" t="s">
        <v>2131</v>
      </c>
      <c r="D138" s="203" t="s">
        <v>2132</v>
      </c>
      <c r="E138" s="204" t="s">
        <v>192</v>
      </c>
      <c r="F138" s="202">
        <f aca="true" t="shared" si="5" ref="F138:F201">LEN(E138)</f>
        <v>12</v>
      </c>
      <c r="G138" s="202" t="str">
        <f aca="true" t="shared" si="6" ref="G138:G201">MID(E138,2,F138-2)</f>
        <v>Pittsburgh</v>
      </c>
      <c r="H138" s="202"/>
      <c r="I138" s="205" t="s">
        <v>2392</v>
      </c>
      <c r="J138" s="38" t="s">
        <v>2132</v>
      </c>
      <c r="K138" s="38">
        <v>654</v>
      </c>
      <c r="L138" s="206">
        <v>5968</v>
      </c>
      <c r="M138" s="207" t="s">
        <v>2393</v>
      </c>
      <c r="N138" s="208" t="s">
        <v>2132</v>
      </c>
      <c r="O138" s="209" t="s">
        <v>2394</v>
      </c>
    </row>
    <row r="139" spans="2:15" ht="12">
      <c r="B139" s="201" t="s">
        <v>193</v>
      </c>
      <c r="C139" s="202" t="s">
        <v>2131</v>
      </c>
      <c r="D139" s="203" t="s">
        <v>2132</v>
      </c>
      <c r="E139" s="204" t="s">
        <v>192</v>
      </c>
      <c r="F139" s="202">
        <f t="shared" si="5"/>
        <v>12</v>
      </c>
      <c r="G139" s="202" t="str">
        <f t="shared" si="6"/>
        <v>Pittsburgh</v>
      </c>
      <c r="H139" s="202"/>
      <c r="I139" s="205" t="s">
        <v>2392</v>
      </c>
      <c r="J139" s="38" t="s">
        <v>2132</v>
      </c>
      <c r="K139" s="38">
        <v>654</v>
      </c>
      <c r="L139" s="206">
        <v>5968</v>
      </c>
      <c r="M139" s="207" t="s">
        <v>2393</v>
      </c>
      <c r="N139" s="208" t="s">
        <v>2132</v>
      </c>
      <c r="O139" s="209" t="s">
        <v>2394</v>
      </c>
    </row>
    <row r="140" spans="2:15" ht="12">
      <c r="B140" s="201" t="s">
        <v>194</v>
      </c>
      <c r="C140" s="202" t="s">
        <v>2131</v>
      </c>
      <c r="D140" s="203" t="s">
        <v>2132</v>
      </c>
      <c r="E140" s="204" t="s">
        <v>192</v>
      </c>
      <c r="F140" s="202">
        <f t="shared" si="5"/>
        <v>12</v>
      </c>
      <c r="G140" s="202" t="str">
        <f t="shared" si="6"/>
        <v>Pittsburgh</v>
      </c>
      <c r="H140" s="202"/>
      <c r="I140" s="205" t="s">
        <v>2392</v>
      </c>
      <c r="J140" s="38" t="s">
        <v>2132</v>
      </c>
      <c r="K140" s="38">
        <v>654</v>
      </c>
      <c r="L140" s="206">
        <v>5968</v>
      </c>
      <c r="M140" s="207" t="s">
        <v>2393</v>
      </c>
      <c r="N140" s="208" t="s">
        <v>2132</v>
      </c>
      <c r="O140" s="209" t="s">
        <v>2394</v>
      </c>
    </row>
    <row r="141" spans="2:15" ht="12">
      <c r="B141" s="201" t="s">
        <v>1990</v>
      </c>
      <c r="C141" s="202" t="s">
        <v>2131</v>
      </c>
      <c r="D141" s="203" t="s">
        <v>2132</v>
      </c>
      <c r="E141" s="204" t="s">
        <v>140</v>
      </c>
      <c r="F141" s="202">
        <f t="shared" si="5"/>
        <v>12</v>
      </c>
      <c r="G141" s="202" t="str">
        <f t="shared" si="6"/>
        <v>Washington</v>
      </c>
      <c r="H141" s="202"/>
      <c r="I141" s="205" t="s">
        <v>2392</v>
      </c>
      <c r="J141" s="38" t="s">
        <v>2132</v>
      </c>
      <c r="K141" s="38">
        <v>654</v>
      </c>
      <c r="L141" s="206">
        <v>5968</v>
      </c>
      <c r="M141" s="207" t="s">
        <v>2393</v>
      </c>
      <c r="N141" s="208" t="s">
        <v>2132</v>
      </c>
      <c r="O141" s="209" t="s">
        <v>2394</v>
      </c>
    </row>
    <row r="142" spans="2:15" ht="12">
      <c r="B142" s="201" t="s">
        <v>2707</v>
      </c>
      <c r="C142" s="202" t="s">
        <v>2131</v>
      </c>
      <c r="D142" s="203" t="s">
        <v>2132</v>
      </c>
      <c r="E142" s="204" t="s">
        <v>2708</v>
      </c>
      <c r="F142" s="202">
        <f t="shared" si="5"/>
        <v>11</v>
      </c>
      <c r="G142" s="202" t="str">
        <f t="shared" si="6"/>
        <v>Uniontown</v>
      </c>
      <c r="H142" s="202"/>
      <c r="I142" s="205" t="s">
        <v>2392</v>
      </c>
      <c r="J142" s="38" t="s">
        <v>2132</v>
      </c>
      <c r="K142" s="38">
        <v>654</v>
      </c>
      <c r="L142" s="206">
        <v>5968</v>
      </c>
      <c r="M142" s="207" t="s">
        <v>2393</v>
      </c>
      <c r="N142" s="208" t="s">
        <v>2132</v>
      </c>
      <c r="O142" s="209" t="s">
        <v>2394</v>
      </c>
    </row>
    <row r="143" spans="2:15" ht="12">
      <c r="B143" s="201" t="s">
        <v>2060</v>
      </c>
      <c r="C143" s="202" t="s">
        <v>2131</v>
      </c>
      <c r="D143" s="203" t="s">
        <v>2132</v>
      </c>
      <c r="E143" s="204" t="s">
        <v>2058</v>
      </c>
      <c r="F143" s="202">
        <f t="shared" si="5"/>
        <v>10</v>
      </c>
      <c r="G143" s="202" t="str">
        <f t="shared" si="6"/>
        <v>Somerset</v>
      </c>
      <c r="H143" s="202"/>
      <c r="I143" s="205" t="s">
        <v>2392</v>
      </c>
      <c r="J143" s="38" t="s">
        <v>2132</v>
      </c>
      <c r="K143" s="38">
        <v>654</v>
      </c>
      <c r="L143" s="206">
        <v>5968</v>
      </c>
      <c r="M143" s="207" t="s">
        <v>2393</v>
      </c>
      <c r="N143" s="208" t="s">
        <v>2132</v>
      </c>
      <c r="O143" s="209" t="s">
        <v>2394</v>
      </c>
    </row>
    <row r="144" spans="2:15" ht="12">
      <c r="B144" s="201" t="s">
        <v>1190</v>
      </c>
      <c r="C144" s="202" t="s">
        <v>2131</v>
      </c>
      <c r="D144" s="203" t="s">
        <v>2132</v>
      </c>
      <c r="E144" s="204" t="s">
        <v>1191</v>
      </c>
      <c r="F144" s="202">
        <f t="shared" si="5"/>
        <v>12</v>
      </c>
      <c r="G144" s="202" t="str">
        <f t="shared" si="6"/>
        <v>Greensburg</v>
      </c>
      <c r="H144" s="202"/>
      <c r="I144" s="205" t="s">
        <v>2392</v>
      </c>
      <c r="J144" s="38" t="s">
        <v>2132</v>
      </c>
      <c r="K144" s="38">
        <v>654</v>
      </c>
      <c r="L144" s="206">
        <v>5968</v>
      </c>
      <c r="M144" s="207" t="s">
        <v>2393</v>
      </c>
      <c r="N144" s="208" t="s">
        <v>2132</v>
      </c>
      <c r="O144" s="209" t="s">
        <v>2394</v>
      </c>
    </row>
    <row r="145" spans="2:15" ht="12">
      <c r="B145" s="201" t="s">
        <v>590</v>
      </c>
      <c r="C145" s="202" t="s">
        <v>2131</v>
      </c>
      <c r="D145" s="203" t="s">
        <v>2132</v>
      </c>
      <c r="E145" s="204" t="s">
        <v>2428</v>
      </c>
      <c r="F145" s="202">
        <f t="shared" si="5"/>
        <v>9</v>
      </c>
      <c r="G145" s="202" t="str">
        <f t="shared" si="6"/>
        <v>Indiana</v>
      </c>
      <c r="H145" s="202"/>
      <c r="I145" s="205" t="s">
        <v>2392</v>
      </c>
      <c r="J145" s="38" t="s">
        <v>2132</v>
      </c>
      <c r="K145" s="38">
        <v>654</v>
      </c>
      <c r="L145" s="206">
        <v>5968</v>
      </c>
      <c r="M145" s="207" t="s">
        <v>2393</v>
      </c>
      <c r="N145" s="208" t="s">
        <v>2132</v>
      </c>
      <c r="O145" s="209" t="s">
        <v>2394</v>
      </c>
    </row>
    <row r="146" spans="2:15" ht="12">
      <c r="B146" s="201" t="s">
        <v>38</v>
      </c>
      <c r="C146" s="202" t="s">
        <v>2131</v>
      </c>
      <c r="D146" s="203" t="s">
        <v>2132</v>
      </c>
      <c r="E146" s="204" t="s">
        <v>39</v>
      </c>
      <c r="F146" s="202">
        <f t="shared" si="5"/>
        <v>9</v>
      </c>
      <c r="G146" s="202" t="str">
        <f t="shared" si="6"/>
        <v>Du Bois</v>
      </c>
      <c r="H146" s="202"/>
      <c r="I146" s="205" t="s">
        <v>2608</v>
      </c>
      <c r="J146" s="38" t="s">
        <v>2132</v>
      </c>
      <c r="K146" s="38">
        <v>622</v>
      </c>
      <c r="L146" s="206">
        <v>6087</v>
      </c>
      <c r="M146" s="207" t="s">
        <v>2393</v>
      </c>
      <c r="N146" s="208" t="s">
        <v>2132</v>
      </c>
      <c r="O146" s="209" t="s">
        <v>2394</v>
      </c>
    </row>
    <row r="147" spans="2:15" ht="12">
      <c r="B147" s="201" t="s">
        <v>416</v>
      </c>
      <c r="C147" s="202" t="s">
        <v>2131</v>
      </c>
      <c r="D147" s="203" t="s">
        <v>2132</v>
      </c>
      <c r="E147" s="204" t="s">
        <v>417</v>
      </c>
      <c r="F147" s="202">
        <f t="shared" si="5"/>
        <v>11</v>
      </c>
      <c r="G147" s="202" t="str">
        <f t="shared" si="6"/>
        <v>Johnstown</v>
      </c>
      <c r="H147" s="202"/>
      <c r="I147" s="205" t="s">
        <v>2392</v>
      </c>
      <c r="J147" s="38" t="s">
        <v>2132</v>
      </c>
      <c r="K147" s="38">
        <v>654</v>
      </c>
      <c r="L147" s="206">
        <v>5968</v>
      </c>
      <c r="M147" s="207" t="s">
        <v>2393</v>
      </c>
      <c r="N147" s="208" t="s">
        <v>2132</v>
      </c>
      <c r="O147" s="209" t="s">
        <v>2394</v>
      </c>
    </row>
    <row r="148" spans="2:15" ht="12">
      <c r="B148" s="201" t="s">
        <v>2521</v>
      </c>
      <c r="C148" s="202" t="s">
        <v>2131</v>
      </c>
      <c r="D148" s="203" t="s">
        <v>2132</v>
      </c>
      <c r="E148" s="204" t="s">
        <v>2516</v>
      </c>
      <c r="F148" s="202">
        <f t="shared" si="5"/>
        <v>8</v>
      </c>
      <c r="G148" s="202" t="str">
        <f t="shared" si="6"/>
        <v>Butler</v>
      </c>
      <c r="H148" s="202"/>
      <c r="I148" s="205" t="s">
        <v>2522</v>
      </c>
      <c r="J148" s="38" t="s">
        <v>2617</v>
      </c>
      <c r="K148" s="38">
        <v>497</v>
      </c>
      <c r="L148" s="206">
        <v>6544</v>
      </c>
      <c r="M148" s="207" t="s">
        <v>2769</v>
      </c>
      <c r="N148" s="208" t="s">
        <v>2617</v>
      </c>
      <c r="O148" s="209" t="s">
        <v>2770</v>
      </c>
    </row>
    <row r="149" spans="2:15" ht="12">
      <c r="B149" s="201" t="s">
        <v>1959</v>
      </c>
      <c r="C149" s="202" t="s">
        <v>2131</v>
      </c>
      <c r="D149" s="203" t="s">
        <v>2132</v>
      </c>
      <c r="E149" s="204" t="s">
        <v>1960</v>
      </c>
      <c r="F149" s="202">
        <f t="shared" si="5"/>
        <v>12</v>
      </c>
      <c r="G149" s="202" t="str">
        <f t="shared" si="6"/>
        <v>New Castle</v>
      </c>
      <c r="H149" s="202"/>
      <c r="I149" s="205" t="s">
        <v>2392</v>
      </c>
      <c r="J149" s="38" t="s">
        <v>2132</v>
      </c>
      <c r="K149" s="38">
        <v>654</v>
      </c>
      <c r="L149" s="206">
        <v>5968</v>
      </c>
      <c r="M149" s="207" t="s">
        <v>2393</v>
      </c>
      <c r="N149" s="208" t="s">
        <v>2132</v>
      </c>
      <c r="O149" s="209" t="s">
        <v>2394</v>
      </c>
    </row>
    <row r="150" spans="2:15" ht="12">
      <c r="B150" s="201" t="s">
        <v>1831</v>
      </c>
      <c r="C150" s="202" t="s">
        <v>2131</v>
      </c>
      <c r="D150" s="203" t="s">
        <v>2132</v>
      </c>
      <c r="E150" s="204" t="s">
        <v>1580</v>
      </c>
      <c r="F150" s="202">
        <f t="shared" si="5"/>
        <v>12</v>
      </c>
      <c r="G150" s="202" t="str">
        <f t="shared" si="6"/>
        <v>Kittanning</v>
      </c>
      <c r="H150" s="202"/>
      <c r="I150" s="205" t="s">
        <v>2522</v>
      </c>
      <c r="J150" s="38" t="s">
        <v>2617</v>
      </c>
      <c r="K150" s="38">
        <v>497</v>
      </c>
      <c r="L150" s="206">
        <v>6544</v>
      </c>
      <c r="M150" s="207" t="s">
        <v>2769</v>
      </c>
      <c r="N150" s="208" t="s">
        <v>2617</v>
      </c>
      <c r="O150" s="209" t="s">
        <v>2770</v>
      </c>
    </row>
    <row r="151" spans="2:15" ht="12">
      <c r="B151" s="201" t="s">
        <v>86</v>
      </c>
      <c r="C151" s="202" t="s">
        <v>2131</v>
      </c>
      <c r="D151" s="203" t="s">
        <v>2132</v>
      </c>
      <c r="E151" s="204" t="s">
        <v>45</v>
      </c>
      <c r="F151" s="202">
        <f t="shared" si="5"/>
        <v>10</v>
      </c>
      <c r="G151" s="202" t="str">
        <f t="shared" si="6"/>
        <v>Oil City</v>
      </c>
      <c r="H151" s="202"/>
      <c r="I151" s="205" t="s">
        <v>2522</v>
      </c>
      <c r="J151" s="38" t="s">
        <v>2617</v>
      </c>
      <c r="K151" s="38">
        <v>497</v>
      </c>
      <c r="L151" s="206">
        <v>6544</v>
      </c>
      <c r="M151" s="207" t="s">
        <v>2769</v>
      </c>
      <c r="N151" s="208" t="s">
        <v>2617</v>
      </c>
      <c r="O151" s="209" t="s">
        <v>2770</v>
      </c>
    </row>
    <row r="152" spans="2:15" ht="12">
      <c r="B152" s="201" t="s">
        <v>803</v>
      </c>
      <c r="C152" s="202" t="s">
        <v>2131</v>
      </c>
      <c r="D152" s="203" t="s">
        <v>2132</v>
      </c>
      <c r="E152" s="204" t="s">
        <v>1382</v>
      </c>
      <c r="F152" s="202">
        <f t="shared" si="5"/>
        <v>6</v>
      </c>
      <c r="G152" s="202" t="str">
        <f t="shared" si="6"/>
        <v>Erie</v>
      </c>
      <c r="H152" s="202"/>
      <c r="I152" s="205" t="s">
        <v>2012</v>
      </c>
      <c r="J152" s="38" t="s">
        <v>2132</v>
      </c>
      <c r="K152" s="38">
        <v>550</v>
      </c>
      <c r="L152" s="206">
        <v>6279</v>
      </c>
      <c r="M152" s="207" t="s">
        <v>2013</v>
      </c>
      <c r="N152" s="208" t="s">
        <v>2132</v>
      </c>
      <c r="O152" s="209" t="s">
        <v>2014</v>
      </c>
    </row>
    <row r="153" spans="2:15" ht="12">
      <c r="B153" s="201" t="s">
        <v>1383</v>
      </c>
      <c r="C153" s="202" t="s">
        <v>2131</v>
      </c>
      <c r="D153" s="203" t="s">
        <v>2132</v>
      </c>
      <c r="E153" s="204" t="s">
        <v>1382</v>
      </c>
      <c r="F153" s="202">
        <f t="shared" si="5"/>
        <v>6</v>
      </c>
      <c r="G153" s="202" t="str">
        <f t="shared" si="6"/>
        <v>Erie</v>
      </c>
      <c r="H153" s="202"/>
      <c r="I153" s="205" t="s">
        <v>2012</v>
      </c>
      <c r="J153" s="38" t="s">
        <v>2132</v>
      </c>
      <c r="K153" s="38">
        <v>550</v>
      </c>
      <c r="L153" s="206">
        <v>6279</v>
      </c>
      <c r="M153" s="207" t="s">
        <v>2013</v>
      </c>
      <c r="N153" s="208" t="s">
        <v>2132</v>
      </c>
      <c r="O153" s="209" t="s">
        <v>2014</v>
      </c>
    </row>
    <row r="154" spans="2:15" ht="12">
      <c r="B154" s="201" t="s">
        <v>2390</v>
      </c>
      <c r="C154" s="202" t="s">
        <v>2131</v>
      </c>
      <c r="D154" s="203" t="s">
        <v>2132</v>
      </c>
      <c r="E154" s="204" t="s">
        <v>2391</v>
      </c>
      <c r="F154" s="202">
        <f t="shared" si="5"/>
        <v>9</v>
      </c>
      <c r="G154" s="202" t="str">
        <f t="shared" si="6"/>
        <v>Altoona</v>
      </c>
      <c r="H154" s="202"/>
      <c r="I154" s="205" t="s">
        <v>2392</v>
      </c>
      <c r="J154" s="38" t="s">
        <v>2132</v>
      </c>
      <c r="K154" s="38">
        <v>654</v>
      </c>
      <c r="L154" s="206">
        <v>5968</v>
      </c>
      <c r="M154" s="207" t="s">
        <v>2393</v>
      </c>
      <c r="N154" s="208" t="s">
        <v>2132</v>
      </c>
      <c r="O154" s="209" t="s">
        <v>2394</v>
      </c>
    </row>
    <row r="155" spans="2:15" ht="12">
      <c r="B155" s="201" t="s">
        <v>2010</v>
      </c>
      <c r="C155" s="202" t="s">
        <v>2131</v>
      </c>
      <c r="D155" s="203" t="s">
        <v>2132</v>
      </c>
      <c r="E155" s="204" t="s">
        <v>2011</v>
      </c>
      <c r="F155" s="202">
        <f t="shared" si="5"/>
        <v>10</v>
      </c>
      <c r="G155" s="202" t="str">
        <f t="shared" si="6"/>
        <v>Bradford</v>
      </c>
      <c r="H155" s="202"/>
      <c r="I155" s="205" t="s">
        <v>2012</v>
      </c>
      <c r="J155" s="38" t="s">
        <v>2132</v>
      </c>
      <c r="K155" s="38">
        <v>550</v>
      </c>
      <c r="L155" s="206">
        <v>6279</v>
      </c>
      <c r="M155" s="207" t="s">
        <v>2013</v>
      </c>
      <c r="N155" s="208" t="s">
        <v>2132</v>
      </c>
      <c r="O155" s="209" t="s">
        <v>2014</v>
      </c>
    </row>
    <row r="156" spans="2:15" ht="12">
      <c r="B156" s="201" t="s">
        <v>1860</v>
      </c>
      <c r="C156" s="202" t="s">
        <v>2131</v>
      </c>
      <c r="D156" s="203" t="s">
        <v>2132</v>
      </c>
      <c r="E156" s="204" t="s">
        <v>1861</v>
      </c>
      <c r="F156" s="202">
        <f t="shared" si="5"/>
        <v>15</v>
      </c>
      <c r="G156" s="202" t="str">
        <f t="shared" si="6"/>
        <v>State College</v>
      </c>
      <c r="H156" s="202"/>
      <c r="I156" s="205" t="s">
        <v>2608</v>
      </c>
      <c r="J156" s="38" t="s">
        <v>2132</v>
      </c>
      <c r="K156" s="38">
        <v>622</v>
      </c>
      <c r="L156" s="206">
        <v>6087</v>
      </c>
      <c r="M156" s="207" t="s">
        <v>331</v>
      </c>
      <c r="N156" s="208" t="s">
        <v>2132</v>
      </c>
      <c r="O156" s="209" t="s">
        <v>332</v>
      </c>
    </row>
    <row r="157" spans="2:15" ht="12">
      <c r="B157" s="201" t="s">
        <v>2233</v>
      </c>
      <c r="C157" s="202" t="s">
        <v>2131</v>
      </c>
      <c r="D157" s="203" t="s">
        <v>2132</v>
      </c>
      <c r="E157" s="204" t="s">
        <v>1972</v>
      </c>
      <c r="F157" s="202">
        <f t="shared" si="5"/>
        <v>11</v>
      </c>
      <c r="G157" s="202" t="str">
        <f t="shared" si="6"/>
        <v>Wellsboro</v>
      </c>
      <c r="H157" s="202"/>
      <c r="I157" s="205" t="s">
        <v>75</v>
      </c>
      <c r="J157" s="38" t="s">
        <v>2486</v>
      </c>
      <c r="K157" s="38">
        <v>337</v>
      </c>
      <c r="L157" s="206">
        <v>7273</v>
      </c>
      <c r="M157" s="207" t="s">
        <v>76</v>
      </c>
      <c r="N157" s="208" t="s">
        <v>2132</v>
      </c>
      <c r="O157" s="209" t="s">
        <v>77</v>
      </c>
    </row>
    <row r="158" spans="2:15" ht="12">
      <c r="B158" s="201" t="s">
        <v>1084</v>
      </c>
      <c r="C158" s="202" t="s">
        <v>2131</v>
      </c>
      <c r="D158" s="203" t="s">
        <v>2132</v>
      </c>
      <c r="E158" s="204" t="s">
        <v>1085</v>
      </c>
      <c r="F158" s="202">
        <f t="shared" si="5"/>
        <v>12</v>
      </c>
      <c r="G158" s="202" t="str">
        <f t="shared" si="6"/>
        <v>Harrisburg</v>
      </c>
      <c r="H158" s="202"/>
      <c r="I158" s="205" t="s">
        <v>330</v>
      </c>
      <c r="J158" s="38" t="s">
        <v>2132</v>
      </c>
      <c r="K158" s="38">
        <v>962</v>
      </c>
      <c r="L158" s="206">
        <v>5347</v>
      </c>
      <c r="M158" s="207" t="s">
        <v>331</v>
      </c>
      <c r="N158" s="208" t="s">
        <v>2132</v>
      </c>
      <c r="O158" s="209" t="s">
        <v>332</v>
      </c>
    </row>
    <row r="159" spans="2:15" ht="12">
      <c r="B159" s="201" t="s">
        <v>1086</v>
      </c>
      <c r="C159" s="202" t="s">
        <v>2131</v>
      </c>
      <c r="D159" s="203" t="s">
        <v>2132</v>
      </c>
      <c r="E159" s="204" t="s">
        <v>1085</v>
      </c>
      <c r="F159" s="202">
        <f t="shared" si="5"/>
        <v>12</v>
      </c>
      <c r="G159" s="202" t="str">
        <f t="shared" si="6"/>
        <v>Harrisburg</v>
      </c>
      <c r="H159" s="202"/>
      <c r="I159" s="205" t="s">
        <v>330</v>
      </c>
      <c r="J159" s="38" t="s">
        <v>2132</v>
      </c>
      <c r="K159" s="38">
        <v>962</v>
      </c>
      <c r="L159" s="206">
        <v>5347</v>
      </c>
      <c r="M159" s="207" t="s">
        <v>331</v>
      </c>
      <c r="N159" s="208" t="s">
        <v>2132</v>
      </c>
      <c r="O159" s="209" t="s">
        <v>332</v>
      </c>
    </row>
    <row r="160" spans="2:15" ht="12">
      <c r="B160" s="201" t="s">
        <v>328</v>
      </c>
      <c r="C160" s="202" t="s">
        <v>2131</v>
      </c>
      <c r="D160" s="203" t="s">
        <v>2132</v>
      </c>
      <c r="E160" s="204" t="s">
        <v>329</v>
      </c>
      <c r="F160" s="202">
        <f t="shared" si="5"/>
        <v>14</v>
      </c>
      <c r="G160" s="202" t="str">
        <f t="shared" si="6"/>
        <v>Chambersburg</v>
      </c>
      <c r="H160" s="202"/>
      <c r="I160" s="205" t="s">
        <v>330</v>
      </c>
      <c r="J160" s="38" t="s">
        <v>2132</v>
      </c>
      <c r="K160" s="38">
        <v>962</v>
      </c>
      <c r="L160" s="206">
        <v>5347</v>
      </c>
      <c r="M160" s="207" t="s">
        <v>331</v>
      </c>
      <c r="N160" s="208" t="s">
        <v>2132</v>
      </c>
      <c r="O160" s="209" t="s">
        <v>332</v>
      </c>
    </row>
    <row r="161" spans="2:15" ht="12">
      <c r="B161" s="201" t="s">
        <v>2685</v>
      </c>
      <c r="C161" s="202" t="s">
        <v>2131</v>
      </c>
      <c r="D161" s="203" t="s">
        <v>2132</v>
      </c>
      <c r="E161" s="204" t="s">
        <v>2686</v>
      </c>
      <c r="F161" s="202">
        <f t="shared" si="5"/>
        <v>6</v>
      </c>
      <c r="G161" s="202" t="str">
        <f t="shared" si="6"/>
        <v>York</v>
      </c>
      <c r="H161" s="202"/>
      <c r="I161" s="205" t="s">
        <v>330</v>
      </c>
      <c r="J161" s="38" t="s">
        <v>2132</v>
      </c>
      <c r="K161" s="38">
        <v>962</v>
      </c>
      <c r="L161" s="206">
        <v>5347</v>
      </c>
      <c r="M161" s="207" t="s">
        <v>331</v>
      </c>
      <c r="N161" s="208" t="s">
        <v>2132</v>
      </c>
      <c r="O161" s="209" t="s">
        <v>332</v>
      </c>
    </row>
    <row r="162" spans="2:15" ht="12">
      <c r="B162" s="201" t="s">
        <v>104</v>
      </c>
      <c r="C162" s="202" t="s">
        <v>2131</v>
      </c>
      <c r="D162" s="203" t="s">
        <v>2132</v>
      </c>
      <c r="E162" s="204" t="s">
        <v>2686</v>
      </c>
      <c r="F162" s="202">
        <f t="shared" si="5"/>
        <v>6</v>
      </c>
      <c r="G162" s="202" t="str">
        <f t="shared" si="6"/>
        <v>York</v>
      </c>
      <c r="H162" s="202"/>
      <c r="I162" s="205" t="s">
        <v>330</v>
      </c>
      <c r="J162" s="38" t="s">
        <v>2132</v>
      </c>
      <c r="K162" s="38">
        <v>962</v>
      </c>
      <c r="L162" s="206">
        <v>5347</v>
      </c>
      <c r="M162" s="207" t="s">
        <v>331</v>
      </c>
      <c r="N162" s="208" t="s">
        <v>2132</v>
      </c>
      <c r="O162" s="209" t="s">
        <v>332</v>
      </c>
    </row>
    <row r="163" spans="2:15" ht="12">
      <c r="B163" s="201" t="s">
        <v>1392</v>
      </c>
      <c r="C163" s="202" t="s">
        <v>2131</v>
      </c>
      <c r="D163" s="203" t="s">
        <v>2132</v>
      </c>
      <c r="E163" s="204" t="s">
        <v>1390</v>
      </c>
      <c r="F163" s="202">
        <f t="shared" si="5"/>
        <v>11</v>
      </c>
      <c r="G163" s="202" t="str">
        <f t="shared" si="6"/>
        <v>Lancaster</v>
      </c>
      <c r="H163" s="202"/>
      <c r="I163" s="205" t="s">
        <v>330</v>
      </c>
      <c r="J163" s="38" t="s">
        <v>2132</v>
      </c>
      <c r="K163" s="38">
        <v>962</v>
      </c>
      <c r="L163" s="206">
        <v>5347</v>
      </c>
      <c r="M163" s="207" t="s">
        <v>331</v>
      </c>
      <c r="N163" s="208" t="s">
        <v>2132</v>
      </c>
      <c r="O163" s="209" t="s">
        <v>332</v>
      </c>
    </row>
    <row r="164" spans="2:15" ht="12">
      <c r="B164" s="201" t="s">
        <v>1393</v>
      </c>
      <c r="C164" s="202" t="s">
        <v>2131</v>
      </c>
      <c r="D164" s="203" t="s">
        <v>2132</v>
      </c>
      <c r="E164" s="204" t="s">
        <v>1390</v>
      </c>
      <c r="F164" s="202">
        <f t="shared" si="5"/>
        <v>11</v>
      </c>
      <c r="G164" s="202" t="str">
        <f t="shared" si="6"/>
        <v>Lancaster</v>
      </c>
      <c r="H164" s="202"/>
      <c r="I164" s="205" t="s">
        <v>330</v>
      </c>
      <c r="J164" s="38" t="s">
        <v>2132</v>
      </c>
      <c r="K164" s="38">
        <v>962</v>
      </c>
      <c r="L164" s="206">
        <v>5347</v>
      </c>
      <c r="M164" s="207" t="s">
        <v>331</v>
      </c>
      <c r="N164" s="208" t="s">
        <v>2132</v>
      </c>
      <c r="O164" s="209" t="s">
        <v>332</v>
      </c>
    </row>
    <row r="165" spans="2:15" ht="12">
      <c r="B165" s="201" t="s">
        <v>1770</v>
      </c>
      <c r="C165" s="202" t="s">
        <v>2131</v>
      </c>
      <c r="D165" s="203" t="s">
        <v>2132</v>
      </c>
      <c r="E165" s="204" t="s">
        <v>1771</v>
      </c>
      <c r="F165" s="202">
        <f t="shared" si="5"/>
        <v>14</v>
      </c>
      <c r="G165" s="202" t="str">
        <f t="shared" si="6"/>
        <v>Williamsport</v>
      </c>
      <c r="H165" s="202"/>
      <c r="I165" s="205" t="s">
        <v>2608</v>
      </c>
      <c r="J165" s="38" t="s">
        <v>2132</v>
      </c>
      <c r="K165" s="38">
        <v>622</v>
      </c>
      <c r="L165" s="206">
        <v>6087</v>
      </c>
      <c r="M165" s="207" t="s">
        <v>331</v>
      </c>
      <c r="N165" s="208" t="s">
        <v>2132</v>
      </c>
      <c r="O165" s="209" t="s">
        <v>332</v>
      </c>
    </row>
    <row r="166" spans="2:15" ht="12">
      <c r="B166" s="201" t="s">
        <v>2367</v>
      </c>
      <c r="C166" s="202" t="s">
        <v>2131</v>
      </c>
      <c r="D166" s="203" t="s">
        <v>2132</v>
      </c>
      <c r="E166" s="204" t="s">
        <v>2368</v>
      </c>
      <c r="F166" s="202">
        <f t="shared" si="5"/>
        <v>9</v>
      </c>
      <c r="G166" s="202" t="str">
        <f t="shared" si="6"/>
        <v>Sunbury</v>
      </c>
      <c r="H166" s="202"/>
      <c r="I166" s="205" t="s">
        <v>2608</v>
      </c>
      <c r="J166" s="38" t="s">
        <v>2132</v>
      </c>
      <c r="K166" s="38">
        <v>622</v>
      </c>
      <c r="L166" s="206">
        <v>6087</v>
      </c>
      <c r="M166" s="207" t="s">
        <v>331</v>
      </c>
      <c r="N166" s="208" t="s">
        <v>2132</v>
      </c>
      <c r="O166" s="209" t="s">
        <v>332</v>
      </c>
    </row>
    <row r="167" spans="2:15" ht="12">
      <c r="B167" s="201" t="s">
        <v>451</v>
      </c>
      <c r="C167" s="202" t="s">
        <v>2131</v>
      </c>
      <c r="D167" s="203" t="s">
        <v>2132</v>
      </c>
      <c r="E167" s="204" t="s">
        <v>452</v>
      </c>
      <c r="F167" s="202">
        <f t="shared" si="5"/>
        <v>12</v>
      </c>
      <c r="G167" s="202" t="str">
        <f t="shared" si="6"/>
        <v>Pottsville</v>
      </c>
      <c r="H167" s="202"/>
      <c r="I167" s="205" t="s">
        <v>2134</v>
      </c>
      <c r="J167" s="38" t="s">
        <v>2132</v>
      </c>
      <c r="K167" s="38">
        <v>773</v>
      </c>
      <c r="L167" s="206">
        <v>5785</v>
      </c>
      <c r="M167" s="205" t="s">
        <v>2381</v>
      </c>
      <c r="N167" s="38" t="s">
        <v>2132</v>
      </c>
      <c r="O167" s="209" t="s">
        <v>2382</v>
      </c>
    </row>
    <row r="168" spans="2:15" ht="12">
      <c r="B168" s="201" t="s">
        <v>1695</v>
      </c>
      <c r="C168" s="202" t="s">
        <v>2131</v>
      </c>
      <c r="D168" s="203" t="s">
        <v>2132</v>
      </c>
      <c r="E168" s="204" t="s">
        <v>1929</v>
      </c>
      <c r="F168" s="202">
        <f t="shared" si="5"/>
        <v>15</v>
      </c>
      <c r="G168" s="202" t="str">
        <f t="shared" si="6"/>
        <v>Lehigh_Valley</v>
      </c>
      <c r="H168" s="202"/>
      <c r="I168" s="205" t="s">
        <v>2134</v>
      </c>
      <c r="J168" s="38" t="s">
        <v>2132</v>
      </c>
      <c r="K168" s="38">
        <v>773</v>
      </c>
      <c r="L168" s="206">
        <v>5785</v>
      </c>
      <c r="M168" s="205" t="s">
        <v>2381</v>
      </c>
      <c r="N168" s="38" t="s">
        <v>2132</v>
      </c>
      <c r="O168" s="209" t="s">
        <v>2382</v>
      </c>
    </row>
    <row r="169" spans="2:20" ht="12">
      <c r="B169" s="201" t="s">
        <v>2130</v>
      </c>
      <c r="C169" s="202" t="s">
        <v>2131</v>
      </c>
      <c r="D169" s="203" t="s">
        <v>2132</v>
      </c>
      <c r="E169" s="204" t="s">
        <v>2133</v>
      </c>
      <c r="F169" s="202">
        <f t="shared" si="5"/>
        <v>11</v>
      </c>
      <c r="G169" s="202" t="str">
        <f t="shared" si="6"/>
        <v>Allentown</v>
      </c>
      <c r="H169" s="202"/>
      <c r="I169" s="205" t="s">
        <v>2134</v>
      </c>
      <c r="J169" s="38" t="s">
        <v>2132</v>
      </c>
      <c r="K169" s="38">
        <v>773</v>
      </c>
      <c r="L169" s="206">
        <v>5785</v>
      </c>
      <c r="M169" s="205" t="s">
        <v>2381</v>
      </c>
      <c r="N169" s="38" t="s">
        <v>2132</v>
      </c>
      <c r="O169" s="209" t="s">
        <v>2382</v>
      </c>
      <c r="S169" s="38"/>
      <c r="T169" s="38"/>
    </row>
    <row r="170" spans="2:15" ht="12">
      <c r="B170" s="201" t="s">
        <v>1497</v>
      </c>
      <c r="C170" s="202" t="s">
        <v>2131</v>
      </c>
      <c r="D170" s="203" t="s">
        <v>2132</v>
      </c>
      <c r="E170" s="204" t="s">
        <v>1729</v>
      </c>
      <c r="F170" s="202">
        <f t="shared" si="5"/>
        <v>10</v>
      </c>
      <c r="G170" s="202" t="str">
        <f t="shared" si="6"/>
        <v>Hazleton</v>
      </c>
      <c r="H170" s="202"/>
      <c r="I170" s="205" t="s">
        <v>1730</v>
      </c>
      <c r="J170" s="38" t="s">
        <v>2132</v>
      </c>
      <c r="K170" s="38">
        <v>539</v>
      </c>
      <c r="L170" s="206">
        <v>6291</v>
      </c>
      <c r="M170" s="207" t="s">
        <v>76</v>
      </c>
      <c r="N170" s="208" t="s">
        <v>2132</v>
      </c>
      <c r="O170" s="209" t="s">
        <v>77</v>
      </c>
    </row>
    <row r="171" spans="2:15" ht="12">
      <c r="B171" s="201" t="s">
        <v>2411</v>
      </c>
      <c r="C171" s="202" t="s">
        <v>2131</v>
      </c>
      <c r="D171" s="203" t="s">
        <v>2132</v>
      </c>
      <c r="E171" s="204" t="s">
        <v>2412</v>
      </c>
      <c r="F171" s="202">
        <f t="shared" si="5"/>
        <v>13</v>
      </c>
      <c r="G171" s="202" t="str">
        <f t="shared" si="6"/>
        <v>Stroudsburg</v>
      </c>
      <c r="H171" s="202"/>
      <c r="I171" s="205" t="s">
        <v>2134</v>
      </c>
      <c r="J171" s="38" t="s">
        <v>2132</v>
      </c>
      <c r="K171" s="38">
        <v>773</v>
      </c>
      <c r="L171" s="206">
        <v>5785</v>
      </c>
      <c r="M171" s="205" t="s">
        <v>2381</v>
      </c>
      <c r="N171" s="38" t="s">
        <v>2132</v>
      </c>
      <c r="O171" s="209" t="s">
        <v>2382</v>
      </c>
    </row>
    <row r="172" spans="2:15" ht="12">
      <c r="B172" s="201" t="s">
        <v>2197</v>
      </c>
      <c r="C172" s="202" t="s">
        <v>2131</v>
      </c>
      <c r="D172" s="203" t="s">
        <v>2132</v>
      </c>
      <c r="E172" s="204" t="s">
        <v>1790</v>
      </c>
      <c r="F172" s="202">
        <f t="shared" si="5"/>
        <v>10</v>
      </c>
      <c r="G172" s="202" t="str">
        <f t="shared" si="6"/>
        <v>Scranton</v>
      </c>
      <c r="H172" s="202"/>
      <c r="I172" s="205" t="s">
        <v>1730</v>
      </c>
      <c r="J172" s="38" t="s">
        <v>2132</v>
      </c>
      <c r="K172" s="38">
        <v>539</v>
      </c>
      <c r="L172" s="206">
        <v>6291</v>
      </c>
      <c r="M172" s="207" t="s">
        <v>76</v>
      </c>
      <c r="N172" s="208" t="s">
        <v>2132</v>
      </c>
      <c r="O172" s="209" t="s">
        <v>77</v>
      </c>
    </row>
    <row r="173" spans="2:15" ht="12">
      <c r="B173" s="201" t="s">
        <v>1791</v>
      </c>
      <c r="C173" s="202" t="s">
        <v>2131</v>
      </c>
      <c r="D173" s="203" t="s">
        <v>2132</v>
      </c>
      <c r="E173" s="204" t="s">
        <v>1790</v>
      </c>
      <c r="F173" s="202">
        <f t="shared" si="5"/>
        <v>10</v>
      </c>
      <c r="G173" s="202" t="str">
        <f t="shared" si="6"/>
        <v>Scranton</v>
      </c>
      <c r="H173" s="202"/>
      <c r="I173" s="205" t="s">
        <v>1730</v>
      </c>
      <c r="J173" s="38" t="s">
        <v>2132</v>
      </c>
      <c r="K173" s="38">
        <v>539</v>
      </c>
      <c r="L173" s="206">
        <v>6291</v>
      </c>
      <c r="M173" s="207" t="s">
        <v>76</v>
      </c>
      <c r="N173" s="208" t="s">
        <v>2132</v>
      </c>
      <c r="O173" s="209" t="s">
        <v>77</v>
      </c>
    </row>
    <row r="174" spans="2:15" ht="12">
      <c r="B174" s="201" t="s">
        <v>1767</v>
      </c>
      <c r="C174" s="202" t="s">
        <v>2131</v>
      </c>
      <c r="D174" s="203" t="s">
        <v>2132</v>
      </c>
      <c r="E174" s="204" t="s">
        <v>1768</v>
      </c>
      <c r="F174" s="202">
        <f t="shared" si="5"/>
        <v>14</v>
      </c>
      <c r="G174" s="202" t="str">
        <f t="shared" si="6"/>
        <v>Wilkes-Barre</v>
      </c>
      <c r="H174" s="202"/>
      <c r="I174" s="205" t="s">
        <v>1730</v>
      </c>
      <c r="J174" s="38" t="s">
        <v>2132</v>
      </c>
      <c r="K174" s="38">
        <v>539</v>
      </c>
      <c r="L174" s="206">
        <v>6291</v>
      </c>
      <c r="M174" s="207" t="s">
        <v>76</v>
      </c>
      <c r="N174" s="208" t="s">
        <v>2132</v>
      </c>
      <c r="O174" s="209" t="s">
        <v>77</v>
      </c>
    </row>
    <row r="175" spans="2:15" ht="12">
      <c r="B175" s="201" t="s">
        <v>1769</v>
      </c>
      <c r="C175" s="202" t="s">
        <v>2131</v>
      </c>
      <c r="D175" s="203" t="s">
        <v>2132</v>
      </c>
      <c r="E175" s="204" t="s">
        <v>1768</v>
      </c>
      <c r="F175" s="202">
        <f t="shared" si="5"/>
        <v>14</v>
      </c>
      <c r="G175" s="202" t="str">
        <f t="shared" si="6"/>
        <v>Wilkes-Barre</v>
      </c>
      <c r="H175" s="202"/>
      <c r="I175" s="205" t="s">
        <v>1730</v>
      </c>
      <c r="J175" s="38" t="s">
        <v>2132</v>
      </c>
      <c r="K175" s="38">
        <v>539</v>
      </c>
      <c r="L175" s="206">
        <v>6291</v>
      </c>
      <c r="M175" s="207" t="s">
        <v>76</v>
      </c>
      <c r="N175" s="208" t="s">
        <v>2132</v>
      </c>
      <c r="O175" s="209" t="s">
        <v>77</v>
      </c>
    </row>
    <row r="176" spans="2:15" ht="12">
      <c r="B176" s="201" t="s">
        <v>2687</v>
      </c>
      <c r="C176" s="202" t="s">
        <v>2131</v>
      </c>
      <c r="D176" s="203" t="s">
        <v>2132</v>
      </c>
      <c r="E176" s="204" t="s">
        <v>2425</v>
      </c>
      <c r="F176" s="202">
        <f t="shared" si="5"/>
        <v>10</v>
      </c>
      <c r="G176" s="202" t="str">
        <f t="shared" si="6"/>
        <v>Montrose</v>
      </c>
      <c r="H176" s="202"/>
      <c r="I176" s="205" t="s">
        <v>75</v>
      </c>
      <c r="J176" s="38" t="s">
        <v>2486</v>
      </c>
      <c r="K176" s="38">
        <v>337</v>
      </c>
      <c r="L176" s="206">
        <v>7273</v>
      </c>
      <c r="M176" s="207" t="s">
        <v>76</v>
      </c>
      <c r="N176" s="208" t="s">
        <v>2132</v>
      </c>
      <c r="O176" s="209" t="s">
        <v>77</v>
      </c>
    </row>
    <row r="177" spans="2:15" ht="12">
      <c r="B177" s="201" t="s">
        <v>36</v>
      </c>
      <c r="C177" s="202" t="s">
        <v>2131</v>
      </c>
      <c r="D177" s="203" t="s">
        <v>2132</v>
      </c>
      <c r="E177" s="204" t="s">
        <v>37</v>
      </c>
      <c r="F177" s="202">
        <f t="shared" si="5"/>
        <v>12</v>
      </c>
      <c r="G177" s="202" t="str">
        <f t="shared" si="6"/>
        <v>Doylestown</v>
      </c>
      <c r="H177" s="202"/>
      <c r="I177" s="205" t="s">
        <v>635</v>
      </c>
      <c r="J177" s="38" t="s">
        <v>2132</v>
      </c>
      <c r="K177" s="38">
        <v>1101</v>
      </c>
      <c r="L177" s="206">
        <v>4954</v>
      </c>
      <c r="M177" s="207" t="s">
        <v>636</v>
      </c>
      <c r="N177" s="208" t="s">
        <v>2132</v>
      </c>
      <c r="O177" s="209" t="s">
        <v>637</v>
      </c>
    </row>
    <row r="178" spans="2:15" ht="12">
      <c r="B178" s="201" t="s">
        <v>2749</v>
      </c>
      <c r="C178" s="202" t="s">
        <v>2131</v>
      </c>
      <c r="D178" s="203" t="s">
        <v>2132</v>
      </c>
      <c r="E178" s="204" t="s">
        <v>421</v>
      </c>
      <c r="F178" s="202">
        <f t="shared" si="5"/>
        <v>14</v>
      </c>
      <c r="G178" s="202" t="str">
        <f t="shared" si="6"/>
        <v>Philadelphia</v>
      </c>
      <c r="H178" s="202"/>
      <c r="I178" s="205" t="s">
        <v>540</v>
      </c>
      <c r="J178" s="38" t="s">
        <v>33</v>
      </c>
      <c r="K178" s="38">
        <v>1046</v>
      </c>
      <c r="L178" s="206">
        <v>4937</v>
      </c>
      <c r="M178" s="207" t="s">
        <v>636</v>
      </c>
      <c r="N178" s="208" t="s">
        <v>2132</v>
      </c>
      <c r="O178" s="209" t="s">
        <v>637</v>
      </c>
    </row>
    <row r="179" spans="2:15" ht="12">
      <c r="B179" s="201" t="s">
        <v>422</v>
      </c>
      <c r="C179" s="202" t="s">
        <v>2131</v>
      </c>
      <c r="D179" s="203" t="s">
        <v>2132</v>
      </c>
      <c r="E179" s="204" t="s">
        <v>421</v>
      </c>
      <c r="F179" s="202">
        <f t="shared" si="5"/>
        <v>14</v>
      </c>
      <c r="G179" s="202" t="str">
        <f t="shared" si="6"/>
        <v>Philadelphia</v>
      </c>
      <c r="H179" s="202"/>
      <c r="I179" s="205" t="s">
        <v>635</v>
      </c>
      <c r="J179" s="38" t="s">
        <v>2132</v>
      </c>
      <c r="K179" s="38">
        <v>1101</v>
      </c>
      <c r="L179" s="206">
        <v>4954</v>
      </c>
      <c r="M179" s="207" t="s">
        <v>636</v>
      </c>
      <c r="N179" s="208" t="s">
        <v>2132</v>
      </c>
      <c r="O179" s="209" t="s">
        <v>637</v>
      </c>
    </row>
    <row r="180" spans="2:15" ht="12">
      <c r="B180" s="201" t="s">
        <v>2339</v>
      </c>
      <c r="C180" s="202" t="s">
        <v>2131</v>
      </c>
      <c r="D180" s="203" t="s">
        <v>2132</v>
      </c>
      <c r="E180" s="204" t="s">
        <v>2340</v>
      </c>
      <c r="F180" s="202">
        <f t="shared" si="5"/>
        <v>14</v>
      </c>
      <c r="G180" s="202" t="str">
        <f t="shared" si="6"/>
        <v>Southeastern</v>
      </c>
      <c r="H180" s="202"/>
      <c r="I180" s="205" t="s">
        <v>540</v>
      </c>
      <c r="J180" s="38" t="s">
        <v>33</v>
      </c>
      <c r="K180" s="38">
        <v>1046</v>
      </c>
      <c r="L180" s="206">
        <v>4937</v>
      </c>
      <c r="M180" s="207" t="s">
        <v>799</v>
      </c>
      <c r="N180" s="208" t="s">
        <v>33</v>
      </c>
      <c r="O180" s="209" t="s">
        <v>800</v>
      </c>
    </row>
    <row r="181" spans="2:15" ht="12">
      <c r="B181" s="201" t="s">
        <v>2341</v>
      </c>
      <c r="C181" s="202" t="s">
        <v>2131</v>
      </c>
      <c r="D181" s="203" t="s">
        <v>2132</v>
      </c>
      <c r="E181" s="204" t="s">
        <v>2340</v>
      </c>
      <c r="F181" s="202">
        <f t="shared" si="5"/>
        <v>14</v>
      </c>
      <c r="G181" s="202" t="str">
        <f t="shared" si="6"/>
        <v>Southeastern</v>
      </c>
      <c r="H181" s="202"/>
      <c r="I181" s="205" t="s">
        <v>540</v>
      </c>
      <c r="J181" s="38" t="s">
        <v>33</v>
      </c>
      <c r="K181" s="38">
        <v>1046</v>
      </c>
      <c r="L181" s="206">
        <v>4937</v>
      </c>
      <c r="M181" s="207" t="s">
        <v>799</v>
      </c>
      <c r="N181" s="208" t="s">
        <v>33</v>
      </c>
      <c r="O181" s="209" t="s">
        <v>800</v>
      </c>
    </row>
    <row r="182" spans="2:15" ht="12">
      <c r="B182" s="201" t="s">
        <v>626</v>
      </c>
      <c r="C182" s="202" t="s">
        <v>2131</v>
      </c>
      <c r="D182" s="203" t="s">
        <v>2132</v>
      </c>
      <c r="E182" s="204" t="s">
        <v>627</v>
      </c>
      <c r="F182" s="202">
        <f t="shared" si="5"/>
        <v>9</v>
      </c>
      <c r="G182" s="202" t="str">
        <f t="shared" si="6"/>
        <v>Reading</v>
      </c>
      <c r="H182" s="202"/>
      <c r="I182" s="205" t="s">
        <v>2134</v>
      </c>
      <c r="J182" s="38" t="s">
        <v>2132</v>
      </c>
      <c r="K182" s="38">
        <v>773</v>
      </c>
      <c r="L182" s="206">
        <v>5785</v>
      </c>
      <c r="M182" s="205" t="s">
        <v>2381</v>
      </c>
      <c r="N182" s="38" t="s">
        <v>2132</v>
      </c>
      <c r="O182" s="209" t="s">
        <v>2382</v>
      </c>
    </row>
    <row r="183" spans="2:15" ht="12">
      <c r="B183" s="201" t="s">
        <v>628</v>
      </c>
      <c r="C183" s="202" t="s">
        <v>2131</v>
      </c>
      <c r="D183" s="203" t="s">
        <v>2132</v>
      </c>
      <c r="E183" s="204" t="s">
        <v>627</v>
      </c>
      <c r="F183" s="202">
        <f t="shared" si="5"/>
        <v>9</v>
      </c>
      <c r="G183" s="202" t="str">
        <f t="shared" si="6"/>
        <v>Reading</v>
      </c>
      <c r="H183" s="202"/>
      <c r="I183" s="205" t="s">
        <v>2134</v>
      </c>
      <c r="J183" s="38" t="s">
        <v>2132</v>
      </c>
      <c r="K183" s="38">
        <v>773</v>
      </c>
      <c r="L183" s="206">
        <v>5785</v>
      </c>
      <c r="M183" s="205" t="s">
        <v>2381</v>
      </c>
      <c r="N183" s="38" t="s">
        <v>2132</v>
      </c>
      <c r="O183" s="209" t="s">
        <v>2382</v>
      </c>
    </row>
    <row r="184" spans="2:15" ht="12">
      <c r="B184" s="201" t="s">
        <v>2029</v>
      </c>
      <c r="C184" s="202" t="s">
        <v>32</v>
      </c>
      <c r="D184" s="203" t="s">
        <v>33</v>
      </c>
      <c r="E184" s="204" t="s">
        <v>2030</v>
      </c>
      <c r="F184" s="202">
        <f t="shared" si="5"/>
        <v>12</v>
      </c>
      <c r="G184" s="202" t="str">
        <f t="shared" si="6"/>
        <v>Wilmington</v>
      </c>
      <c r="H184" s="202"/>
      <c r="I184" s="205" t="s">
        <v>540</v>
      </c>
      <c r="J184" s="38" t="s">
        <v>33</v>
      </c>
      <c r="K184" s="38">
        <v>1046</v>
      </c>
      <c r="L184" s="206">
        <v>4937</v>
      </c>
      <c r="M184" s="207" t="s">
        <v>799</v>
      </c>
      <c r="N184" s="208" t="s">
        <v>33</v>
      </c>
      <c r="O184" s="209" t="s">
        <v>800</v>
      </c>
    </row>
    <row r="185" spans="2:15" ht="12">
      <c r="B185" s="201" t="s">
        <v>2031</v>
      </c>
      <c r="C185" s="202" t="s">
        <v>32</v>
      </c>
      <c r="D185" s="203" t="s">
        <v>33</v>
      </c>
      <c r="E185" s="204" t="s">
        <v>2030</v>
      </c>
      <c r="F185" s="202">
        <f t="shared" si="5"/>
        <v>12</v>
      </c>
      <c r="G185" s="202" t="str">
        <f t="shared" si="6"/>
        <v>Wilmington</v>
      </c>
      <c r="H185" s="202"/>
      <c r="I185" s="205" t="s">
        <v>540</v>
      </c>
      <c r="J185" s="38" t="s">
        <v>33</v>
      </c>
      <c r="K185" s="38">
        <v>1046</v>
      </c>
      <c r="L185" s="206">
        <v>4937</v>
      </c>
      <c r="M185" s="207" t="s">
        <v>799</v>
      </c>
      <c r="N185" s="208" t="s">
        <v>33</v>
      </c>
      <c r="O185" s="209" t="s">
        <v>800</v>
      </c>
    </row>
    <row r="186" spans="2:15" ht="12">
      <c r="B186" s="201" t="s">
        <v>31</v>
      </c>
      <c r="C186" s="202" t="s">
        <v>32</v>
      </c>
      <c r="D186" s="203" t="s">
        <v>33</v>
      </c>
      <c r="E186" s="204" t="s">
        <v>34</v>
      </c>
      <c r="F186" s="202">
        <f t="shared" si="5"/>
        <v>7</v>
      </c>
      <c r="G186" s="202" t="str">
        <f t="shared" si="6"/>
        <v>Dover</v>
      </c>
      <c r="H186" s="202"/>
      <c r="I186" s="205" t="s">
        <v>131</v>
      </c>
      <c r="J186" s="38" t="s">
        <v>2720</v>
      </c>
      <c r="K186" s="38">
        <v>1137</v>
      </c>
      <c r="L186" s="206">
        <v>4707</v>
      </c>
      <c r="M186" s="207" t="s">
        <v>132</v>
      </c>
      <c r="N186" s="208" t="s">
        <v>2720</v>
      </c>
      <c r="O186" s="209" t="s">
        <v>133</v>
      </c>
    </row>
    <row r="187" spans="2:15" ht="12">
      <c r="B187" s="201" t="s">
        <v>1982</v>
      </c>
      <c r="C187" s="202" t="s">
        <v>1983</v>
      </c>
      <c r="D187" s="203" t="s">
        <v>2710</v>
      </c>
      <c r="E187" s="204" t="s">
        <v>140</v>
      </c>
      <c r="F187" s="202">
        <f t="shared" si="5"/>
        <v>12</v>
      </c>
      <c r="G187" s="202" t="str">
        <f t="shared" si="6"/>
        <v>Washington</v>
      </c>
      <c r="H187" s="202"/>
      <c r="I187" s="205" t="s">
        <v>2709</v>
      </c>
      <c r="J187" s="38" t="s">
        <v>2710</v>
      </c>
      <c r="K187" s="38">
        <v>1549</v>
      </c>
      <c r="L187" s="206">
        <v>4047</v>
      </c>
      <c r="M187" s="207" t="s">
        <v>2711</v>
      </c>
      <c r="N187" s="208" t="s">
        <v>2720</v>
      </c>
      <c r="O187" s="209" t="s">
        <v>2721</v>
      </c>
    </row>
    <row r="188" spans="2:15" ht="12">
      <c r="B188" s="201" t="s">
        <v>1984</v>
      </c>
      <c r="C188" s="202" t="s">
        <v>1983</v>
      </c>
      <c r="D188" s="203" t="s">
        <v>2710</v>
      </c>
      <c r="E188" s="204" t="s">
        <v>140</v>
      </c>
      <c r="F188" s="202">
        <f t="shared" si="5"/>
        <v>12</v>
      </c>
      <c r="G188" s="202" t="str">
        <f t="shared" si="6"/>
        <v>Washington</v>
      </c>
      <c r="H188" s="202"/>
      <c r="I188" s="205" t="s">
        <v>2709</v>
      </c>
      <c r="J188" s="38" t="s">
        <v>2710</v>
      </c>
      <c r="K188" s="38">
        <v>1549</v>
      </c>
      <c r="L188" s="206">
        <v>4047</v>
      </c>
      <c r="M188" s="207" t="s">
        <v>2711</v>
      </c>
      <c r="N188" s="208" t="s">
        <v>2720</v>
      </c>
      <c r="O188" s="209" t="s">
        <v>2721</v>
      </c>
    </row>
    <row r="189" spans="2:15" ht="12">
      <c r="B189" s="201" t="s">
        <v>1985</v>
      </c>
      <c r="C189" s="202" t="s">
        <v>1983</v>
      </c>
      <c r="D189" s="203" t="s">
        <v>2710</v>
      </c>
      <c r="E189" s="204" t="s">
        <v>140</v>
      </c>
      <c r="F189" s="202">
        <f t="shared" si="5"/>
        <v>12</v>
      </c>
      <c r="G189" s="202" t="str">
        <f t="shared" si="6"/>
        <v>Washington</v>
      </c>
      <c r="H189" s="202"/>
      <c r="I189" s="205" t="s">
        <v>2709</v>
      </c>
      <c r="J189" s="38" t="s">
        <v>2710</v>
      </c>
      <c r="K189" s="38">
        <v>1549</v>
      </c>
      <c r="L189" s="206">
        <v>4047</v>
      </c>
      <c r="M189" s="207" t="s">
        <v>2711</v>
      </c>
      <c r="N189" s="208" t="s">
        <v>2720</v>
      </c>
      <c r="O189" s="209" t="s">
        <v>2721</v>
      </c>
    </row>
    <row r="190" spans="2:15" ht="12">
      <c r="B190" s="201" t="s">
        <v>1986</v>
      </c>
      <c r="C190" s="202" t="s">
        <v>1983</v>
      </c>
      <c r="D190" s="203" t="s">
        <v>2710</v>
      </c>
      <c r="E190" s="204" t="s">
        <v>140</v>
      </c>
      <c r="F190" s="202">
        <f t="shared" si="5"/>
        <v>12</v>
      </c>
      <c r="G190" s="202" t="str">
        <f t="shared" si="6"/>
        <v>Washington</v>
      </c>
      <c r="H190" s="202"/>
      <c r="I190" s="205" t="s">
        <v>2709</v>
      </c>
      <c r="J190" s="38" t="s">
        <v>2710</v>
      </c>
      <c r="K190" s="38">
        <v>1549</v>
      </c>
      <c r="L190" s="206">
        <v>4047</v>
      </c>
      <c r="M190" s="207" t="s">
        <v>2711</v>
      </c>
      <c r="N190" s="208" t="s">
        <v>2720</v>
      </c>
      <c r="O190" s="209" t="s">
        <v>2721</v>
      </c>
    </row>
    <row r="191" spans="2:15" ht="12">
      <c r="B191" s="201" t="s">
        <v>1987</v>
      </c>
      <c r="C191" s="202" t="s">
        <v>1983</v>
      </c>
      <c r="D191" s="203" t="s">
        <v>2710</v>
      </c>
      <c r="E191" s="204" t="s">
        <v>140</v>
      </c>
      <c r="F191" s="202">
        <f t="shared" si="5"/>
        <v>12</v>
      </c>
      <c r="G191" s="202" t="str">
        <f t="shared" si="6"/>
        <v>Washington</v>
      </c>
      <c r="H191" s="202"/>
      <c r="I191" s="205" t="s">
        <v>2709</v>
      </c>
      <c r="J191" s="38" t="s">
        <v>2710</v>
      </c>
      <c r="K191" s="38">
        <v>1549</v>
      </c>
      <c r="L191" s="206">
        <v>4047</v>
      </c>
      <c r="M191" s="207" t="s">
        <v>2711</v>
      </c>
      <c r="N191" s="208" t="s">
        <v>2720</v>
      </c>
      <c r="O191" s="209" t="s">
        <v>2721</v>
      </c>
    </row>
    <row r="192" spans="2:15" ht="12">
      <c r="B192" s="201" t="s">
        <v>1988</v>
      </c>
      <c r="C192" s="202" t="s">
        <v>1983</v>
      </c>
      <c r="D192" s="203" t="s">
        <v>2710</v>
      </c>
      <c r="E192" s="204" t="s">
        <v>140</v>
      </c>
      <c r="F192" s="202">
        <f t="shared" si="5"/>
        <v>12</v>
      </c>
      <c r="G192" s="202" t="str">
        <f t="shared" si="6"/>
        <v>Washington</v>
      </c>
      <c r="H192" s="202"/>
      <c r="I192" s="205" t="s">
        <v>2709</v>
      </c>
      <c r="J192" s="38" t="s">
        <v>2710</v>
      </c>
      <c r="K192" s="38">
        <v>1549</v>
      </c>
      <c r="L192" s="206">
        <v>4047</v>
      </c>
      <c r="M192" s="207" t="s">
        <v>2711</v>
      </c>
      <c r="N192" s="208" t="s">
        <v>2720</v>
      </c>
      <c r="O192" s="209" t="s">
        <v>2721</v>
      </c>
    </row>
    <row r="193" spans="2:15" ht="12">
      <c r="B193" s="201" t="s">
        <v>1980</v>
      </c>
      <c r="C193" s="202" t="s">
        <v>128</v>
      </c>
      <c r="D193" s="203" t="s">
        <v>2720</v>
      </c>
      <c r="E193" s="204" t="s">
        <v>1981</v>
      </c>
      <c r="F193" s="202">
        <f t="shared" si="5"/>
        <v>9</v>
      </c>
      <c r="G193" s="202" t="str">
        <f t="shared" si="6"/>
        <v>Waldorf</v>
      </c>
      <c r="H193" s="202"/>
      <c r="I193" s="205" t="s">
        <v>2709</v>
      </c>
      <c r="J193" s="38" t="s">
        <v>2710</v>
      </c>
      <c r="K193" s="38">
        <v>1549</v>
      </c>
      <c r="L193" s="206">
        <v>4047</v>
      </c>
      <c r="M193" s="207" t="s">
        <v>2711</v>
      </c>
      <c r="N193" s="208" t="s">
        <v>2720</v>
      </c>
      <c r="O193" s="209" t="s">
        <v>2721</v>
      </c>
    </row>
    <row r="194" spans="2:15" ht="12">
      <c r="B194" s="201" t="s">
        <v>973</v>
      </c>
      <c r="C194" s="202" t="s">
        <v>128</v>
      </c>
      <c r="D194" s="203" t="s">
        <v>2720</v>
      </c>
      <c r="E194" s="204" t="s">
        <v>974</v>
      </c>
      <c r="F194" s="202">
        <f t="shared" si="5"/>
        <v>8</v>
      </c>
      <c r="G194" s="202" t="str">
        <f t="shared" si="6"/>
        <v>Laurel</v>
      </c>
      <c r="H194" s="202"/>
      <c r="I194" s="205" t="s">
        <v>131</v>
      </c>
      <c r="J194" s="38" t="s">
        <v>2720</v>
      </c>
      <c r="K194" s="38">
        <v>1137</v>
      </c>
      <c r="L194" s="206">
        <v>4707</v>
      </c>
      <c r="M194" s="207" t="s">
        <v>132</v>
      </c>
      <c r="N194" s="208" t="s">
        <v>2720</v>
      </c>
      <c r="O194" s="209" t="s">
        <v>133</v>
      </c>
    </row>
    <row r="195" spans="2:15" ht="12">
      <c r="B195" s="201" t="s">
        <v>2791</v>
      </c>
      <c r="C195" s="202" t="s">
        <v>128</v>
      </c>
      <c r="D195" s="203" t="s">
        <v>2720</v>
      </c>
      <c r="E195" s="204" t="s">
        <v>2792</v>
      </c>
      <c r="F195" s="202">
        <f t="shared" si="5"/>
        <v>11</v>
      </c>
      <c r="G195" s="202" t="str">
        <f t="shared" si="6"/>
        <v>Rockville</v>
      </c>
      <c r="H195" s="202"/>
      <c r="I195" s="205" t="s">
        <v>131</v>
      </c>
      <c r="J195" s="38" t="s">
        <v>2720</v>
      </c>
      <c r="K195" s="38">
        <v>1137</v>
      </c>
      <c r="L195" s="206">
        <v>4707</v>
      </c>
      <c r="M195" s="207" t="s">
        <v>132</v>
      </c>
      <c r="N195" s="208" t="s">
        <v>2720</v>
      </c>
      <c r="O195" s="209" t="s">
        <v>133</v>
      </c>
    </row>
    <row r="196" spans="2:15" ht="12">
      <c r="B196" s="201" t="s">
        <v>1296</v>
      </c>
      <c r="C196" s="202" t="s">
        <v>128</v>
      </c>
      <c r="D196" s="203" t="s">
        <v>2720</v>
      </c>
      <c r="E196" s="204" t="s">
        <v>1551</v>
      </c>
      <c r="F196" s="202">
        <f t="shared" si="5"/>
        <v>15</v>
      </c>
      <c r="G196" s="202" t="str">
        <f t="shared" si="6"/>
        <v>Silver Spring</v>
      </c>
      <c r="H196" s="202"/>
      <c r="I196" s="205" t="s">
        <v>2709</v>
      </c>
      <c r="J196" s="38" t="s">
        <v>2710</v>
      </c>
      <c r="K196" s="38">
        <v>1549</v>
      </c>
      <c r="L196" s="206">
        <v>4047</v>
      </c>
      <c r="M196" s="207" t="s">
        <v>2711</v>
      </c>
      <c r="N196" s="208" t="s">
        <v>2720</v>
      </c>
      <c r="O196" s="209" t="s">
        <v>2721</v>
      </c>
    </row>
    <row r="197" spans="2:15" ht="12">
      <c r="B197" s="201" t="s">
        <v>1935</v>
      </c>
      <c r="C197" s="202" t="s">
        <v>128</v>
      </c>
      <c r="D197" s="203" t="s">
        <v>2720</v>
      </c>
      <c r="E197" s="204" t="s">
        <v>1936</v>
      </c>
      <c r="F197" s="202">
        <f t="shared" si="5"/>
        <v>11</v>
      </c>
      <c r="G197" s="202" t="str">
        <f t="shared" si="6"/>
        <v>Baltimore</v>
      </c>
      <c r="H197" s="202"/>
      <c r="I197" s="205" t="s">
        <v>131</v>
      </c>
      <c r="J197" s="38" t="s">
        <v>2720</v>
      </c>
      <c r="K197" s="38">
        <v>1137</v>
      </c>
      <c r="L197" s="206">
        <v>4707</v>
      </c>
      <c r="M197" s="207" t="s">
        <v>132</v>
      </c>
      <c r="N197" s="208" t="s">
        <v>2720</v>
      </c>
      <c r="O197" s="209" t="s">
        <v>133</v>
      </c>
    </row>
    <row r="198" spans="2:15" ht="12">
      <c r="B198" s="201" t="s">
        <v>1937</v>
      </c>
      <c r="C198" s="202" t="s">
        <v>128</v>
      </c>
      <c r="D198" s="203" t="s">
        <v>2720</v>
      </c>
      <c r="E198" s="204" t="s">
        <v>1936</v>
      </c>
      <c r="F198" s="202">
        <f t="shared" si="5"/>
        <v>11</v>
      </c>
      <c r="G198" s="202" t="str">
        <f t="shared" si="6"/>
        <v>Baltimore</v>
      </c>
      <c r="H198" s="202"/>
      <c r="I198" s="205" t="s">
        <v>131</v>
      </c>
      <c r="J198" s="38" t="s">
        <v>2720</v>
      </c>
      <c r="K198" s="38">
        <v>1137</v>
      </c>
      <c r="L198" s="206">
        <v>4707</v>
      </c>
      <c r="M198" s="207" t="s">
        <v>132</v>
      </c>
      <c r="N198" s="208" t="s">
        <v>2720</v>
      </c>
      <c r="O198" s="209" t="s">
        <v>133</v>
      </c>
    </row>
    <row r="199" spans="2:15" ht="12">
      <c r="B199" s="201" t="s">
        <v>2203</v>
      </c>
      <c r="C199" s="202" t="s">
        <v>128</v>
      </c>
      <c r="D199" s="203" t="s">
        <v>2720</v>
      </c>
      <c r="E199" s="204" t="s">
        <v>1936</v>
      </c>
      <c r="F199" s="202">
        <f t="shared" si="5"/>
        <v>11</v>
      </c>
      <c r="G199" s="202" t="str">
        <f t="shared" si="6"/>
        <v>Baltimore</v>
      </c>
      <c r="H199" s="202"/>
      <c r="I199" s="205" t="s">
        <v>131</v>
      </c>
      <c r="J199" s="38" t="s">
        <v>2720</v>
      </c>
      <c r="K199" s="38">
        <v>1137</v>
      </c>
      <c r="L199" s="206">
        <v>4707</v>
      </c>
      <c r="M199" s="207" t="s">
        <v>132</v>
      </c>
      <c r="N199" s="208" t="s">
        <v>2720</v>
      </c>
      <c r="O199" s="209" t="s">
        <v>133</v>
      </c>
    </row>
    <row r="200" spans="2:20" ht="12">
      <c r="B200" s="201" t="s">
        <v>2204</v>
      </c>
      <c r="C200" s="202" t="s">
        <v>128</v>
      </c>
      <c r="D200" s="203" t="s">
        <v>2720</v>
      </c>
      <c r="E200" s="204" t="s">
        <v>1936</v>
      </c>
      <c r="F200" s="202">
        <f t="shared" si="5"/>
        <v>11</v>
      </c>
      <c r="G200" s="202" t="str">
        <f t="shared" si="6"/>
        <v>Baltimore</v>
      </c>
      <c r="H200" s="202"/>
      <c r="I200" s="205" t="s">
        <v>131</v>
      </c>
      <c r="J200" s="38" t="s">
        <v>2720</v>
      </c>
      <c r="K200" s="38">
        <v>1137</v>
      </c>
      <c r="L200" s="206">
        <v>4707</v>
      </c>
      <c r="M200" s="207" t="s">
        <v>132</v>
      </c>
      <c r="N200" s="208" t="s">
        <v>2720</v>
      </c>
      <c r="O200" s="209" t="s">
        <v>133</v>
      </c>
      <c r="P200" s="37"/>
      <c r="Q200" s="38"/>
      <c r="R200" s="210"/>
      <c r="S200" s="38"/>
      <c r="T200" s="38"/>
    </row>
    <row r="201" spans="2:15" ht="12">
      <c r="B201" s="201" t="s">
        <v>127</v>
      </c>
      <c r="C201" s="202" t="s">
        <v>128</v>
      </c>
      <c r="D201" s="203" t="s">
        <v>2720</v>
      </c>
      <c r="E201" s="204" t="s">
        <v>396</v>
      </c>
      <c r="F201" s="202">
        <f t="shared" si="5"/>
        <v>11</v>
      </c>
      <c r="G201" s="202" t="str">
        <f t="shared" si="6"/>
        <v>Annapolis</v>
      </c>
      <c r="H201" s="202"/>
      <c r="I201" s="205" t="s">
        <v>131</v>
      </c>
      <c r="J201" s="38" t="s">
        <v>2720</v>
      </c>
      <c r="K201" s="38">
        <v>1137</v>
      </c>
      <c r="L201" s="206">
        <v>4707</v>
      </c>
      <c r="M201" s="207" t="s">
        <v>132</v>
      </c>
      <c r="N201" s="208" t="s">
        <v>2720</v>
      </c>
      <c r="O201" s="209" t="s">
        <v>133</v>
      </c>
    </row>
    <row r="202" spans="2:15" ht="12">
      <c r="B202" s="201" t="s">
        <v>179</v>
      </c>
      <c r="C202" s="202" t="s">
        <v>128</v>
      </c>
      <c r="D202" s="203" t="s">
        <v>2720</v>
      </c>
      <c r="E202" s="204" t="s">
        <v>180</v>
      </c>
      <c r="F202" s="202">
        <f aca="true" t="shared" si="7" ref="F202:F265">LEN(E202)</f>
        <v>12</v>
      </c>
      <c r="G202" s="202" t="str">
        <f aca="true" t="shared" si="8" ref="G202:G265">MID(E202,2,F202-2)</f>
        <v>Cumberland</v>
      </c>
      <c r="H202" s="202"/>
      <c r="I202" s="205" t="s">
        <v>2392</v>
      </c>
      <c r="J202" s="38" t="s">
        <v>2132</v>
      </c>
      <c r="K202" s="38">
        <v>654</v>
      </c>
      <c r="L202" s="206">
        <v>5968</v>
      </c>
      <c r="M202" s="207" t="s">
        <v>2393</v>
      </c>
      <c r="N202" s="208" t="s">
        <v>2132</v>
      </c>
      <c r="O202" s="209" t="s">
        <v>2394</v>
      </c>
    </row>
    <row r="203" spans="2:15" ht="12">
      <c r="B203" s="201" t="s">
        <v>1379</v>
      </c>
      <c r="C203" s="202" t="s">
        <v>128</v>
      </c>
      <c r="D203" s="203" t="s">
        <v>2720</v>
      </c>
      <c r="E203" s="204" t="s">
        <v>1380</v>
      </c>
      <c r="F203" s="202">
        <f t="shared" si="7"/>
        <v>8</v>
      </c>
      <c r="G203" s="202" t="str">
        <f t="shared" si="8"/>
        <v>Easton</v>
      </c>
      <c r="H203" s="202"/>
      <c r="I203" s="205" t="s">
        <v>2709</v>
      </c>
      <c r="J203" s="38" t="s">
        <v>2710</v>
      </c>
      <c r="K203" s="38">
        <v>1549</v>
      </c>
      <c r="L203" s="206">
        <v>4047</v>
      </c>
      <c r="M203" s="207" t="s">
        <v>2711</v>
      </c>
      <c r="N203" s="208" t="s">
        <v>2720</v>
      </c>
      <c r="O203" s="209" t="s">
        <v>2721</v>
      </c>
    </row>
    <row r="204" spans="2:15" ht="12">
      <c r="B204" s="201" t="s">
        <v>1143</v>
      </c>
      <c r="C204" s="202" t="s">
        <v>128</v>
      </c>
      <c r="D204" s="203" t="s">
        <v>2720</v>
      </c>
      <c r="E204" s="204" t="s">
        <v>1144</v>
      </c>
      <c r="F204" s="202">
        <f t="shared" si="7"/>
        <v>11</v>
      </c>
      <c r="G204" s="202" t="str">
        <f t="shared" si="8"/>
        <v>Frederick</v>
      </c>
      <c r="H204" s="202"/>
      <c r="I204" s="205" t="s">
        <v>131</v>
      </c>
      <c r="J204" s="38" t="s">
        <v>2720</v>
      </c>
      <c r="K204" s="38">
        <v>1137</v>
      </c>
      <c r="L204" s="206">
        <v>4707</v>
      </c>
      <c r="M204" s="207" t="s">
        <v>132</v>
      </c>
      <c r="N204" s="208" t="s">
        <v>2720</v>
      </c>
      <c r="O204" s="209" t="s">
        <v>133</v>
      </c>
    </row>
    <row r="205" spans="2:15" ht="12">
      <c r="B205" s="201" t="s">
        <v>221</v>
      </c>
      <c r="C205" s="202" t="s">
        <v>128</v>
      </c>
      <c r="D205" s="203" t="s">
        <v>2720</v>
      </c>
      <c r="E205" s="204" t="s">
        <v>222</v>
      </c>
      <c r="F205" s="202">
        <f t="shared" si="7"/>
        <v>11</v>
      </c>
      <c r="G205" s="202" t="str">
        <f t="shared" si="8"/>
        <v>Salisbury</v>
      </c>
      <c r="H205" s="202"/>
      <c r="I205" s="205" t="s">
        <v>456</v>
      </c>
      <c r="J205" s="38" t="s">
        <v>88</v>
      </c>
      <c r="K205" s="38">
        <v>1096</v>
      </c>
      <c r="L205" s="206">
        <v>4261</v>
      </c>
      <c r="M205" s="207" t="s">
        <v>500</v>
      </c>
      <c r="N205" s="208" t="s">
        <v>88</v>
      </c>
      <c r="O205" s="209" t="s">
        <v>501</v>
      </c>
    </row>
    <row r="206" spans="2:15" ht="12">
      <c r="B206" s="201" t="s">
        <v>538</v>
      </c>
      <c r="C206" s="202" t="s">
        <v>128</v>
      </c>
      <c r="D206" s="203" t="s">
        <v>2720</v>
      </c>
      <c r="E206" s="204" t="s">
        <v>539</v>
      </c>
      <c r="F206" s="202">
        <f t="shared" si="7"/>
        <v>8</v>
      </c>
      <c r="G206" s="202" t="str">
        <f t="shared" si="8"/>
        <v>Elkton</v>
      </c>
      <c r="H206" s="202"/>
      <c r="I206" s="205" t="s">
        <v>540</v>
      </c>
      <c r="J206" s="38" t="s">
        <v>33</v>
      </c>
      <c r="K206" s="38">
        <v>1046</v>
      </c>
      <c r="L206" s="206">
        <v>4937</v>
      </c>
      <c r="M206" s="207" t="s">
        <v>799</v>
      </c>
      <c r="N206" s="208" t="s">
        <v>33</v>
      </c>
      <c r="O206" s="209" t="s">
        <v>800</v>
      </c>
    </row>
    <row r="207" spans="2:15" ht="12">
      <c r="B207" s="201" t="s">
        <v>1516</v>
      </c>
      <c r="C207" s="202" t="s">
        <v>87</v>
      </c>
      <c r="D207" s="203" t="s">
        <v>88</v>
      </c>
      <c r="E207" s="204" t="s">
        <v>1517</v>
      </c>
      <c r="F207" s="202">
        <f t="shared" si="7"/>
        <v>13</v>
      </c>
      <c r="G207" s="202" t="str">
        <f t="shared" si="8"/>
        <v>Northern VA</v>
      </c>
      <c r="H207" s="202"/>
      <c r="I207" s="205" t="s">
        <v>178</v>
      </c>
      <c r="J207" s="38" t="s">
        <v>2710</v>
      </c>
      <c r="K207" s="38">
        <v>973</v>
      </c>
      <c r="L207" s="206">
        <v>5006</v>
      </c>
      <c r="M207" s="207" t="s">
        <v>2711</v>
      </c>
      <c r="N207" s="208" t="s">
        <v>2720</v>
      </c>
      <c r="O207" s="209" t="s">
        <v>2721</v>
      </c>
    </row>
    <row r="208" spans="2:15" ht="12">
      <c r="B208" s="201" t="s">
        <v>1518</v>
      </c>
      <c r="C208" s="202" t="s">
        <v>87</v>
      </c>
      <c r="D208" s="203" t="s">
        <v>88</v>
      </c>
      <c r="E208" s="204" t="s">
        <v>1517</v>
      </c>
      <c r="F208" s="202">
        <f t="shared" si="7"/>
        <v>13</v>
      </c>
      <c r="G208" s="202" t="str">
        <f t="shared" si="8"/>
        <v>Northern VA</v>
      </c>
      <c r="H208" s="202"/>
      <c r="I208" s="205" t="s">
        <v>178</v>
      </c>
      <c r="J208" s="38" t="s">
        <v>2710</v>
      </c>
      <c r="K208" s="38">
        <v>973</v>
      </c>
      <c r="L208" s="206">
        <v>5006</v>
      </c>
      <c r="M208" s="207" t="s">
        <v>2711</v>
      </c>
      <c r="N208" s="208" t="s">
        <v>2720</v>
      </c>
      <c r="O208" s="209" t="s">
        <v>2721</v>
      </c>
    </row>
    <row r="209" spans="2:15" ht="12">
      <c r="B209" s="201" t="s">
        <v>2236</v>
      </c>
      <c r="C209" s="202" t="s">
        <v>87</v>
      </c>
      <c r="D209" s="203" t="s">
        <v>88</v>
      </c>
      <c r="E209" s="204" t="s">
        <v>2237</v>
      </c>
      <c r="F209" s="202">
        <f t="shared" si="7"/>
        <v>11</v>
      </c>
      <c r="G209" s="202" t="str">
        <f t="shared" si="8"/>
        <v>Arlington</v>
      </c>
      <c r="H209" s="202"/>
      <c r="I209" s="205" t="s">
        <v>2709</v>
      </c>
      <c r="J209" s="38" t="s">
        <v>2710</v>
      </c>
      <c r="K209" s="38">
        <v>1549</v>
      </c>
      <c r="L209" s="206">
        <v>4047</v>
      </c>
      <c r="M209" s="207" t="s">
        <v>2711</v>
      </c>
      <c r="N209" s="208" t="s">
        <v>2720</v>
      </c>
      <c r="O209" s="209" t="s">
        <v>2721</v>
      </c>
    </row>
    <row r="210" spans="2:15" ht="12">
      <c r="B210" s="201" t="s">
        <v>2273</v>
      </c>
      <c r="C210" s="202" t="s">
        <v>87</v>
      </c>
      <c r="D210" s="203" t="s">
        <v>88</v>
      </c>
      <c r="E210" s="204" t="s">
        <v>2272</v>
      </c>
      <c r="F210" s="202">
        <f t="shared" si="7"/>
        <v>12</v>
      </c>
      <c r="G210" s="202" t="str">
        <f t="shared" si="8"/>
        <v>Alexandria</v>
      </c>
      <c r="H210" s="202"/>
      <c r="I210" s="205" t="s">
        <v>2709</v>
      </c>
      <c r="J210" s="38" t="s">
        <v>2710</v>
      </c>
      <c r="K210" s="38">
        <v>1549</v>
      </c>
      <c r="L210" s="206">
        <v>4047</v>
      </c>
      <c r="M210" s="207" t="s">
        <v>2711</v>
      </c>
      <c r="N210" s="208" t="s">
        <v>2720</v>
      </c>
      <c r="O210" s="209" t="s">
        <v>2721</v>
      </c>
    </row>
    <row r="211" spans="2:15" ht="12">
      <c r="B211" s="201" t="s">
        <v>1145</v>
      </c>
      <c r="C211" s="202" t="s">
        <v>87</v>
      </c>
      <c r="D211" s="203" t="s">
        <v>88</v>
      </c>
      <c r="E211" s="204" t="s">
        <v>1146</v>
      </c>
      <c r="F211" s="202">
        <f t="shared" si="7"/>
        <v>16</v>
      </c>
      <c r="G211" s="202" t="str">
        <f t="shared" si="8"/>
        <v>Fredericksburg</v>
      </c>
      <c r="H211" s="202"/>
      <c r="I211" s="205" t="s">
        <v>499</v>
      </c>
      <c r="J211" s="38" t="s">
        <v>88</v>
      </c>
      <c r="K211" s="38">
        <v>1348</v>
      </c>
      <c r="L211" s="206">
        <v>3963</v>
      </c>
      <c r="M211" s="207" t="s">
        <v>500</v>
      </c>
      <c r="N211" s="208" t="s">
        <v>88</v>
      </c>
      <c r="O211" s="209" t="s">
        <v>501</v>
      </c>
    </row>
    <row r="212" spans="2:15" ht="12">
      <c r="B212" s="201" t="s">
        <v>1147</v>
      </c>
      <c r="C212" s="202" t="s">
        <v>87</v>
      </c>
      <c r="D212" s="203" t="s">
        <v>88</v>
      </c>
      <c r="E212" s="204" t="s">
        <v>1146</v>
      </c>
      <c r="F212" s="202">
        <f t="shared" si="7"/>
        <v>16</v>
      </c>
      <c r="G212" s="202" t="str">
        <f t="shared" si="8"/>
        <v>Fredericksburg</v>
      </c>
      <c r="H212" s="202"/>
      <c r="I212" s="205" t="s">
        <v>499</v>
      </c>
      <c r="J212" s="38" t="s">
        <v>88</v>
      </c>
      <c r="K212" s="38">
        <v>1348</v>
      </c>
      <c r="L212" s="206">
        <v>3963</v>
      </c>
      <c r="M212" s="207" t="s">
        <v>500</v>
      </c>
      <c r="N212" s="208" t="s">
        <v>88</v>
      </c>
      <c r="O212" s="209" t="s">
        <v>501</v>
      </c>
    </row>
    <row r="213" spans="2:15" ht="12">
      <c r="B213" s="201" t="s">
        <v>2033</v>
      </c>
      <c r="C213" s="202" t="s">
        <v>87</v>
      </c>
      <c r="D213" s="203" t="s">
        <v>88</v>
      </c>
      <c r="E213" s="204" t="s">
        <v>2034</v>
      </c>
      <c r="F213" s="202">
        <f t="shared" si="7"/>
        <v>12</v>
      </c>
      <c r="G213" s="202" t="str">
        <f t="shared" si="8"/>
        <v>Winchester</v>
      </c>
      <c r="H213" s="202"/>
      <c r="I213" s="205" t="s">
        <v>178</v>
      </c>
      <c r="J213" s="38" t="s">
        <v>2710</v>
      </c>
      <c r="K213" s="38">
        <v>973</v>
      </c>
      <c r="L213" s="206">
        <v>5006</v>
      </c>
      <c r="M213" s="207" t="s">
        <v>2711</v>
      </c>
      <c r="N213" s="208" t="s">
        <v>2720</v>
      </c>
      <c r="O213" s="209" t="s">
        <v>2721</v>
      </c>
    </row>
    <row r="214" spans="2:20" ht="12">
      <c r="B214" s="201" t="s">
        <v>2768</v>
      </c>
      <c r="C214" s="202" t="s">
        <v>87</v>
      </c>
      <c r="D214" s="203" t="s">
        <v>88</v>
      </c>
      <c r="E214" s="204" t="s">
        <v>177</v>
      </c>
      <c r="F214" s="202">
        <f t="shared" si="7"/>
        <v>10</v>
      </c>
      <c r="G214" s="202" t="str">
        <f t="shared" si="8"/>
        <v>Culpeper</v>
      </c>
      <c r="H214" s="202"/>
      <c r="I214" s="205" t="s">
        <v>178</v>
      </c>
      <c r="J214" s="38" t="s">
        <v>2710</v>
      </c>
      <c r="K214" s="38">
        <v>973</v>
      </c>
      <c r="L214" s="206">
        <v>5006</v>
      </c>
      <c r="M214" s="207" t="s">
        <v>2711</v>
      </c>
      <c r="N214" s="208" t="s">
        <v>2720</v>
      </c>
      <c r="O214" s="209" t="s">
        <v>2721</v>
      </c>
      <c r="P214" s="37"/>
      <c r="Q214" s="38"/>
      <c r="R214" s="210"/>
      <c r="S214" s="38"/>
      <c r="T214" s="38"/>
    </row>
    <row r="215" spans="2:20" ht="12">
      <c r="B215" s="201" t="s">
        <v>1657</v>
      </c>
      <c r="C215" s="202" t="s">
        <v>87</v>
      </c>
      <c r="D215" s="203" t="s">
        <v>88</v>
      </c>
      <c r="E215" s="204" t="s">
        <v>1658</v>
      </c>
      <c r="F215" s="202">
        <f t="shared" si="7"/>
        <v>14</v>
      </c>
      <c r="G215" s="202" t="str">
        <f t="shared" si="8"/>
        <v>Harrisonburg</v>
      </c>
      <c r="H215" s="202"/>
      <c r="I215" s="205" t="s">
        <v>178</v>
      </c>
      <c r="J215" s="38" t="s">
        <v>2710</v>
      </c>
      <c r="K215" s="38">
        <v>973</v>
      </c>
      <c r="L215" s="206">
        <v>5006</v>
      </c>
      <c r="M215" s="207" t="s">
        <v>2711</v>
      </c>
      <c r="N215" s="208" t="s">
        <v>2720</v>
      </c>
      <c r="O215" s="209" t="s">
        <v>2721</v>
      </c>
      <c r="P215" s="37"/>
      <c r="Q215" s="38"/>
      <c r="R215" s="210"/>
      <c r="S215" s="38"/>
      <c r="T215" s="38"/>
    </row>
    <row r="216" spans="2:20" ht="12">
      <c r="B216" s="201" t="s">
        <v>495</v>
      </c>
      <c r="C216" s="202" t="s">
        <v>87</v>
      </c>
      <c r="D216" s="203" t="s">
        <v>88</v>
      </c>
      <c r="E216" s="204" t="s">
        <v>496</v>
      </c>
      <c r="F216" s="202">
        <f t="shared" si="7"/>
        <v>17</v>
      </c>
      <c r="G216" s="202" t="str">
        <f t="shared" si="8"/>
        <v>Charlottesville</v>
      </c>
      <c r="H216" s="202"/>
      <c r="I216" s="205" t="s">
        <v>499</v>
      </c>
      <c r="J216" s="38" t="s">
        <v>88</v>
      </c>
      <c r="K216" s="38">
        <v>1348</v>
      </c>
      <c r="L216" s="206">
        <v>3963</v>
      </c>
      <c r="M216" s="207" t="s">
        <v>500</v>
      </c>
      <c r="N216" s="208" t="s">
        <v>88</v>
      </c>
      <c r="O216" s="209" t="s">
        <v>501</v>
      </c>
      <c r="P216" s="37"/>
      <c r="Q216" s="38"/>
      <c r="R216" s="210"/>
      <c r="S216" s="38"/>
      <c r="T216" s="38"/>
    </row>
    <row r="217" spans="2:20" ht="12">
      <c r="B217" s="201" t="s">
        <v>267</v>
      </c>
      <c r="C217" s="202" t="s">
        <v>87</v>
      </c>
      <c r="D217" s="203" t="s">
        <v>88</v>
      </c>
      <c r="E217" s="204" t="s">
        <v>266</v>
      </c>
      <c r="F217" s="202">
        <f t="shared" si="7"/>
        <v>10</v>
      </c>
      <c r="G217" s="202" t="str">
        <f t="shared" si="8"/>
        <v>Richmond</v>
      </c>
      <c r="H217" s="202"/>
      <c r="I217" s="205" t="s">
        <v>499</v>
      </c>
      <c r="J217" s="38" t="s">
        <v>88</v>
      </c>
      <c r="K217" s="38">
        <v>1348</v>
      </c>
      <c r="L217" s="206">
        <v>3963</v>
      </c>
      <c r="M217" s="207" t="s">
        <v>500</v>
      </c>
      <c r="N217" s="208" t="s">
        <v>88</v>
      </c>
      <c r="O217" s="209" t="s">
        <v>501</v>
      </c>
      <c r="P217" s="37"/>
      <c r="Q217" s="38"/>
      <c r="R217" s="210"/>
      <c r="S217" s="38"/>
      <c r="T217" s="38"/>
    </row>
    <row r="218" spans="2:20" ht="12">
      <c r="B218" s="201" t="s">
        <v>12</v>
      </c>
      <c r="C218" s="202" t="s">
        <v>87</v>
      </c>
      <c r="D218" s="203" t="s">
        <v>88</v>
      </c>
      <c r="E218" s="204" t="s">
        <v>266</v>
      </c>
      <c r="F218" s="202">
        <f t="shared" si="7"/>
        <v>10</v>
      </c>
      <c r="G218" s="202" t="str">
        <f t="shared" si="8"/>
        <v>Richmond</v>
      </c>
      <c r="H218" s="202"/>
      <c r="I218" s="205" t="s">
        <v>499</v>
      </c>
      <c r="J218" s="38" t="s">
        <v>88</v>
      </c>
      <c r="K218" s="38">
        <v>1348</v>
      </c>
      <c r="L218" s="206">
        <v>3963</v>
      </c>
      <c r="M218" s="207" t="s">
        <v>500</v>
      </c>
      <c r="N218" s="208" t="s">
        <v>88</v>
      </c>
      <c r="O218" s="209" t="s">
        <v>501</v>
      </c>
      <c r="P218" s="37"/>
      <c r="Q218" s="38"/>
      <c r="R218" s="210"/>
      <c r="S218" s="38"/>
      <c r="T218" s="38"/>
    </row>
    <row r="219" spans="2:20" ht="12">
      <c r="B219" s="201" t="s">
        <v>13</v>
      </c>
      <c r="C219" s="202" t="s">
        <v>87</v>
      </c>
      <c r="D219" s="203" t="s">
        <v>88</v>
      </c>
      <c r="E219" s="204" t="s">
        <v>266</v>
      </c>
      <c r="F219" s="202">
        <f t="shared" si="7"/>
        <v>10</v>
      </c>
      <c r="G219" s="202" t="str">
        <f t="shared" si="8"/>
        <v>Richmond</v>
      </c>
      <c r="H219" s="202"/>
      <c r="I219" s="205" t="s">
        <v>499</v>
      </c>
      <c r="J219" s="38" t="s">
        <v>88</v>
      </c>
      <c r="K219" s="38">
        <v>1348</v>
      </c>
      <c r="L219" s="206">
        <v>3963</v>
      </c>
      <c r="M219" s="207" t="s">
        <v>500</v>
      </c>
      <c r="N219" s="208" t="s">
        <v>88</v>
      </c>
      <c r="O219" s="209" t="s">
        <v>501</v>
      </c>
      <c r="P219" s="37"/>
      <c r="Q219" s="38"/>
      <c r="R219" s="210"/>
      <c r="S219" s="38"/>
      <c r="T219" s="38"/>
    </row>
    <row r="220" spans="2:15" ht="12">
      <c r="B220" s="201" t="s">
        <v>1833</v>
      </c>
      <c r="C220" s="202" t="s">
        <v>87</v>
      </c>
      <c r="D220" s="203" t="s">
        <v>88</v>
      </c>
      <c r="E220" s="204" t="s">
        <v>700</v>
      </c>
      <c r="F220" s="202">
        <f t="shared" si="7"/>
        <v>9</v>
      </c>
      <c r="G220" s="202" t="str">
        <f t="shared" si="8"/>
        <v>Norfolk</v>
      </c>
      <c r="H220" s="202"/>
      <c r="I220" s="205" t="s">
        <v>58</v>
      </c>
      <c r="J220" s="38" t="s">
        <v>88</v>
      </c>
      <c r="K220" s="38">
        <v>1422</v>
      </c>
      <c r="L220" s="206">
        <v>3495</v>
      </c>
      <c r="M220" s="207" t="s">
        <v>59</v>
      </c>
      <c r="N220" s="208" t="s">
        <v>88</v>
      </c>
      <c r="O220" s="209" t="s">
        <v>725</v>
      </c>
    </row>
    <row r="221" spans="2:15" ht="12">
      <c r="B221" s="201" t="s">
        <v>1834</v>
      </c>
      <c r="C221" s="202" t="s">
        <v>87</v>
      </c>
      <c r="D221" s="203" t="s">
        <v>88</v>
      </c>
      <c r="E221" s="204" t="s">
        <v>700</v>
      </c>
      <c r="F221" s="202">
        <f t="shared" si="7"/>
        <v>9</v>
      </c>
      <c r="G221" s="202" t="str">
        <f t="shared" si="8"/>
        <v>Norfolk</v>
      </c>
      <c r="H221" s="202"/>
      <c r="I221" s="205" t="s">
        <v>58</v>
      </c>
      <c r="J221" s="38" t="s">
        <v>88</v>
      </c>
      <c r="K221" s="38">
        <v>1422</v>
      </c>
      <c r="L221" s="206">
        <v>3495</v>
      </c>
      <c r="M221" s="207" t="s">
        <v>59</v>
      </c>
      <c r="N221" s="208" t="s">
        <v>88</v>
      </c>
      <c r="O221" s="209" t="s">
        <v>725</v>
      </c>
    </row>
    <row r="222" spans="2:15" ht="12">
      <c r="B222" s="201" t="s">
        <v>1835</v>
      </c>
      <c r="C222" s="202" t="s">
        <v>87</v>
      </c>
      <c r="D222" s="203" t="s">
        <v>88</v>
      </c>
      <c r="E222" s="204" t="s">
        <v>700</v>
      </c>
      <c r="F222" s="202">
        <f t="shared" si="7"/>
        <v>9</v>
      </c>
      <c r="G222" s="202" t="str">
        <f t="shared" si="8"/>
        <v>Norfolk</v>
      </c>
      <c r="H222" s="202"/>
      <c r="I222" s="205" t="s">
        <v>58</v>
      </c>
      <c r="J222" s="38" t="s">
        <v>88</v>
      </c>
      <c r="K222" s="38">
        <v>1422</v>
      </c>
      <c r="L222" s="206">
        <v>3495</v>
      </c>
      <c r="M222" s="207" t="s">
        <v>59</v>
      </c>
      <c r="N222" s="208" t="s">
        <v>88</v>
      </c>
      <c r="O222" s="209" t="s">
        <v>725</v>
      </c>
    </row>
    <row r="223" spans="2:15" ht="12">
      <c r="B223" s="201" t="s">
        <v>1836</v>
      </c>
      <c r="C223" s="202" t="s">
        <v>87</v>
      </c>
      <c r="D223" s="203" t="s">
        <v>88</v>
      </c>
      <c r="E223" s="204" t="s">
        <v>700</v>
      </c>
      <c r="F223" s="202">
        <f t="shared" si="7"/>
        <v>9</v>
      </c>
      <c r="G223" s="202" t="str">
        <f t="shared" si="8"/>
        <v>Norfolk</v>
      </c>
      <c r="H223" s="202"/>
      <c r="I223" s="205" t="s">
        <v>58</v>
      </c>
      <c r="J223" s="38" t="s">
        <v>88</v>
      </c>
      <c r="K223" s="38">
        <v>1422</v>
      </c>
      <c r="L223" s="206">
        <v>3495</v>
      </c>
      <c r="M223" s="207" t="s">
        <v>59</v>
      </c>
      <c r="N223" s="208" t="s">
        <v>88</v>
      </c>
      <c r="O223" s="209" t="s">
        <v>725</v>
      </c>
    </row>
    <row r="224" spans="2:15" ht="12">
      <c r="B224" s="201" t="s">
        <v>448</v>
      </c>
      <c r="C224" s="202" t="s">
        <v>87</v>
      </c>
      <c r="D224" s="203" t="s">
        <v>88</v>
      </c>
      <c r="E224" s="204" t="s">
        <v>447</v>
      </c>
      <c r="F224" s="202">
        <f t="shared" si="7"/>
        <v>12</v>
      </c>
      <c r="G224" s="202" t="str">
        <f t="shared" si="8"/>
        <v>Portsmouth</v>
      </c>
      <c r="H224" s="202"/>
      <c r="I224" s="205" t="s">
        <v>58</v>
      </c>
      <c r="J224" s="38" t="s">
        <v>88</v>
      </c>
      <c r="K224" s="38">
        <v>1422</v>
      </c>
      <c r="L224" s="206">
        <v>3495</v>
      </c>
      <c r="M224" s="207" t="s">
        <v>59</v>
      </c>
      <c r="N224" s="208" t="s">
        <v>88</v>
      </c>
      <c r="O224" s="209" t="s">
        <v>725</v>
      </c>
    </row>
    <row r="225" spans="2:15" ht="12">
      <c r="B225" s="201" t="s">
        <v>2505</v>
      </c>
      <c r="C225" s="202" t="s">
        <v>87</v>
      </c>
      <c r="D225" s="203" t="s">
        <v>88</v>
      </c>
      <c r="E225" s="204" t="s">
        <v>2506</v>
      </c>
      <c r="F225" s="202">
        <f t="shared" si="7"/>
        <v>12</v>
      </c>
      <c r="G225" s="202" t="str">
        <f t="shared" si="8"/>
        <v>Petersburg</v>
      </c>
      <c r="H225" s="202"/>
      <c r="I225" s="205" t="s">
        <v>58</v>
      </c>
      <c r="J225" s="38" t="s">
        <v>88</v>
      </c>
      <c r="K225" s="38">
        <v>1422</v>
      </c>
      <c r="L225" s="206">
        <v>3495</v>
      </c>
      <c r="M225" s="207" t="s">
        <v>59</v>
      </c>
      <c r="N225" s="208" t="s">
        <v>88</v>
      </c>
      <c r="O225" s="209" t="s">
        <v>725</v>
      </c>
    </row>
    <row r="226" spans="2:15" ht="12">
      <c r="B226" s="201" t="s">
        <v>1251</v>
      </c>
      <c r="C226" s="202" t="s">
        <v>87</v>
      </c>
      <c r="D226" s="203" t="s">
        <v>88</v>
      </c>
      <c r="E226" s="204" t="s">
        <v>1252</v>
      </c>
      <c r="F226" s="202">
        <f t="shared" si="7"/>
        <v>11</v>
      </c>
      <c r="G226" s="202" t="str">
        <f t="shared" si="8"/>
        <v>Farmville</v>
      </c>
      <c r="H226" s="202"/>
      <c r="I226" s="205" t="s">
        <v>499</v>
      </c>
      <c r="J226" s="38" t="s">
        <v>88</v>
      </c>
      <c r="K226" s="38">
        <v>1348</v>
      </c>
      <c r="L226" s="206">
        <v>3963</v>
      </c>
      <c r="M226" s="207" t="s">
        <v>500</v>
      </c>
      <c r="N226" s="208" t="s">
        <v>88</v>
      </c>
      <c r="O226" s="209" t="s">
        <v>501</v>
      </c>
    </row>
    <row r="227" spans="2:15" ht="12">
      <c r="B227" s="201" t="s">
        <v>2587</v>
      </c>
      <c r="C227" s="202" t="s">
        <v>87</v>
      </c>
      <c r="D227" s="203" t="s">
        <v>88</v>
      </c>
      <c r="E227" s="204" t="s">
        <v>2588</v>
      </c>
      <c r="F227" s="202">
        <f t="shared" si="7"/>
        <v>9</v>
      </c>
      <c r="G227" s="202" t="str">
        <f t="shared" si="8"/>
        <v>Roanoke</v>
      </c>
      <c r="H227" s="202"/>
      <c r="I227" s="205" t="s">
        <v>1910</v>
      </c>
      <c r="J227" s="38" t="s">
        <v>88</v>
      </c>
      <c r="K227" s="38">
        <v>1052</v>
      </c>
      <c r="L227" s="206">
        <v>4360</v>
      </c>
      <c r="M227" s="207" t="s">
        <v>2430</v>
      </c>
      <c r="N227" s="208" t="s">
        <v>88</v>
      </c>
      <c r="O227" s="209" t="s">
        <v>2431</v>
      </c>
    </row>
    <row r="228" spans="2:15" ht="12">
      <c r="B228" s="201" t="s">
        <v>2589</v>
      </c>
      <c r="C228" s="202" t="s">
        <v>87</v>
      </c>
      <c r="D228" s="203" t="s">
        <v>88</v>
      </c>
      <c r="E228" s="204" t="s">
        <v>2588</v>
      </c>
      <c r="F228" s="202">
        <f t="shared" si="7"/>
        <v>9</v>
      </c>
      <c r="G228" s="202" t="str">
        <f t="shared" si="8"/>
        <v>Roanoke</v>
      </c>
      <c r="H228" s="202"/>
      <c r="I228" s="205" t="s">
        <v>1910</v>
      </c>
      <c r="J228" s="38" t="s">
        <v>88</v>
      </c>
      <c r="K228" s="38">
        <v>1052</v>
      </c>
      <c r="L228" s="206">
        <v>4360</v>
      </c>
      <c r="M228" s="207" t="s">
        <v>2430</v>
      </c>
      <c r="N228" s="208" t="s">
        <v>88</v>
      </c>
      <c r="O228" s="209" t="s">
        <v>2431</v>
      </c>
    </row>
    <row r="229" spans="2:15" ht="12">
      <c r="B229" s="201" t="s">
        <v>2553</v>
      </c>
      <c r="C229" s="202" t="s">
        <v>87</v>
      </c>
      <c r="D229" s="203" t="s">
        <v>88</v>
      </c>
      <c r="E229" s="204" t="s">
        <v>2554</v>
      </c>
      <c r="F229" s="202">
        <f t="shared" si="7"/>
        <v>9</v>
      </c>
      <c r="G229" s="202" t="str">
        <f t="shared" si="8"/>
        <v>Bristol</v>
      </c>
      <c r="H229" s="202"/>
      <c r="I229" s="205" t="s">
        <v>1910</v>
      </c>
      <c r="J229" s="38" t="s">
        <v>88</v>
      </c>
      <c r="K229" s="38">
        <v>1052</v>
      </c>
      <c r="L229" s="206">
        <v>4360</v>
      </c>
      <c r="M229" s="207" t="s">
        <v>2430</v>
      </c>
      <c r="N229" s="208" t="s">
        <v>88</v>
      </c>
      <c r="O229" s="209" t="s">
        <v>2431</v>
      </c>
    </row>
    <row r="230" spans="2:15" ht="12">
      <c r="B230" s="201" t="s">
        <v>411</v>
      </c>
      <c r="C230" s="202" t="s">
        <v>87</v>
      </c>
      <c r="D230" s="203" t="s">
        <v>88</v>
      </c>
      <c r="E230" s="204" t="s">
        <v>412</v>
      </c>
      <c r="F230" s="202">
        <f t="shared" si="7"/>
        <v>9</v>
      </c>
      <c r="G230" s="202" t="str">
        <f t="shared" si="8"/>
        <v>Pulaski</v>
      </c>
      <c r="H230" s="202"/>
      <c r="I230" s="205" t="s">
        <v>1910</v>
      </c>
      <c r="J230" s="38" t="s">
        <v>88</v>
      </c>
      <c r="K230" s="38">
        <v>1052</v>
      </c>
      <c r="L230" s="206">
        <v>4360</v>
      </c>
      <c r="M230" s="207" t="s">
        <v>2430</v>
      </c>
      <c r="N230" s="208" t="s">
        <v>88</v>
      </c>
      <c r="O230" s="209" t="s">
        <v>2431</v>
      </c>
    </row>
    <row r="231" spans="2:15" ht="12">
      <c r="B231" s="201" t="s">
        <v>1864</v>
      </c>
      <c r="C231" s="202" t="s">
        <v>87</v>
      </c>
      <c r="D231" s="203" t="s">
        <v>88</v>
      </c>
      <c r="E231" s="204" t="s">
        <v>1865</v>
      </c>
      <c r="F231" s="202">
        <f t="shared" si="7"/>
        <v>10</v>
      </c>
      <c r="G231" s="202" t="str">
        <f t="shared" si="8"/>
        <v>Staunton</v>
      </c>
      <c r="H231" s="202"/>
      <c r="I231" s="205" t="s">
        <v>1910</v>
      </c>
      <c r="J231" s="38" t="s">
        <v>88</v>
      </c>
      <c r="K231" s="38">
        <v>1052</v>
      </c>
      <c r="L231" s="206">
        <v>4360</v>
      </c>
      <c r="M231" s="207" t="s">
        <v>2430</v>
      </c>
      <c r="N231" s="208" t="s">
        <v>88</v>
      </c>
      <c r="O231" s="209" t="s">
        <v>2431</v>
      </c>
    </row>
    <row r="232" spans="2:15" ht="12">
      <c r="B232" s="201" t="s">
        <v>1074</v>
      </c>
      <c r="C232" s="202" t="s">
        <v>87</v>
      </c>
      <c r="D232" s="203" t="s">
        <v>88</v>
      </c>
      <c r="E232" s="204" t="s">
        <v>1075</v>
      </c>
      <c r="F232" s="202">
        <f t="shared" si="7"/>
        <v>11</v>
      </c>
      <c r="G232" s="202" t="str">
        <f t="shared" si="8"/>
        <v>Lynchburg</v>
      </c>
      <c r="H232" s="202"/>
      <c r="I232" s="205" t="s">
        <v>1076</v>
      </c>
      <c r="J232" s="38" t="s">
        <v>88</v>
      </c>
      <c r="K232" s="38">
        <v>1048</v>
      </c>
      <c r="L232" s="206">
        <v>4340</v>
      </c>
      <c r="M232" s="207" t="s">
        <v>2430</v>
      </c>
      <c r="N232" s="208" t="s">
        <v>88</v>
      </c>
      <c r="O232" s="209" t="s">
        <v>2431</v>
      </c>
    </row>
    <row r="233" spans="2:15" ht="12">
      <c r="B233" s="201" t="s">
        <v>2139</v>
      </c>
      <c r="C233" s="202" t="s">
        <v>87</v>
      </c>
      <c r="D233" s="203" t="s">
        <v>88</v>
      </c>
      <c r="E233" s="204" t="s">
        <v>2140</v>
      </c>
      <c r="F233" s="202">
        <f t="shared" si="7"/>
        <v>10</v>
      </c>
      <c r="G233" s="202" t="str">
        <f t="shared" si="8"/>
        <v>Tazewell</v>
      </c>
      <c r="H233" s="202"/>
      <c r="I233" s="205" t="s">
        <v>1910</v>
      </c>
      <c r="J233" s="38" t="s">
        <v>88</v>
      </c>
      <c r="K233" s="38">
        <v>1052</v>
      </c>
      <c r="L233" s="206">
        <v>4360</v>
      </c>
      <c r="M233" s="207" t="s">
        <v>2430</v>
      </c>
      <c r="N233" s="208" t="s">
        <v>88</v>
      </c>
      <c r="O233" s="209" t="s">
        <v>2431</v>
      </c>
    </row>
    <row r="234" spans="2:15" ht="12">
      <c r="B234" s="201" t="s">
        <v>1665</v>
      </c>
      <c r="C234" s="202" t="s">
        <v>1403</v>
      </c>
      <c r="D234" s="203" t="s">
        <v>1784</v>
      </c>
      <c r="E234" s="204" t="s">
        <v>1909</v>
      </c>
      <c r="F234" s="202">
        <f t="shared" si="7"/>
        <v>11</v>
      </c>
      <c r="G234" s="202" t="str">
        <f t="shared" si="8"/>
        <v>Bluefield</v>
      </c>
      <c r="H234" s="202"/>
      <c r="I234" s="205" t="s">
        <v>1910</v>
      </c>
      <c r="J234" s="38" t="s">
        <v>88</v>
      </c>
      <c r="K234" s="38">
        <v>1052</v>
      </c>
      <c r="L234" s="206">
        <v>4360</v>
      </c>
      <c r="M234" s="207" t="s">
        <v>2430</v>
      </c>
      <c r="N234" s="208" t="s">
        <v>88</v>
      </c>
      <c r="O234" s="209" t="s">
        <v>2431</v>
      </c>
    </row>
    <row r="235" spans="2:15" ht="12">
      <c r="B235" s="201" t="s">
        <v>2231</v>
      </c>
      <c r="C235" s="202" t="s">
        <v>1403</v>
      </c>
      <c r="D235" s="203" t="s">
        <v>1784</v>
      </c>
      <c r="E235" s="204" t="s">
        <v>2232</v>
      </c>
      <c r="F235" s="202">
        <f t="shared" si="7"/>
        <v>7</v>
      </c>
      <c r="G235" s="202" t="str">
        <f t="shared" si="8"/>
        <v>Welch</v>
      </c>
      <c r="H235" s="202"/>
      <c r="I235" s="205" t="s">
        <v>2754</v>
      </c>
      <c r="J235" s="38" t="s">
        <v>1784</v>
      </c>
      <c r="K235" s="38">
        <v>1031</v>
      </c>
      <c r="L235" s="206">
        <v>4646</v>
      </c>
      <c r="M235" s="207" t="s">
        <v>1785</v>
      </c>
      <c r="N235" s="208" t="s">
        <v>1784</v>
      </c>
      <c r="O235" s="209" t="s">
        <v>1786</v>
      </c>
    </row>
    <row r="236" spans="2:15" ht="12">
      <c r="B236" s="201" t="s">
        <v>1930</v>
      </c>
      <c r="C236" s="202" t="s">
        <v>1403</v>
      </c>
      <c r="D236" s="203" t="s">
        <v>1784</v>
      </c>
      <c r="E236" s="204" t="s">
        <v>1689</v>
      </c>
      <c r="F236" s="202">
        <f t="shared" si="7"/>
        <v>11</v>
      </c>
      <c r="G236" s="202" t="str">
        <f t="shared" si="8"/>
        <v>Lewisburg</v>
      </c>
      <c r="H236" s="202"/>
      <c r="I236" s="205" t="s">
        <v>2754</v>
      </c>
      <c r="J236" s="38" t="s">
        <v>1784</v>
      </c>
      <c r="K236" s="38">
        <v>1031</v>
      </c>
      <c r="L236" s="206">
        <v>4646</v>
      </c>
      <c r="M236" s="207" t="s">
        <v>1785</v>
      </c>
      <c r="N236" s="208" t="s">
        <v>1784</v>
      </c>
      <c r="O236" s="209" t="s">
        <v>1786</v>
      </c>
    </row>
    <row r="237" spans="2:15" ht="12">
      <c r="B237" s="201" t="s">
        <v>340</v>
      </c>
      <c r="C237" s="202" t="s">
        <v>1403</v>
      </c>
      <c r="D237" s="203" t="s">
        <v>1784</v>
      </c>
      <c r="E237" s="204" t="s">
        <v>337</v>
      </c>
      <c r="F237" s="202">
        <f t="shared" si="7"/>
        <v>12</v>
      </c>
      <c r="G237" s="202" t="str">
        <f t="shared" si="8"/>
        <v>Charleston</v>
      </c>
      <c r="H237" s="202"/>
      <c r="I237" s="205" t="s">
        <v>2754</v>
      </c>
      <c r="J237" s="38" t="s">
        <v>1784</v>
      </c>
      <c r="K237" s="38">
        <v>1031</v>
      </c>
      <c r="L237" s="206">
        <v>4646</v>
      </c>
      <c r="M237" s="207" t="s">
        <v>1785</v>
      </c>
      <c r="N237" s="208" t="s">
        <v>1784</v>
      </c>
      <c r="O237" s="209" t="s">
        <v>1786</v>
      </c>
    </row>
    <row r="238" spans="2:15" ht="12">
      <c r="B238" s="201" t="s">
        <v>341</v>
      </c>
      <c r="C238" s="202" t="s">
        <v>1403</v>
      </c>
      <c r="D238" s="203" t="s">
        <v>1784</v>
      </c>
      <c r="E238" s="204" t="s">
        <v>337</v>
      </c>
      <c r="F238" s="202">
        <f t="shared" si="7"/>
        <v>12</v>
      </c>
      <c r="G238" s="202" t="str">
        <f t="shared" si="8"/>
        <v>Charleston</v>
      </c>
      <c r="H238" s="202"/>
      <c r="I238" s="205" t="s">
        <v>2754</v>
      </c>
      <c r="J238" s="38" t="s">
        <v>1784</v>
      </c>
      <c r="K238" s="38">
        <v>1031</v>
      </c>
      <c r="L238" s="206">
        <v>4646</v>
      </c>
      <c r="M238" s="207" t="s">
        <v>1785</v>
      </c>
      <c r="N238" s="208" t="s">
        <v>1784</v>
      </c>
      <c r="O238" s="209" t="s">
        <v>1786</v>
      </c>
    </row>
    <row r="239" spans="2:15" ht="12">
      <c r="B239" s="201" t="s">
        <v>342</v>
      </c>
      <c r="C239" s="202" t="s">
        <v>1403</v>
      </c>
      <c r="D239" s="203" t="s">
        <v>1784</v>
      </c>
      <c r="E239" s="204" t="s">
        <v>337</v>
      </c>
      <c r="F239" s="202">
        <f t="shared" si="7"/>
        <v>12</v>
      </c>
      <c r="G239" s="202" t="str">
        <f t="shared" si="8"/>
        <v>Charleston</v>
      </c>
      <c r="H239" s="202"/>
      <c r="I239" s="205" t="s">
        <v>2754</v>
      </c>
      <c r="J239" s="38" t="s">
        <v>1784</v>
      </c>
      <c r="K239" s="38">
        <v>1031</v>
      </c>
      <c r="L239" s="206">
        <v>4646</v>
      </c>
      <c r="M239" s="207" t="s">
        <v>1785</v>
      </c>
      <c r="N239" s="208" t="s">
        <v>1784</v>
      </c>
      <c r="O239" s="209" t="s">
        <v>1786</v>
      </c>
    </row>
    <row r="240" spans="2:15" ht="12">
      <c r="B240" s="201" t="s">
        <v>486</v>
      </c>
      <c r="C240" s="202" t="s">
        <v>1403</v>
      </c>
      <c r="D240" s="203" t="s">
        <v>1784</v>
      </c>
      <c r="E240" s="204" t="s">
        <v>337</v>
      </c>
      <c r="F240" s="202">
        <f t="shared" si="7"/>
        <v>12</v>
      </c>
      <c r="G240" s="202" t="str">
        <f t="shared" si="8"/>
        <v>Charleston</v>
      </c>
      <c r="H240" s="202"/>
      <c r="I240" s="205" t="s">
        <v>2754</v>
      </c>
      <c r="J240" s="38" t="s">
        <v>1784</v>
      </c>
      <c r="K240" s="38">
        <v>1031</v>
      </c>
      <c r="L240" s="206">
        <v>4646</v>
      </c>
      <c r="M240" s="207" t="s">
        <v>1785</v>
      </c>
      <c r="N240" s="208" t="s">
        <v>1784</v>
      </c>
      <c r="O240" s="209" t="s">
        <v>1786</v>
      </c>
    </row>
    <row r="241" spans="2:15" ht="12">
      <c r="B241" s="201" t="s">
        <v>1531</v>
      </c>
      <c r="C241" s="202" t="s">
        <v>1403</v>
      </c>
      <c r="D241" s="203" t="s">
        <v>1784</v>
      </c>
      <c r="E241" s="204" t="s">
        <v>1532</v>
      </c>
      <c r="F241" s="202">
        <f t="shared" si="7"/>
        <v>13</v>
      </c>
      <c r="G241" s="202" t="str">
        <f t="shared" si="8"/>
        <v>Martinsburg</v>
      </c>
      <c r="H241" s="202"/>
      <c r="I241" s="205" t="s">
        <v>178</v>
      </c>
      <c r="J241" s="38" t="s">
        <v>2710</v>
      </c>
      <c r="K241" s="38">
        <v>973</v>
      </c>
      <c r="L241" s="206">
        <v>5006</v>
      </c>
      <c r="M241" s="207" t="s">
        <v>2711</v>
      </c>
      <c r="N241" s="208" t="s">
        <v>2720</v>
      </c>
      <c r="O241" s="209" t="s">
        <v>2721</v>
      </c>
    </row>
    <row r="242" spans="2:15" ht="12">
      <c r="B242" s="201" t="s">
        <v>1430</v>
      </c>
      <c r="C242" s="202" t="s">
        <v>1403</v>
      </c>
      <c r="D242" s="203" t="s">
        <v>1784</v>
      </c>
      <c r="E242" s="204" t="s">
        <v>1431</v>
      </c>
      <c r="F242" s="202">
        <f t="shared" si="7"/>
        <v>12</v>
      </c>
      <c r="G242" s="202" t="str">
        <f t="shared" si="8"/>
        <v>Huntington</v>
      </c>
      <c r="H242" s="202"/>
      <c r="I242" s="205" t="s">
        <v>2754</v>
      </c>
      <c r="J242" s="38" t="s">
        <v>1784</v>
      </c>
      <c r="K242" s="38">
        <v>1031</v>
      </c>
      <c r="L242" s="206">
        <v>4646</v>
      </c>
      <c r="M242" s="207" t="s">
        <v>1785</v>
      </c>
      <c r="N242" s="208" t="s">
        <v>1784</v>
      </c>
      <c r="O242" s="209" t="s">
        <v>1786</v>
      </c>
    </row>
    <row r="243" spans="2:15" ht="12">
      <c r="B243" s="201" t="s">
        <v>985</v>
      </c>
      <c r="C243" s="202" t="s">
        <v>1403</v>
      </c>
      <c r="D243" s="203" t="s">
        <v>1784</v>
      </c>
      <c r="E243" s="204" t="s">
        <v>986</v>
      </c>
      <c r="F243" s="202">
        <f t="shared" si="7"/>
        <v>7</v>
      </c>
      <c r="G243" s="202" t="str">
        <f t="shared" si="8"/>
        <v>Logan</v>
      </c>
      <c r="H243" s="202"/>
      <c r="I243" s="205" t="s">
        <v>2754</v>
      </c>
      <c r="J243" s="38" t="s">
        <v>1784</v>
      </c>
      <c r="K243" s="38">
        <v>1031</v>
      </c>
      <c r="L243" s="206">
        <v>4646</v>
      </c>
      <c r="M243" s="207" t="s">
        <v>1785</v>
      </c>
      <c r="N243" s="208" t="s">
        <v>1784</v>
      </c>
      <c r="O243" s="209" t="s">
        <v>1786</v>
      </c>
    </row>
    <row r="244" spans="2:15" ht="12">
      <c r="B244" s="201" t="s">
        <v>1432</v>
      </c>
      <c r="C244" s="202" t="s">
        <v>1403</v>
      </c>
      <c r="D244" s="203" t="s">
        <v>1784</v>
      </c>
      <c r="E244" s="204" t="s">
        <v>1431</v>
      </c>
      <c r="F244" s="202">
        <f t="shared" si="7"/>
        <v>12</v>
      </c>
      <c r="G244" s="202" t="str">
        <f t="shared" si="8"/>
        <v>Huntington</v>
      </c>
      <c r="H244" s="202"/>
      <c r="I244" s="205" t="s">
        <v>1783</v>
      </c>
      <c r="J244" s="38" t="s">
        <v>1784</v>
      </c>
      <c r="K244" s="38">
        <v>1005</v>
      </c>
      <c r="L244" s="206">
        <v>4665</v>
      </c>
      <c r="M244" s="207" t="s">
        <v>1785</v>
      </c>
      <c r="N244" s="208" t="s">
        <v>1784</v>
      </c>
      <c r="O244" s="209" t="s">
        <v>1786</v>
      </c>
    </row>
    <row r="245" spans="2:15" ht="12">
      <c r="B245" s="201" t="s">
        <v>1402</v>
      </c>
      <c r="C245" s="202" t="s">
        <v>1403</v>
      </c>
      <c r="D245" s="203" t="s">
        <v>1784</v>
      </c>
      <c r="E245" s="204" t="s">
        <v>1404</v>
      </c>
      <c r="F245" s="202">
        <f t="shared" si="7"/>
        <v>9</v>
      </c>
      <c r="G245" s="202" t="str">
        <f t="shared" si="8"/>
        <v>Beckley</v>
      </c>
      <c r="H245" s="202"/>
      <c r="I245" s="205" t="s">
        <v>1405</v>
      </c>
      <c r="J245" s="38" t="s">
        <v>1784</v>
      </c>
      <c r="K245" s="38">
        <v>463</v>
      </c>
      <c r="L245" s="206">
        <v>5558</v>
      </c>
      <c r="M245" s="207" t="s">
        <v>1785</v>
      </c>
      <c r="N245" s="208" t="s">
        <v>1784</v>
      </c>
      <c r="O245" s="209" t="s">
        <v>1786</v>
      </c>
    </row>
    <row r="246" spans="2:15" ht="12">
      <c r="B246" s="201" t="s">
        <v>1406</v>
      </c>
      <c r="C246" s="202" t="s">
        <v>1403</v>
      </c>
      <c r="D246" s="203" t="s">
        <v>1784</v>
      </c>
      <c r="E246" s="204" t="s">
        <v>1404</v>
      </c>
      <c r="F246" s="202">
        <f t="shared" si="7"/>
        <v>9</v>
      </c>
      <c r="G246" s="202" t="str">
        <f t="shared" si="8"/>
        <v>Beckley</v>
      </c>
      <c r="H246" s="202"/>
      <c r="I246" s="205" t="s">
        <v>1405</v>
      </c>
      <c r="J246" s="38" t="s">
        <v>1784</v>
      </c>
      <c r="K246" s="38">
        <v>463</v>
      </c>
      <c r="L246" s="206">
        <v>5558</v>
      </c>
      <c r="M246" s="207" t="s">
        <v>1785</v>
      </c>
      <c r="N246" s="208" t="s">
        <v>1784</v>
      </c>
      <c r="O246" s="209" t="s">
        <v>1786</v>
      </c>
    </row>
    <row r="247" spans="2:15" ht="12">
      <c r="B247" s="201" t="s">
        <v>1748</v>
      </c>
      <c r="C247" s="202" t="s">
        <v>1403</v>
      </c>
      <c r="D247" s="203" t="s">
        <v>1784</v>
      </c>
      <c r="E247" s="204" t="s">
        <v>1749</v>
      </c>
      <c r="F247" s="202">
        <f t="shared" si="7"/>
        <v>10</v>
      </c>
      <c r="G247" s="202" t="str">
        <f t="shared" si="8"/>
        <v>Wheeling</v>
      </c>
      <c r="H247" s="202"/>
      <c r="I247" s="205" t="s">
        <v>2392</v>
      </c>
      <c r="J247" s="38" t="s">
        <v>2132</v>
      </c>
      <c r="K247" s="38">
        <v>654</v>
      </c>
      <c r="L247" s="206">
        <v>5968</v>
      </c>
      <c r="M247" s="207" t="s">
        <v>2393</v>
      </c>
      <c r="N247" s="208" t="s">
        <v>2132</v>
      </c>
      <c r="O247" s="209" t="s">
        <v>2394</v>
      </c>
    </row>
    <row r="248" spans="2:15" ht="12">
      <c r="B248" s="201" t="s">
        <v>428</v>
      </c>
      <c r="C248" s="202" t="s">
        <v>1403</v>
      </c>
      <c r="D248" s="203" t="s">
        <v>1784</v>
      </c>
      <c r="E248" s="204" t="s">
        <v>157</v>
      </c>
      <c r="F248" s="202">
        <f t="shared" si="7"/>
        <v>13</v>
      </c>
      <c r="G248" s="202" t="str">
        <f t="shared" si="8"/>
        <v>Parkersburg</v>
      </c>
      <c r="H248" s="202"/>
      <c r="I248" s="205" t="s">
        <v>2754</v>
      </c>
      <c r="J248" s="38" t="s">
        <v>1784</v>
      </c>
      <c r="K248" s="38">
        <v>1031</v>
      </c>
      <c r="L248" s="206">
        <v>4646</v>
      </c>
      <c r="M248" s="207" t="s">
        <v>1785</v>
      </c>
      <c r="N248" s="208" t="s">
        <v>1784</v>
      </c>
      <c r="O248" s="209" t="s">
        <v>1786</v>
      </c>
    </row>
    <row r="249" spans="2:15" ht="12">
      <c r="B249" s="201" t="s">
        <v>250</v>
      </c>
      <c r="C249" s="202" t="s">
        <v>1403</v>
      </c>
      <c r="D249" s="203" t="s">
        <v>1784</v>
      </c>
      <c r="E249" s="204" t="s">
        <v>2753</v>
      </c>
      <c r="F249" s="202">
        <f t="shared" si="7"/>
        <v>12</v>
      </c>
      <c r="G249" s="202" t="str">
        <f t="shared" si="8"/>
        <v>Buckhannon</v>
      </c>
      <c r="H249" s="202"/>
      <c r="I249" s="205" t="s">
        <v>2754</v>
      </c>
      <c r="J249" s="38" t="s">
        <v>1784</v>
      </c>
      <c r="K249" s="38">
        <v>1031</v>
      </c>
      <c r="L249" s="206">
        <v>4646</v>
      </c>
      <c r="M249" s="207" t="s">
        <v>1785</v>
      </c>
      <c r="N249" s="208" t="s">
        <v>1784</v>
      </c>
      <c r="O249" s="209" t="s">
        <v>1786</v>
      </c>
    </row>
    <row r="250" spans="2:15" ht="12">
      <c r="B250" s="201" t="s">
        <v>369</v>
      </c>
      <c r="C250" s="202" t="s">
        <v>1403</v>
      </c>
      <c r="D250" s="203" t="s">
        <v>1784</v>
      </c>
      <c r="E250" s="204" t="s">
        <v>123</v>
      </c>
      <c r="F250" s="202">
        <f t="shared" si="7"/>
        <v>12</v>
      </c>
      <c r="G250" s="202" t="str">
        <f t="shared" si="8"/>
        <v>Clarksburg</v>
      </c>
      <c r="H250" s="202"/>
      <c r="I250" s="205" t="s">
        <v>124</v>
      </c>
      <c r="J250" s="38" t="s">
        <v>1784</v>
      </c>
      <c r="K250" s="38">
        <v>346</v>
      </c>
      <c r="L250" s="206">
        <v>6120</v>
      </c>
      <c r="M250" s="207" t="s">
        <v>125</v>
      </c>
      <c r="N250" s="208" t="s">
        <v>1784</v>
      </c>
      <c r="O250" s="209" t="s">
        <v>2712</v>
      </c>
    </row>
    <row r="251" spans="2:15" ht="12">
      <c r="B251" s="201" t="s">
        <v>129</v>
      </c>
      <c r="C251" s="202" t="s">
        <v>1403</v>
      </c>
      <c r="D251" s="203" t="s">
        <v>1784</v>
      </c>
      <c r="E251" s="204" t="s">
        <v>123</v>
      </c>
      <c r="F251" s="202">
        <f t="shared" si="7"/>
        <v>12</v>
      </c>
      <c r="G251" s="202" t="str">
        <f t="shared" si="8"/>
        <v>Clarksburg</v>
      </c>
      <c r="H251" s="202"/>
      <c r="I251" s="205" t="s">
        <v>124</v>
      </c>
      <c r="J251" s="38" t="s">
        <v>1784</v>
      </c>
      <c r="K251" s="38">
        <v>346</v>
      </c>
      <c r="L251" s="206">
        <v>6120</v>
      </c>
      <c r="M251" s="207" t="s">
        <v>125</v>
      </c>
      <c r="N251" s="208" t="s">
        <v>1784</v>
      </c>
      <c r="O251" s="209" t="s">
        <v>2712</v>
      </c>
    </row>
    <row r="252" spans="2:15" ht="12">
      <c r="B252" s="201" t="s">
        <v>2688</v>
      </c>
      <c r="C252" s="202" t="s">
        <v>1403</v>
      </c>
      <c r="D252" s="203" t="s">
        <v>1784</v>
      </c>
      <c r="E252" s="204" t="s">
        <v>2689</v>
      </c>
      <c r="F252" s="202">
        <f t="shared" si="7"/>
        <v>12</v>
      </c>
      <c r="G252" s="202" t="str">
        <f t="shared" si="8"/>
        <v>Morgantown</v>
      </c>
      <c r="H252" s="202"/>
      <c r="I252" s="205" t="s">
        <v>2392</v>
      </c>
      <c r="J252" s="38" t="s">
        <v>2132</v>
      </c>
      <c r="K252" s="38">
        <v>654</v>
      </c>
      <c r="L252" s="206">
        <v>5968</v>
      </c>
      <c r="M252" s="207" t="s">
        <v>2393</v>
      </c>
      <c r="N252" s="208" t="s">
        <v>2132</v>
      </c>
      <c r="O252" s="209" t="s">
        <v>2394</v>
      </c>
    </row>
    <row r="253" spans="2:15" ht="12">
      <c r="B253" s="201" t="s">
        <v>1808</v>
      </c>
      <c r="C253" s="202" t="s">
        <v>1403</v>
      </c>
      <c r="D253" s="203" t="s">
        <v>1784</v>
      </c>
      <c r="E253" s="204" t="s">
        <v>1809</v>
      </c>
      <c r="F253" s="202">
        <f t="shared" si="7"/>
        <v>10</v>
      </c>
      <c r="G253" s="202" t="str">
        <f t="shared" si="8"/>
        <v>Gassaway</v>
      </c>
      <c r="H253" s="202"/>
      <c r="I253" s="205" t="s">
        <v>2754</v>
      </c>
      <c r="J253" s="38" t="s">
        <v>1784</v>
      </c>
      <c r="K253" s="38">
        <v>1031</v>
      </c>
      <c r="L253" s="206">
        <v>4646</v>
      </c>
      <c r="M253" s="207" t="s">
        <v>1785</v>
      </c>
      <c r="N253" s="208" t="s">
        <v>1784</v>
      </c>
      <c r="O253" s="209" t="s">
        <v>1786</v>
      </c>
    </row>
    <row r="254" spans="2:15" ht="12">
      <c r="B254" s="201" t="s">
        <v>2078</v>
      </c>
      <c r="C254" s="202" t="s">
        <v>1403</v>
      </c>
      <c r="D254" s="203" t="s">
        <v>1784</v>
      </c>
      <c r="E254" s="204" t="s">
        <v>2079</v>
      </c>
      <c r="F254" s="202">
        <f t="shared" si="7"/>
        <v>8</v>
      </c>
      <c r="G254" s="202" t="str">
        <f t="shared" si="8"/>
        <v>Keyser</v>
      </c>
      <c r="H254" s="202"/>
      <c r="I254" s="205" t="s">
        <v>124</v>
      </c>
      <c r="J254" s="38" t="s">
        <v>1784</v>
      </c>
      <c r="K254" s="38">
        <v>346</v>
      </c>
      <c r="L254" s="206">
        <v>6120</v>
      </c>
      <c r="M254" s="207" t="s">
        <v>125</v>
      </c>
      <c r="N254" s="208" t="s">
        <v>1784</v>
      </c>
      <c r="O254" s="209" t="s">
        <v>2712</v>
      </c>
    </row>
    <row r="255" spans="2:15" ht="12">
      <c r="B255" s="201" t="s">
        <v>2507</v>
      </c>
      <c r="C255" s="202" t="s">
        <v>1403</v>
      </c>
      <c r="D255" s="203" t="s">
        <v>1784</v>
      </c>
      <c r="E255" s="204" t="s">
        <v>2506</v>
      </c>
      <c r="F255" s="202">
        <f t="shared" si="7"/>
        <v>12</v>
      </c>
      <c r="G255" s="202" t="str">
        <f t="shared" si="8"/>
        <v>Petersburg</v>
      </c>
      <c r="H255" s="202"/>
      <c r="I255" s="205" t="s">
        <v>124</v>
      </c>
      <c r="J255" s="38" t="s">
        <v>1784</v>
      </c>
      <c r="K255" s="38">
        <v>346</v>
      </c>
      <c r="L255" s="206">
        <v>6120</v>
      </c>
      <c r="M255" s="207" t="s">
        <v>125</v>
      </c>
      <c r="N255" s="208" t="s">
        <v>1784</v>
      </c>
      <c r="O255" s="209" t="s">
        <v>2712</v>
      </c>
    </row>
    <row r="256" spans="2:15" ht="12">
      <c r="B256" s="201" t="s">
        <v>2039</v>
      </c>
      <c r="C256" s="202" t="s">
        <v>350</v>
      </c>
      <c r="D256" s="203" t="s">
        <v>351</v>
      </c>
      <c r="E256" s="204" t="s">
        <v>2040</v>
      </c>
      <c r="F256" s="202">
        <f t="shared" si="7"/>
        <v>15</v>
      </c>
      <c r="G256" s="202" t="str">
        <f t="shared" si="8"/>
        <v>Winston-Salem</v>
      </c>
      <c r="H256" s="202"/>
      <c r="I256" s="205" t="s">
        <v>1185</v>
      </c>
      <c r="J256" s="38" t="s">
        <v>351</v>
      </c>
      <c r="K256" s="38">
        <v>1253</v>
      </c>
      <c r="L256" s="206">
        <v>3865</v>
      </c>
      <c r="M256" s="207" t="s">
        <v>1186</v>
      </c>
      <c r="N256" s="208" t="s">
        <v>351</v>
      </c>
      <c r="O256" s="209" t="s">
        <v>1187</v>
      </c>
    </row>
    <row r="257" spans="2:20" ht="12">
      <c r="B257" s="201" t="s">
        <v>2041</v>
      </c>
      <c r="C257" s="202" t="s">
        <v>350</v>
      </c>
      <c r="D257" s="203" t="s">
        <v>351</v>
      </c>
      <c r="E257" s="204" t="s">
        <v>2040</v>
      </c>
      <c r="F257" s="202">
        <f t="shared" si="7"/>
        <v>15</v>
      </c>
      <c r="G257" s="202" t="str">
        <f t="shared" si="8"/>
        <v>Winston-Salem</v>
      </c>
      <c r="H257" s="202"/>
      <c r="I257" s="205" t="s">
        <v>1185</v>
      </c>
      <c r="J257" s="38" t="s">
        <v>351</v>
      </c>
      <c r="K257" s="38">
        <v>1253</v>
      </c>
      <c r="L257" s="206">
        <v>3865</v>
      </c>
      <c r="M257" s="207" t="s">
        <v>1186</v>
      </c>
      <c r="N257" s="208" t="s">
        <v>351</v>
      </c>
      <c r="O257" s="209" t="s">
        <v>1187</v>
      </c>
      <c r="P257" s="37"/>
      <c r="Q257" s="38"/>
      <c r="R257" s="210"/>
      <c r="S257" s="38"/>
      <c r="T257" s="38"/>
    </row>
    <row r="258" spans="2:20" ht="12">
      <c r="B258" s="201" t="s">
        <v>1821</v>
      </c>
      <c r="C258" s="202" t="s">
        <v>350</v>
      </c>
      <c r="D258" s="203" t="s">
        <v>351</v>
      </c>
      <c r="E258" s="204" t="s">
        <v>1822</v>
      </c>
      <c r="F258" s="202">
        <f t="shared" si="7"/>
        <v>12</v>
      </c>
      <c r="G258" s="202" t="str">
        <f t="shared" si="8"/>
        <v>Greensboro</v>
      </c>
      <c r="H258" s="202"/>
      <c r="I258" s="205" t="s">
        <v>1185</v>
      </c>
      <c r="J258" s="38" t="s">
        <v>351</v>
      </c>
      <c r="K258" s="38">
        <v>1253</v>
      </c>
      <c r="L258" s="206">
        <v>3865</v>
      </c>
      <c r="M258" s="207" t="s">
        <v>1186</v>
      </c>
      <c r="N258" s="208" t="s">
        <v>351</v>
      </c>
      <c r="O258" s="209" t="s">
        <v>1187</v>
      </c>
      <c r="P258" s="37"/>
      <c r="Q258" s="38"/>
      <c r="R258" s="210"/>
      <c r="S258" s="38"/>
      <c r="T258" s="38"/>
    </row>
    <row r="259" spans="2:20" ht="12">
      <c r="B259" s="201" t="s">
        <v>1188</v>
      </c>
      <c r="C259" s="202" t="s">
        <v>350</v>
      </c>
      <c r="D259" s="203" t="s">
        <v>351</v>
      </c>
      <c r="E259" s="204" t="s">
        <v>1822</v>
      </c>
      <c r="F259" s="202">
        <f t="shared" si="7"/>
        <v>12</v>
      </c>
      <c r="G259" s="202" t="str">
        <f t="shared" si="8"/>
        <v>Greensboro</v>
      </c>
      <c r="H259" s="202"/>
      <c r="I259" s="205" t="s">
        <v>1185</v>
      </c>
      <c r="J259" s="38" t="s">
        <v>351</v>
      </c>
      <c r="K259" s="38">
        <v>1253</v>
      </c>
      <c r="L259" s="206">
        <v>3865</v>
      </c>
      <c r="M259" s="207" t="s">
        <v>1186</v>
      </c>
      <c r="N259" s="208" t="s">
        <v>351</v>
      </c>
      <c r="O259" s="209" t="s">
        <v>1187</v>
      </c>
      <c r="P259" s="37"/>
      <c r="Q259" s="38"/>
      <c r="R259" s="210"/>
      <c r="S259" s="38"/>
      <c r="T259" s="38"/>
    </row>
    <row r="260" spans="2:20" ht="12">
      <c r="B260" s="201" t="s">
        <v>1189</v>
      </c>
      <c r="C260" s="202" t="s">
        <v>350</v>
      </c>
      <c r="D260" s="203" t="s">
        <v>351</v>
      </c>
      <c r="E260" s="204" t="s">
        <v>1822</v>
      </c>
      <c r="F260" s="202">
        <f t="shared" si="7"/>
        <v>12</v>
      </c>
      <c r="G260" s="202" t="str">
        <f t="shared" si="8"/>
        <v>Greensboro</v>
      </c>
      <c r="H260" s="202"/>
      <c r="I260" s="205" t="s">
        <v>1185</v>
      </c>
      <c r="J260" s="38" t="s">
        <v>351</v>
      </c>
      <c r="K260" s="38">
        <v>1253</v>
      </c>
      <c r="L260" s="206">
        <v>3865</v>
      </c>
      <c r="M260" s="207" t="s">
        <v>1186</v>
      </c>
      <c r="N260" s="208" t="s">
        <v>351</v>
      </c>
      <c r="O260" s="209" t="s">
        <v>1187</v>
      </c>
      <c r="P260" s="37"/>
      <c r="Q260" s="38"/>
      <c r="R260" s="210"/>
      <c r="S260" s="38"/>
      <c r="T260" s="38"/>
    </row>
    <row r="261" spans="2:20" ht="12">
      <c r="B261" s="201" t="s">
        <v>619</v>
      </c>
      <c r="C261" s="202" t="s">
        <v>350</v>
      </c>
      <c r="D261" s="203" t="s">
        <v>351</v>
      </c>
      <c r="E261" s="204" t="s">
        <v>620</v>
      </c>
      <c r="F261" s="202">
        <f t="shared" si="7"/>
        <v>9</v>
      </c>
      <c r="G261" s="202" t="str">
        <f t="shared" si="8"/>
        <v>Raleigh</v>
      </c>
      <c r="H261" s="202"/>
      <c r="I261" s="205" t="s">
        <v>520</v>
      </c>
      <c r="J261" s="38" t="s">
        <v>351</v>
      </c>
      <c r="K261" s="38">
        <v>1417</v>
      </c>
      <c r="L261" s="206">
        <v>3457</v>
      </c>
      <c r="M261" s="207" t="s">
        <v>1374</v>
      </c>
      <c r="N261" s="208" t="s">
        <v>351</v>
      </c>
      <c r="O261" s="209" t="s">
        <v>1375</v>
      </c>
      <c r="P261" s="37"/>
      <c r="Q261" s="38"/>
      <c r="R261" s="210"/>
      <c r="S261" s="38"/>
      <c r="T261" s="38"/>
    </row>
    <row r="262" spans="2:15" ht="12">
      <c r="B262" s="201" t="s">
        <v>621</v>
      </c>
      <c r="C262" s="202" t="s">
        <v>350</v>
      </c>
      <c r="D262" s="203" t="s">
        <v>351</v>
      </c>
      <c r="E262" s="204" t="s">
        <v>620</v>
      </c>
      <c r="F262" s="202">
        <f t="shared" si="7"/>
        <v>9</v>
      </c>
      <c r="G262" s="202" t="str">
        <f t="shared" si="8"/>
        <v>Raleigh</v>
      </c>
      <c r="H262" s="202"/>
      <c r="I262" s="205" t="s">
        <v>520</v>
      </c>
      <c r="J262" s="38" t="s">
        <v>351</v>
      </c>
      <c r="K262" s="38">
        <v>1417</v>
      </c>
      <c r="L262" s="206">
        <v>3457</v>
      </c>
      <c r="M262" s="207" t="s">
        <v>1374</v>
      </c>
      <c r="N262" s="208" t="s">
        <v>351</v>
      </c>
      <c r="O262" s="209" t="s">
        <v>1375</v>
      </c>
    </row>
    <row r="263" spans="2:15" ht="12">
      <c r="B263" s="201" t="s">
        <v>290</v>
      </c>
      <c r="C263" s="202" t="s">
        <v>350</v>
      </c>
      <c r="D263" s="203" t="s">
        <v>351</v>
      </c>
      <c r="E263" s="204" t="s">
        <v>519</v>
      </c>
      <c r="F263" s="202">
        <f t="shared" si="7"/>
        <v>8</v>
      </c>
      <c r="G263" s="202" t="str">
        <f t="shared" si="8"/>
        <v>Durham</v>
      </c>
      <c r="H263" s="202"/>
      <c r="I263" s="205" t="s">
        <v>520</v>
      </c>
      <c r="J263" s="38" t="s">
        <v>351</v>
      </c>
      <c r="K263" s="38">
        <v>1417</v>
      </c>
      <c r="L263" s="206">
        <v>3457</v>
      </c>
      <c r="M263" s="207" t="s">
        <v>1374</v>
      </c>
      <c r="N263" s="208" t="s">
        <v>351</v>
      </c>
      <c r="O263" s="209" t="s">
        <v>1375</v>
      </c>
    </row>
    <row r="264" spans="2:15" ht="12">
      <c r="B264" s="201" t="s">
        <v>2793</v>
      </c>
      <c r="C264" s="202" t="s">
        <v>350</v>
      </c>
      <c r="D264" s="203" t="s">
        <v>351</v>
      </c>
      <c r="E264" s="204" t="s">
        <v>2794</v>
      </c>
      <c r="F264" s="202">
        <f t="shared" si="7"/>
        <v>13</v>
      </c>
      <c r="G264" s="202" t="str">
        <f t="shared" si="8"/>
        <v>Rocky Mount</v>
      </c>
      <c r="H264" s="202"/>
      <c r="I264" s="205" t="s">
        <v>520</v>
      </c>
      <c r="J264" s="38" t="s">
        <v>351</v>
      </c>
      <c r="K264" s="38">
        <v>1417</v>
      </c>
      <c r="L264" s="206">
        <v>3457</v>
      </c>
      <c r="M264" s="207" t="s">
        <v>1374</v>
      </c>
      <c r="N264" s="208" t="s">
        <v>351</v>
      </c>
      <c r="O264" s="209" t="s">
        <v>1375</v>
      </c>
    </row>
    <row r="265" spans="2:15" ht="12">
      <c r="B265" s="201" t="s">
        <v>714</v>
      </c>
      <c r="C265" s="202" t="s">
        <v>350</v>
      </c>
      <c r="D265" s="203" t="s">
        <v>351</v>
      </c>
      <c r="E265" s="204" t="s">
        <v>57</v>
      </c>
      <c r="F265" s="202">
        <f t="shared" si="7"/>
        <v>16</v>
      </c>
      <c r="G265" s="202" t="str">
        <f t="shared" si="8"/>
        <v>Elizabeth City</v>
      </c>
      <c r="H265" s="202"/>
      <c r="I265" s="205" t="s">
        <v>58</v>
      </c>
      <c r="J265" s="38" t="s">
        <v>88</v>
      </c>
      <c r="K265" s="38">
        <v>1422</v>
      </c>
      <c r="L265" s="206">
        <v>3495</v>
      </c>
      <c r="M265" s="207" t="s">
        <v>59</v>
      </c>
      <c r="N265" s="208" t="s">
        <v>88</v>
      </c>
      <c r="O265" s="209" t="s">
        <v>725</v>
      </c>
    </row>
    <row r="266" spans="2:15" ht="12">
      <c r="B266" s="201" t="s">
        <v>487</v>
      </c>
      <c r="C266" s="202" t="s">
        <v>350</v>
      </c>
      <c r="D266" s="203" t="s">
        <v>351</v>
      </c>
      <c r="E266" s="204" t="s">
        <v>488</v>
      </c>
      <c r="F266" s="202">
        <f aca="true" t="shared" si="9" ref="F266:F329">LEN(E266)</f>
        <v>11</v>
      </c>
      <c r="G266" s="202" t="str">
        <f aca="true" t="shared" si="10" ref="G266:G329">MID(E266,2,F266-2)</f>
        <v>Charlotte</v>
      </c>
      <c r="H266" s="202"/>
      <c r="I266" s="205" t="s">
        <v>489</v>
      </c>
      <c r="J266" s="38" t="s">
        <v>2120</v>
      </c>
      <c r="K266" s="38">
        <v>1473</v>
      </c>
      <c r="L266" s="206">
        <v>3272</v>
      </c>
      <c r="M266" s="207" t="s">
        <v>490</v>
      </c>
      <c r="N266" s="208" t="s">
        <v>351</v>
      </c>
      <c r="O266" s="209" t="s">
        <v>491</v>
      </c>
    </row>
    <row r="267" spans="2:15" ht="12">
      <c r="B267" s="201" t="s">
        <v>492</v>
      </c>
      <c r="C267" s="202" t="s">
        <v>350</v>
      </c>
      <c r="D267" s="203" t="s">
        <v>351</v>
      </c>
      <c r="E267" s="204" t="s">
        <v>488</v>
      </c>
      <c r="F267" s="202">
        <f t="shared" si="9"/>
        <v>11</v>
      </c>
      <c r="G267" s="202" t="str">
        <f t="shared" si="10"/>
        <v>Charlotte</v>
      </c>
      <c r="H267" s="202"/>
      <c r="I267" s="205" t="s">
        <v>489</v>
      </c>
      <c r="J267" s="38" t="s">
        <v>2120</v>
      </c>
      <c r="K267" s="38">
        <v>1473</v>
      </c>
      <c r="L267" s="206">
        <v>3272</v>
      </c>
      <c r="M267" s="207" t="s">
        <v>490</v>
      </c>
      <c r="N267" s="208" t="s">
        <v>351</v>
      </c>
      <c r="O267" s="209" t="s">
        <v>491</v>
      </c>
    </row>
    <row r="268" spans="2:15" ht="12">
      <c r="B268" s="201" t="s">
        <v>493</v>
      </c>
      <c r="C268" s="202" t="s">
        <v>350</v>
      </c>
      <c r="D268" s="203" t="s">
        <v>351</v>
      </c>
      <c r="E268" s="204" t="s">
        <v>488</v>
      </c>
      <c r="F268" s="202">
        <f t="shared" si="9"/>
        <v>11</v>
      </c>
      <c r="G268" s="202" t="str">
        <f t="shared" si="10"/>
        <v>Charlotte</v>
      </c>
      <c r="H268" s="202"/>
      <c r="I268" s="205" t="s">
        <v>494</v>
      </c>
      <c r="J268" s="38" t="s">
        <v>351</v>
      </c>
      <c r="K268" s="38">
        <v>1582</v>
      </c>
      <c r="L268" s="206">
        <v>3341</v>
      </c>
      <c r="M268" s="207" t="s">
        <v>490</v>
      </c>
      <c r="N268" s="208" t="s">
        <v>351</v>
      </c>
      <c r="O268" s="209" t="s">
        <v>491</v>
      </c>
    </row>
    <row r="269" spans="2:15" ht="12">
      <c r="B269" s="201" t="s">
        <v>1448</v>
      </c>
      <c r="C269" s="202" t="s">
        <v>350</v>
      </c>
      <c r="D269" s="203" t="s">
        <v>351</v>
      </c>
      <c r="E269" s="204" t="s">
        <v>1241</v>
      </c>
      <c r="F269" s="202">
        <f t="shared" si="9"/>
        <v>14</v>
      </c>
      <c r="G269" s="202" t="str">
        <f t="shared" si="10"/>
        <v>Fayetteville</v>
      </c>
      <c r="H269" s="202"/>
      <c r="I269" s="205" t="s">
        <v>494</v>
      </c>
      <c r="J269" s="38" t="s">
        <v>351</v>
      </c>
      <c r="K269" s="38">
        <v>1582</v>
      </c>
      <c r="L269" s="206">
        <v>3341</v>
      </c>
      <c r="M269" s="207" t="s">
        <v>490</v>
      </c>
      <c r="N269" s="208" t="s">
        <v>351</v>
      </c>
      <c r="O269" s="209" t="s">
        <v>491</v>
      </c>
    </row>
    <row r="270" spans="2:15" ht="12">
      <c r="B270" s="201" t="s">
        <v>2032</v>
      </c>
      <c r="C270" s="202" t="s">
        <v>350</v>
      </c>
      <c r="D270" s="203" t="s">
        <v>351</v>
      </c>
      <c r="E270" s="204" t="s">
        <v>2030</v>
      </c>
      <c r="F270" s="202">
        <f t="shared" si="9"/>
        <v>12</v>
      </c>
      <c r="G270" s="202" t="str">
        <f t="shared" si="10"/>
        <v>Wilmington</v>
      </c>
      <c r="H270" s="202"/>
      <c r="I270" s="205" t="s">
        <v>1685</v>
      </c>
      <c r="J270" s="38" t="s">
        <v>351</v>
      </c>
      <c r="K270" s="38">
        <v>1926</v>
      </c>
      <c r="L270" s="206">
        <v>2470</v>
      </c>
      <c r="M270" s="207" t="s">
        <v>490</v>
      </c>
      <c r="N270" s="208" t="s">
        <v>351</v>
      </c>
      <c r="O270" s="209" t="s">
        <v>491</v>
      </c>
    </row>
    <row r="271" spans="2:15" ht="12">
      <c r="B271" s="201" t="s">
        <v>1827</v>
      </c>
      <c r="C271" s="202" t="s">
        <v>350</v>
      </c>
      <c r="D271" s="203" t="s">
        <v>351</v>
      </c>
      <c r="E271" s="204" t="s">
        <v>1828</v>
      </c>
      <c r="F271" s="202">
        <f t="shared" si="9"/>
        <v>9</v>
      </c>
      <c r="G271" s="202" t="str">
        <f t="shared" si="10"/>
        <v>Kinston</v>
      </c>
      <c r="H271" s="202"/>
      <c r="I271" s="205" t="s">
        <v>1685</v>
      </c>
      <c r="J271" s="38" t="s">
        <v>351</v>
      </c>
      <c r="K271" s="38">
        <v>1926</v>
      </c>
      <c r="L271" s="206">
        <v>2470</v>
      </c>
      <c r="M271" s="207" t="s">
        <v>490</v>
      </c>
      <c r="N271" s="208" t="s">
        <v>351</v>
      </c>
      <c r="O271" s="209" t="s">
        <v>491</v>
      </c>
    </row>
    <row r="272" spans="2:20" ht="12">
      <c r="B272" s="201" t="s">
        <v>1736</v>
      </c>
      <c r="C272" s="202" t="s">
        <v>350</v>
      </c>
      <c r="D272" s="203" t="s">
        <v>351</v>
      </c>
      <c r="E272" s="204" t="s">
        <v>1737</v>
      </c>
      <c r="F272" s="202">
        <f t="shared" si="9"/>
        <v>9</v>
      </c>
      <c r="G272" s="202" t="str">
        <f t="shared" si="10"/>
        <v>Hickory</v>
      </c>
      <c r="H272" s="202"/>
      <c r="I272" s="205" t="s">
        <v>1185</v>
      </c>
      <c r="J272" s="38" t="s">
        <v>351</v>
      </c>
      <c r="K272" s="38">
        <v>1253</v>
      </c>
      <c r="L272" s="206">
        <v>3865</v>
      </c>
      <c r="M272" s="207" t="s">
        <v>1186</v>
      </c>
      <c r="N272" s="208" t="s">
        <v>351</v>
      </c>
      <c r="O272" s="209" t="s">
        <v>1187</v>
      </c>
      <c r="P272" s="37"/>
      <c r="Q272" s="38"/>
      <c r="R272" s="210"/>
      <c r="S272" s="38"/>
      <c r="T272" s="38"/>
    </row>
    <row r="273" spans="2:20" ht="12">
      <c r="B273" s="201" t="s">
        <v>2491</v>
      </c>
      <c r="C273" s="202" t="s">
        <v>350</v>
      </c>
      <c r="D273" s="203" t="s">
        <v>351</v>
      </c>
      <c r="E273" s="204" t="s">
        <v>2492</v>
      </c>
      <c r="F273" s="202">
        <f t="shared" si="9"/>
        <v>11</v>
      </c>
      <c r="G273" s="202" t="str">
        <f t="shared" si="10"/>
        <v>Asheville</v>
      </c>
      <c r="H273" s="202"/>
      <c r="I273" s="205" t="s">
        <v>2493</v>
      </c>
      <c r="J273" s="38" t="s">
        <v>558</v>
      </c>
      <c r="K273" s="38">
        <v>972</v>
      </c>
      <c r="L273" s="206">
        <v>4406</v>
      </c>
      <c r="M273" s="207" t="s">
        <v>2494</v>
      </c>
      <c r="N273" s="208" t="s">
        <v>351</v>
      </c>
      <c r="O273" s="209" t="s">
        <v>2495</v>
      </c>
      <c r="P273" s="37"/>
      <c r="Q273" s="38"/>
      <c r="R273" s="210"/>
      <c r="S273" s="38"/>
      <c r="T273" s="38"/>
    </row>
    <row r="274" spans="2:20" ht="12">
      <c r="B274" s="201" t="s">
        <v>2496</v>
      </c>
      <c r="C274" s="202" t="s">
        <v>350</v>
      </c>
      <c r="D274" s="203" t="s">
        <v>351</v>
      </c>
      <c r="E274" s="204" t="s">
        <v>2492</v>
      </c>
      <c r="F274" s="202">
        <f t="shared" si="9"/>
        <v>11</v>
      </c>
      <c r="G274" s="202" t="str">
        <f t="shared" si="10"/>
        <v>Asheville</v>
      </c>
      <c r="H274" s="202"/>
      <c r="I274" s="205" t="s">
        <v>2497</v>
      </c>
      <c r="J274" s="38" t="s">
        <v>351</v>
      </c>
      <c r="K274" s="38">
        <v>787</v>
      </c>
      <c r="L274" s="206">
        <v>4308</v>
      </c>
      <c r="M274" s="207" t="s">
        <v>2494</v>
      </c>
      <c r="N274" s="208" t="s">
        <v>351</v>
      </c>
      <c r="O274" s="209" t="s">
        <v>2495</v>
      </c>
      <c r="P274" s="37"/>
      <c r="Q274" s="38"/>
      <c r="R274" s="210"/>
      <c r="S274" s="38"/>
      <c r="T274" s="38"/>
    </row>
    <row r="275" spans="2:15" ht="12">
      <c r="B275" s="201" t="s">
        <v>349</v>
      </c>
      <c r="C275" s="202" t="s">
        <v>350</v>
      </c>
      <c r="D275" s="203" t="s">
        <v>351</v>
      </c>
      <c r="E275" s="204" t="s">
        <v>352</v>
      </c>
      <c r="F275" s="202">
        <f t="shared" si="9"/>
        <v>9</v>
      </c>
      <c r="G275" s="202" t="str">
        <f t="shared" si="10"/>
        <v>Andrews</v>
      </c>
      <c r="H275" s="202"/>
      <c r="I275" s="205" t="s">
        <v>557</v>
      </c>
      <c r="J275" s="38" t="s">
        <v>558</v>
      </c>
      <c r="K275" s="38">
        <v>1266</v>
      </c>
      <c r="L275" s="206">
        <v>3937</v>
      </c>
      <c r="M275" s="207" t="s">
        <v>559</v>
      </c>
      <c r="N275" s="208" t="s">
        <v>558</v>
      </c>
      <c r="O275" s="209" t="s">
        <v>560</v>
      </c>
    </row>
    <row r="276" spans="2:15" ht="12">
      <c r="B276" s="201" t="s">
        <v>1</v>
      </c>
      <c r="C276" s="202" t="s">
        <v>2119</v>
      </c>
      <c r="D276" s="203" t="s">
        <v>2120</v>
      </c>
      <c r="E276" s="204" t="s">
        <v>2836</v>
      </c>
      <c r="F276" s="202">
        <f t="shared" si="9"/>
        <v>10</v>
      </c>
      <c r="G276" s="202" t="str">
        <f t="shared" si="10"/>
        <v>Columbia</v>
      </c>
      <c r="H276" s="202"/>
      <c r="I276" s="205" t="s">
        <v>1892</v>
      </c>
      <c r="J276" s="38" t="s">
        <v>2120</v>
      </c>
      <c r="K276" s="38">
        <v>1966</v>
      </c>
      <c r="L276" s="206">
        <v>2649</v>
      </c>
      <c r="M276" s="205" t="s">
        <v>2441</v>
      </c>
      <c r="N276" s="38" t="s">
        <v>2120</v>
      </c>
      <c r="O276" s="209" t="s">
        <v>2442</v>
      </c>
    </row>
    <row r="277" spans="2:15" ht="12">
      <c r="B277" s="201" t="s">
        <v>2573</v>
      </c>
      <c r="C277" s="202" t="s">
        <v>2119</v>
      </c>
      <c r="D277" s="203" t="s">
        <v>2120</v>
      </c>
      <c r="E277" s="204" t="s">
        <v>2836</v>
      </c>
      <c r="F277" s="202">
        <f t="shared" si="9"/>
        <v>10</v>
      </c>
      <c r="G277" s="202" t="str">
        <f t="shared" si="10"/>
        <v>Columbia</v>
      </c>
      <c r="H277" s="202"/>
      <c r="I277" s="205" t="s">
        <v>1892</v>
      </c>
      <c r="J277" s="38" t="s">
        <v>2120</v>
      </c>
      <c r="K277" s="38">
        <v>1966</v>
      </c>
      <c r="L277" s="206">
        <v>2649</v>
      </c>
      <c r="M277" s="205" t="s">
        <v>2441</v>
      </c>
      <c r="N277" s="38" t="s">
        <v>2120</v>
      </c>
      <c r="O277" s="209" t="s">
        <v>2442</v>
      </c>
    </row>
    <row r="278" spans="2:15" ht="12">
      <c r="B278" s="201" t="s">
        <v>2574</v>
      </c>
      <c r="C278" s="202" t="s">
        <v>2119</v>
      </c>
      <c r="D278" s="203" t="s">
        <v>2120</v>
      </c>
      <c r="E278" s="204" t="s">
        <v>2836</v>
      </c>
      <c r="F278" s="202">
        <f t="shared" si="9"/>
        <v>10</v>
      </c>
      <c r="G278" s="202" t="str">
        <f t="shared" si="10"/>
        <v>Columbia</v>
      </c>
      <c r="H278" s="202"/>
      <c r="I278" s="205" t="s">
        <v>1892</v>
      </c>
      <c r="J278" s="38" t="s">
        <v>2120</v>
      </c>
      <c r="K278" s="38">
        <v>1966</v>
      </c>
      <c r="L278" s="206">
        <v>2649</v>
      </c>
      <c r="M278" s="205" t="s">
        <v>2441</v>
      </c>
      <c r="N278" s="38" t="s">
        <v>2120</v>
      </c>
      <c r="O278" s="209" t="s">
        <v>2442</v>
      </c>
    </row>
    <row r="279" spans="2:15" ht="12">
      <c r="B279" s="201" t="s">
        <v>2094</v>
      </c>
      <c r="C279" s="202" t="s">
        <v>2119</v>
      </c>
      <c r="D279" s="203" t="s">
        <v>2120</v>
      </c>
      <c r="E279" s="204" t="s">
        <v>2095</v>
      </c>
      <c r="F279" s="202">
        <f t="shared" si="9"/>
        <v>13</v>
      </c>
      <c r="G279" s="202" t="str">
        <f t="shared" si="10"/>
        <v>Spartanburg</v>
      </c>
      <c r="H279" s="202"/>
      <c r="I279" s="205" t="s">
        <v>489</v>
      </c>
      <c r="J279" s="38" t="s">
        <v>2120</v>
      </c>
      <c r="K279" s="38">
        <v>1473</v>
      </c>
      <c r="L279" s="206">
        <v>3272</v>
      </c>
      <c r="M279" s="207" t="s">
        <v>490</v>
      </c>
      <c r="N279" s="208" t="s">
        <v>351</v>
      </c>
      <c r="O279" s="209" t="s">
        <v>491</v>
      </c>
    </row>
    <row r="280" spans="2:15" ht="12">
      <c r="B280" s="201" t="s">
        <v>336</v>
      </c>
      <c r="C280" s="202" t="s">
        <v>2119</v>
      </c>
      <c r="D280" s="203" t="s">
        <v>2120</v>
      </c>
      <c r="E280" s="204" t="s">
        <v>337</v>
      </c>
      <c r="F280" s="202">
        <f t="shared" si="9"/>
        <v>12</v>
      </c>
      <c r="G280" s="202" t="str">
        <f t="shared" si="10"/>
        <v>Charleston</v>
      </c>
      <c r="H280" s="202"/>
      <c r="I280" s="205" t="s">
        <v>338</v>
      </c>
      <c r="J280" s="38" t="s">
        <v>2120</v>
      </c>
      <c r="K280" s="38">
        <v>2266</v>
      </c>
      <c r="L280" s="206">
        <v>2013</v>
      </c>
      <c r="M280" s="207" t="s">
        <v>1785</v>
      </c>
      <c r="N280" s="208" t="s">
        <v>2120</v>
      </c>
      <c r="O280" s="209" t="s">
        <v>339</v>
      </c>
    </row>
    <row r="281" spans="2:15" ht="12">
      <c r="B281" s="201" t="s">
        <v>1683</v>
      </c>
      <c r="C281" s="202" t="s">
        <v>2119</v>
      </c>
      <c r="D281" s="203" t="s">
        <v>2120</v>
      </c>
      <c r="E281" s="204" t="s">
        <v>1684</v>
      </c>
      <c r="F281" s="202">
        <f t="shared" si="9"/>
        <v>10</v>
      </c>
      <c r="G281" s="202" t="str">
        <f t="shared" si="10"/>
        <v>Florence</v>
      </c>
      <c r="H281" s="202"/>
      <c r="I281" s="205" t="s">
        <v>1685</v>
      </c>
      <c r="J281" s="38" t="s">
        <v>351</v>
      </c>
      <c r="K281" s="38">
        <v>1926</v>
      </c>
      <c r="L281" s="206">
        <v>2470</v>
      </c>
      <c r="M281" s="205" t="s">
        <v>2441</v>
      </c>
      <c r="N281" s="38" t="s">
        <v>2120</v>
      </c>
      <c r="O281" s="209" t="s">
        <v>2442</v>
      </c>
    </row>
    <row r="282" spans="2:15" ht="12">
      <c r="B282" s="201" t="s">
        <v>1554</v>
      </c>
      <c r="C282" s="202" t="s">
        <v>2119</v>
      </c>
      <c r="D282" s="203" t="s">
        <v>2120</v>
      </c>
      <c r="E282" s="204" t="s">
        <v>1552</v>
      </c>
      <c r="F282" s="202">
        <f t="shared" si="9"/>
        <v>12</v>
      </c>
      <c r="G282" s="202" t="str">
        <f t="shared" si="10"/>
        <v>Greenville</v>
      </c>
      <c r="H282" s="202"/>
      <c r="I282" s="205" t="s">
        <v>489</v>
      </c>
      <c r="J282" s="38" t="s">
        <v>2120</v>
      </c>
      <c r="K282" s="38">
        <v>1473</v>
      </c>
      <c r="L282" s="206">
        <v>3272</v>
      </c>
      <c r="M282" s="207" t="s">
        <v>490</v>
      </c>
      <c r="N282" s="208" t="s">
        <v>351</v>
      </c>
      <c r="O282" s="209" t="s">
        <v>491</v>
      </c>
    </row>
    <row r="283" spans="2:15" ht="12">
      <c r="B283" s="201" t="s">
        <v>2526</v>
      </c>
      <c r="C283" s="202" t="s">
        <v>2119</v>
      </c>
      <c r="D283" s="203" t="s">
        <v>2120</v>
      </c>
      <c r="E283" s="204" t="s">
        <v>2527</v>
      </c>
      <c r="F283" s="202">
        <f t="shared" si="9"/>
        <v>11</v>
      </c>
      <c r="G283" s="202" t="str">
        <f t="shared" si="10"/>
        <v>Rock_Hill</v>
      </c>
      <c r="H283" s="202"/>
      <c r="I283" s="205" t="s">
        <v>1892</v>
      </c>
      <c r="J283" s="38" t="s">
        <v>2120</v>
      </c>
      <c r="K283" s="38">
        <v>1966</v>
      </c>
      <c r="L283" s="206">
        <v>2649</v>
      </c>
      <c r="M283" s="205" t="s">
        <v>2441</v>
      </c>
      <c r="N283" s="38" t="s">
        <v>2120</v>
      </c>
      <c r="O283" s="209" t="s">
        <v>2442</v>
      </c>
    </row>
    <row r="284" spans="2:15" ht="12">
      <c r="B284" s="201" t="s">
        <v>2118</v>
      </c>
      <c r="C284" s="202" t="s">
        <v>2119</v>
      </c>
      <c r="D284" s="203" t="s">
        <v>2120</v>
      </c>
      <c r="E284" s="204" t="s">
        <v>2121</v>
      </c>
      <c r="F284" s="202">
        <f t="shared" si="9"/>
        <v>7</v>
      </c>
      <c r="G284" s="202" t="str">
        <f t="shared" si="10"/>
        <v>Aiken</v>
      </c>
      <c r="H284" s="202"/>
      <c r="I284" s="205" t="s">
        <v>1892</v>
      </c>
      <c r="J284" s="38" t="s">
        <v>2120</v>
      </c>
      <c r="K284" s="38">
        <v>1966</v>
      </c>
      <c r="L284" s="206">
        <v>2649</v>
      </c>
      <c r="M284" s="205" t="s">
        <v>2441</v>
      </c>
      <c r="N284" s="38" t="s">
        <v>2120</v>
      </c>
      <c r="O284" s="209" t="s">
        <v>2442</v>
      </c>
    </row>
    <row r="285" spans="2:15" ht="12">
      <c r="B285" s="201" t="s">
        <v>1479</v>
      </c>
      <c r="C285" s="202" t="s">
        <v>2119</v>
      </c>
      <c r="D285" s="203" t="s">
        <v>2120</v>
      </c>
      <c r="E285" s="204" t="s">
        <v>1480</v>
      </c>
      <c r="F285" s="202">
        <f t="shared" si="9"/>
        <v>10</v>
      </c>
      <c r="G285" s="202" t="str">
        <f t="shared" si="10"/>
        <v>Beaufort</v>
      </c>
      <c r="H285" s="202"/>
      <c r="I285" s="205" t="s">
        <v>1481</v>
      </c>
      <c r="J285" s="38" t="s">
        <v>99</v>
      </c>
      <c r="K285" s="38">
        <v>2365</v>
      </c>
      <c r="L285" s="206">
        <v>1847</v>
      </c>
      <c r="M285" s="207" t="s">
        <v>1482</v>
      </c>
      <c r="N285" s="208" t="s">
        <v>99</v>
      </c>
      <c r="O285" s="209" t="s">
        <v>1483</v>
      </c>
    </row>
    <row r="286" spans="2:15" ht="12">
      <c r="B286" s="201" t="s">
        <v>2305</v>
      </c>
      <c r="C286" s="202" t="s">
        <v>98</v>
      </c>
      <c r="D286" s="203" t="s">
        <v>99</v>
      </c>
      <c r="E286" s="204" t="s">
        <v>2306</v>
      </c>
      <c r="F286" s="202">
        <f t="shared" si="9"/>
        <v>9</v>
      </c>
      <c r="G286" s="202" t="str">
        <f t="shared" si="10"/>
        <v>Atlanta</v>
      </c>
      <c r="H286" s="202"/>
      <c r="I286" s="205" t="s">
        <v>2307</v>
      </c>
      <c r="J286" s="38" t="s">
        <v>99</v>
      </c>
      <c r="K286" s="38">
        <v>1667</v>
      </c>
      <c r="L286" s="206">
        <v>2991</v>
      </c>
      <c r="M286" s="205" t="s">
        <v>2045</v>
      </c>
      <c r="N286" s="38" t="s">
        <v>99</v>
      </c>
      <c r="O286" s="209" t="s">
        <v>2046</v>
      </c>
    </row>
    <row r="287" spans="2:15" ht="12">
      <c r="B287" s="201" t="s">
        <v>2308</v>
      </c>
      <c r="C287" s="202" t="s">
        <v>98</v>
      </c>
      <c r="D287" s="203" t="s">
        <v>99</v>
      </c>
      <c r="E287" s="204" t="s">
        <v>2306</v>
      </c>
      <c r="F287" s="202">
        <f t="shared" si="9"/>
        <v>9</v>
      </c>
      <c r="G287" s="202" t="str">
        <f t="shared" si="10"/>
        <v>Atlanta</v>
      </c>
      <c r="H287" s="202"/>
      <c r="I287" s="205" t="s">
        <v>2307</v>
      </c>
      <c r="J287" s="38" t="s">
        <v>99</v>
      </c>
      <c r="K287" s="38">
        <v>1667</v>
      </c>
      <c r="L287" s="206">
        <v>2991</v>
      </c>
      <c r="M287" s="205" t="s">
        <v>2045</v>
      </c>
      <c r="N287" s="38" t="s">
        <v>99</v>
      </c>
      <c r="O287" s="209" t="s">
        <v>2046</v>
      </c>
    </row>
    <row r="288" spans="2:15" ht="12">
      <c r="B288" s="201" t="s">
        <v>2309</v>
      </c>
      <c r="C288" s="202" t="s">
        <v>98</v>
      </c>
      <c r="D288" s="203" t="s">
        <v>99</v>
      </c>
      <c r="E288" s="204" t="s">
        <v>2306</v>
      </c>
      <c r="F288" s="202">
        <f t="shared" si="9"/>
        <v>9</v>
      </c>
      <c r="G288" s="202" t="str">
        <f t="shared" si="10"/>
        <v>Atlanta</v>
      </c>
      <c r="H288" s="202"/>
      <c r="I288" s="205" t="s">
        <v>2307</v>
      </c>
      <c r="J288" s="38" t="s">
        <v>99</v>
      </c>
      <c r="K288" s="38">
        <v>1667</v>
      </c>
      <c r="L288" s="206">
        <v>2991</v>
      </c>
      <c r="M288" s="205" t="s">
        <v>2045</v>
      </c>
      <c r="N288" s="38" t="s">
        <v>99</v>
      </c>
      <c r="O288" s="209" t="s">
        <v>2046</v>
      </c>
    </row>
    <row r="289" spans="2:15" ht="12">
      <c r="B289" s="201" t="s">
        <v>2310</v>
      </c>
      <c r="C289" s="202" t="s">
        <v>98</v>
      </c>
      <c r="D289" s="203" t="s">
        <v>99</v>
      </c>
      <c r="E289" s="204" t="s">
        <v>2306</v>
      </c>
      <c r="F289" s="202">
        <f t="shared" si="9"/>
        <v>9</v>
      </c>
      <c r="G289" s="202" t="str">
        <f t="shared" si="10"/>
        <v>Atlanta</v>
      </c>
      <c r="H289" s="202"/>
      <c r="I289" s="205" t="s">
        <v>2307</v>
      </c>
      <c r="J289" s="38" t="s">
        <v>99</v>
      </c>
      <c r="K289" s="38">
        <v>1667</v>
      </c>
      <c r="L289" s="206">
        <v>2991</v>
      </c>
      <c r="M289" s="205" t="s">
        <v>2045</v>
      </c>
      <c r="N289" s="38" t="s">
        <v>99</v>
      </c>
      <c r="O289" s="209" t="s">
        <v>2046</v>
      </c>
    </row>
    <row r="290" spans="2:15" ht="12">
      <c r="B290" s="201" t="s">
        <v>2372</v>
      </c>
      <c r="C290" s="202" t="s">
        <v>98</v>
      </c>
      <c r="D290" s="203" t="s">
        <v>99</v>
      </c>
      <c r="E290" s="204" t="s">
        <v>2373</v>
      </c>
      <c r="F290" s="202">
        <f t="shared" si="9"/>
        <v>12</v>
      </c>
      <c r="G290" s="202" t="str">
        <f t="shared" si="10"/>
        <v>Swainsboro</v>
      </c>
      <c r="H290" s="202"/>
      <c r="I290" s="205" t="s">
        <v>1481</v>
      </c>
      <c r="J290" s="38" t="s">
        <v>99</v>
      </c>
      <c r="K290" s="38">
        <v>2365</v>
      </c>
      <c r="L290" s="206">
        <v>1847</v>
      </c>
      <c r="M290" s="207" t="s">
        <v>1482</v>
      </c>
      <c r="N290" s="208" t="s">
        <v>99</v>
      </c>
      <c r="O290" s="209" t="s">
        <v>1483</v>
      </c>
    </row>
    <row r="291" spans="2:15" ht="12">
      <c r="B291" s="201" t="s">
        <v>1340</v>
      </c>
      <c r="C291" s="202" t="s">
        <v>98</v>
      </c>
      <c r="D291" s="203" t="s">
        <v>99</v>
      </c>
      <c r="E291" s="204" t="s">
        <v>1154</v>
      </c>
      <c r="F291" s="202">
        <f t="shared" si="9"/>
        <v>13</v>
      </c>
      <c r="G291" s="202" t="str">
        <f t="shared" si="10"/>
        <v>Gainesville</v>
      </c>
      <c r="H291" s="202"/>
      <c r="I291" s="205" t="s">
        <v>489</v>
      </c>
      <c r="J291" s="38" t="s">
        <v>2120</v>
      </c>
      <c r="K291" s="38">
        <v>1473</v>
      </c>
      <c r="L291" s="206">
        <v>3272</v>
      </c>
      <c r="M291" s="205" t="s">
        <v>2045</v>
      </c>
      <c r="N291" s="38" t="s">
        <v>99</v>
      </c>
      <c r="O291" s="209" t="s">
        <v>2046</v>
      </c>
    </row>
    <row r="292" spans="2:15" ht="12">
      <c r="B292" s="201" t="s">
        <v>1787</v>
      </c>
      <c r="C292" s="202" t="s">
        <v>98</v>
      </c>
      <c r="D292" s="203" t="s">
        <v>99</v>
      </c>
      <c r="E292" s="204" t="s">
        <v>2043</v>
      </c>
      <c r="F292" s="202">
        <f t="shared" si="9"/>
        <v>8</v>
      </c>
      <c r="G292" s="202" t="str">
        <f t="shared" si="10"/>
        <v>Athens</v>
      </c>
      <c r="H292" s="202"/>
      <c r="I292" s="205" t="s">
        <v>2044</v>
      </c>
      <c r="J292" s="38" t="s">
        <v>99</v>
      </c>
      <c r="K292" s="38">
        <v>1709</v>
      </c>
      <c r="L292" s="206">
        <v>2893</v>
      </c>
      <c r="M292" s="205" t="s">
        <v>2045</v>
      </c>
      <c r="N292" s="38" t="s">
        <v>99</v>
      </c>
      <c r="O292" s="209" t="s">
        <v>2046</v>
      </c>
    </row>
    <row r="293" spans="2:15" ht="12">
      <c r="B293" s="201" t="s">
        <v>2789</v>
      </c>
      <c r="C293" s="202" t="s">
        <v>98</v>
      </c>
      <c r="D293" s="203" t="s">
        <v>99</v>
      </c>
      <c r="E293" s="204" t="s">
        <v>201</v>
      </c>
      <c r="F293" s="202">
        <f t="shared" si="9"/>
        <v>8</v>
      </c>
      <c r="G293" s="202" t="str">
        <f t="shared" si="10"/>
        <v>Dalton</v>
      </c>
      <c r="H293" s="202"/>
      <c r="I293" s="205" t="s">
        <v>301</v>
      </c>
      <c r="J293" s="38" t="s">
        <v>558</v>
      </c>
      <c r="K293" s="38">
        <v>1544</v>
      </c>
      <c r="L293" s="206">
        <v>3587</v>
      </c>
      <c r="M293" s="207" t="s">
        <v>506</v>
      </c>
      <c r="N293" s="208" t="s">
        <v>558</v>
      </c>
      <c r="O293" s="209" t="s">
        <v>343</v>
      </c>
    </row>
    <row r="294" spans="2:15" ht="12">
      <c r="B294" s="201" t="s">
        <v>2073</v>
      </c>
      <c r="C294" s="202" t="s">
        <v>98</v>
      </c>
      <c r="D294" s="203" t="s">
        <v>99</v>
      </c>
      <c r="E294" s="204" t="s">
        <v>2074</v>
      </c>
      <c r="F294" s="202">
        <f t="shared" si="9"/>
        <v>9</v>
      </c>
      <c r="G294" s="202" t="str">
        <f t="shared" si="10"/>
        <v>Augusta</v>
      </c>
      <c r="H294" s="202"/>
      <c r="I294" s="205" t="s">
        <v>2044</v>
      </c>
      <c r="J294" s="38" t="s">
        <v>99</v>
      </c>
      <c r="K294" s="38">
        <v>1709</v>
      </c>
      <c r="L294" s="206">
        <v>2893</v>
      </c>
      <c r="M294" s="205" t="s">
        <v>2441</v>
      </c>
      <c r="N294" s="38" t="s">
        <v>2120</v>
      </c>
      <c r="O294" s="209" t="s">
        <v>2442</v>
      </c>
    </row>
    <row r="295" spans="2:15" ht="12">
      <c r="B295" s="201" t="s">
        <v>2075</v>
      </c>
      <c r="C295" s="202" t="s">
        <v>98</v>
      </c>
      <c r="D295" s="203" t="s">
        <v>99</v>
      </c>
      <c r="E295" s="204" t="s">
        <v>2074</v>
      </c>
      <c r="F295" s="202">
        <f t="shared" si="9"/>
        <v>9</v>
      </c>
      <c r="G295" s="202" t="str">
        <f t="shared" si="10"/>
        <v>Augusta</v>
      </c>
      <c r="H295" s="202"/>
      <c r="I295" s="205" t="s">
        <v>2329</v>
      </c>
      <c r="J295" s="38" t="s">
        <v>99</v>
      </c>
      <c r="K295" s="38">
        <v>1948</v>
      </c>
      <c r="L295" s="206">
        <v>2565</v>
      </c>
      <c r="M295" s="205" t="s">
        <v>2441</v>
      </c>
      <c r="N295" s="38" t="s">
        <v>2120</v>
      </c>
      <c r="O295" s="209" t="s">
        <v>2442</v>
      </c>
    </row>
    <row r="296" spans="2:15" ht="12">
      <c r="B296" s="201" t="s">
        <v>1216</v>
      </c>
      <c r="C296" s="202" t="s">
        <v>98</v>
      </c>
      <c r="D296" s="203" t="s">
        <v>99</v>
      </c>
      <c r="E296" s="204" t="s">
        <v>1217</v>
      </c>
      <c r="F296" s="202">
        <f t="shared" si="9"/>
        <v>7</v>
      </c>
      <c r="G296" s="202" t="str">
        <f t="shared" si="10"/>
        <v>Macon</v>
      </c>
      <c r="H296" s="202"/>
      <c r="I296" s="205" t="s">
        <v>2743</v>
      </c>
      <c r="J296" s="38" t="s">
        <v>99</v>
      </c>
      <c r="K296" s="38">
        <v>2284</v>
      </c>
      <c r="L296" s="206">
        <v>2261</v>
      </c>
      <c r="M296" s="205" t="s">
        <v>1218</v>
      </c>
      <c r="N296" s="38" t="s">
        <v>99</v>
      </c>
      <c r="O296" s="209" t="s">
        <v>1219</v>
      </c>
    </row>
    <row r="297" spans="2:15" ht="12">
      <c r="B297" s="201" t="s">
        <v>1220</v>
      </c>
      <c r="C297" s="202" t="s">
        <v>98</v>
      </c>
      <c r="D297" s="203" t="s">
        <v>99</v>
      </c>
      <c r="E297" s="204" t="s">
        <v>1217</v>
      </c>
      <c r="F297" s="202">
        <f t="shared" si="9"/>
        <v>7</v>
      </c>
      <c r="G297" s="202" t="str">
        <f t="shared" si="10"/>
        <v>Macon</v>
      </c>
      <c r="H297" s="202"/>
      <c r="I297" s="205" t="s">
        <v>2743</v>
      </c>
      <c r="J297" s="38" t="s">
        <v>99</v>
      </c>
      <c r="K297" s="38">
        <v>2284</v>
      </c>
      <c r="L297" s="206">
        <v>2261</v>
      </c>
      <c r="M297" s="205" t="s">
        <v>1218</v>
      </c>
      <c r="N297" s="38" t="s">
        <v>99</v>
      </c>
      <c r="O297" s="209" t="s">
        <v>1219</v>
      </c>
    </row>
    <row r="298" spans="2:15" ht="12">
      <c r="B298" s="201" t="s">
        <v>1221</v>
      </c>
      <c r="C298" s="202" t="s">
        <v>98</v>
      </c>
      <c r="D298" s="203" t="s">
        <v>99</v>
      </c>
      <c r="E298" s="204" t="s">
        <v>1217</v>
      </c>
      <c r="F298" s="202">
        <f t="shared" si="9"/>
        <v>7</v>
      </c>
      <c r="G298" s="202" t="str">
        <f t="shared" si="10"/>
        <v>Macon</v>
      </c>
      <c r="H298" s="202"/>
      <c r="I298" s="205" t="s">
        <v>2147</v>
      </c>
      <c r="J298" s="38" t="s">
        <v>99</v>
      </c>
      <c r="K298" s="38">
        <v>2125</v>
      </c>
      <c r="L298" s="206">
        <v>2334</v>
      </c>
      <c r="M298" s="205" t="s">
        <v>1218</v>
      </c>
      <c r="N298" s="38" t="s">
        <v>99</v>
      </c>
      <c r="O298" s="209" t="s">
        <v>1219</v>
      </c>
    </row>
    <row r="299" spans="2:15" ht="12">
      <c r="B299" s="201" t="s">
        <v>2192</v>
      </c>
      <c r="C299" s="202" t="s">
        <v>98</v>
      </c>
      <c r="D299" s="203" t="s">
        <v>99</v>
      </c>
      <c r="E299" s="204" t="s">
        <v>2193</v>
      </c>
      <c r="F299" s="202">
        <f t="shared" si="9"/>
        <v>10</v>
      </c>
      <c r="G299" s="202" t="str">
        <f t="shared" si="10"/>
        <v>Savannah</v>
      </c>
      <c r="H299" s="202"/>
      <c r="I299" s="205" t="s">
        <v>1481</v>
      </c>
      <c r="J299" s="38" t="s">
        <v>99</v>
      </c>
      <c r="K299" s="38">
        <v>2365</v>
      </c>
      <c r="L299" s="206">
        <v>1847</v>
      </c>
      <c r="M299" s="207" t="s">
        <v>1482</v>
      </c>
      <c r="N299" s="208" t="s">
        <v>99</v>
      </c>
      <c r="O299" s="209" t="s">
        <v>1483</v>
      </c>
    </row>
    <row r="300" spans="2:15" ht="12">
      <c r="B300" s="201" t="s">
        <v>2194</v>
      </c>
      <c r="C300" s="202" t="s">
        <v>98</v>
      </c>
      <c r="D300" s="203" t="s">
        <v>99</v>
      </c>
      <c r="E300" s="204" t="s">
        <v>2193</v>
      </c>
      <c r="F300" s="202">
        <f t="shared" si="9"/>
        <v>10</v>
      </c>
      <c r="G300" s="202" t="str">
        <f t="shared" si="10"/>
        <v>Savannah</v>
      </c>
      <c r="H300" s="202"/>
      <c r="I300" s="205" t="s">
        <v>1481</v>
      </c>
      <c r="J300" s="38" t="s">
        <v>99</v>
      </c>
      <c r="K300" s="38">
        <v>2365</v>
      </c>
      <c r="L300" s="206">
        <v>1847</v>
      </c>
      <c r="M300" s="207" t="s">
        <v>1482</v>
      </c>
      <c r="N300" s="208" t="s">
        <v>99</v>
      </c>
      <c r="O300" s="209" t="s">
        <v>1483</v>
      </c>
    </row>
    <row r="301" spans="2:15" ht="12">
      <c r="B301" s="201" t="s">
        <v>2229</v>
      </c>
      <c r="C301" s="202" t="s">
        <v>98</v>
      </c>
      <c r="D301" s="203" t="s">
        <v>99</v>
      </c>
      <c r="E301" s="204" t="s">
        <v>2230</v>
      </c>
      <c r="F301" s="202">
        <f t="shared" si="9"/>
        <v>10</v>
      </c>
      <c r="G301" s="202" t="str">
        <f t="shared" si="10"/>
        <v>Waycross</v>
      </c>
      <c r="H301" s="202"/>
      <c r="I301" s="205" t="s">
        <v>1481</v>
      </c>
      <c r="J301" s="38" t="s">
        <v>99</v>
      </c>
      <c r="K301" s="38">
        <v>2365</v>
      </c>
      <c r="L301" s="206">
        <v>1847</v>
      </c>
      <c r="M301" s="207" t="s">
        <v>1482</v>
      </c>
      <c r="N301" s="208" t="s">
        <v>99</v>
      </c>
      <c r="O301" s="209" t="s">
        <v>1483</v>
      </c>
    </row>
    <row r="302" spans="2:15" ht="12">
      <c r="B302" s="201" t="s">
        <v>2462</v>
      </c>
      <c r="C302" s="202" t="s">
        <v>98</v>
      </c>
      <c r="D302" s="203" t="s">
        <v>99</v>
      </c>
      <c r="E302" s="204" t="s">
        <v>2463</v>
      </c>
      <c r="F302" s="202">
        <f t="shared" si="9"/>
        <v>10</v>
      </c>
      <c r="G302" s="202" t="str">
        <f t="shared" si="10"/>
        <v>Valdosta</v>
      </c>
      <c r="H302" s="202"/>
      <c r="I302" s="205" t="s">
        <v>2135</v>
      </c>
      <c r="J302" s="38" t="s">
        <v>2226</v>
      </c>
      <c r="K302" s="38">
        <v>2518</v>
      </c>
      <c r="L302" s="206">
        <v>1705</v>
      </c>
      <c r="M302" s="207" t="s">
        <v>426</v>
      </c>
      <c r="N302" s="208" t="s">
        <v>2226</v>
      </c>
      <c r="O302" s="209" t="s">
        <v>427</v>
      </c>
    </row>
    <row r="303" spans="2:15" ht="12">
      <c r="B303" s="201" t="s">
        <v>97</v>
      </c>
      <c r="C303" s="202" t="s">
        <v>98</v>
      </c>
      <c r="D303" s="203" t="s">
        <v>99</v>
      </c>
      <c r="E303" s="204" t="s">
        <v>100</v>
      </c>
      <c r="F303" s="202">
        <f t="shared" si="9"/>
        <v>8</v>
      </c>
      <c r="G303" s="202" t="str">
        <f t="shared" si="10"/>
        <v>Albany</v>
      </c>
      <c r="H303" s="202"/>
      <c r="I303" s="205" t="s">
        <v>2743</v>
      </c>
      <c r="J303" s="38" t="s">
        <v>99</v>
      </c>
      <c r="K303" s="38">
        <v>2284</v>
      </c>
      <c r="L303" s="206">
        <v>2261</v>
      </c>
      <c r="M303" s="207" t="s">
        <v>2482</v>
      </c>
      <c r="N303" s="208" t="s">
        <v>99</v>
      </c>
      <c r="O303" s="209" t="s">
        <v>2483</v>
      </c>
    </row>
    <row r="304" spans="2:15" ht="12">
      <c r="B304" s="201" t="s">
        <v>2145</v>
      </c>
      <c r="C304" s="202" t="s">
        <v>98</v>
      </c>
      <c r="D304" s="203" t="s">
        <v>99</v>
      </c>
      <c r="E304" s="204" t="s">
        <v>2146</v>
      </c>
      <c r="F304" s="202">
        <f t="shared" si="9"/>
        <v>10</v>
      </c>
      <c r="G304" s="202" t="str">
        <f t="shared" si="10"/>
        <v>Columbus</v>
      </c>
      <c r="H304" s="202"/>
      <c r="I304" s="205" t="s">
        <v>2147</v>
      </c>
      <c r="J304" s="38" t="s">
        <v>99</v>
      </c>
      <c r="K304" s="38">
        <v>2125</v>
      </c>
      <c r="L304" s="206">
        <v>2334</v>
      </c>
      <c r="M304" s="207" t="s">
        <v>2482</v>
      </c>
      <c r="N304" s="208" t="s">
        <v>99</v>
      </c>
      <c r="O304" s="209" t="s">
        <v>2483</v>
      </c>
    </row>
    <row r="305" spans="2:15" ht="12">
      <c r="B305" s="201" t="s">
        <v>2148</v>
      </c>
      <c r="C305" s="202" t="s">
        <v>98</v>
      </c>
      <c r="D305" s="203" t="s">
        <v>99</v>
      </c>
      <c r="E305" s="204" t="s">
        <v>2146</v>
      </c>
      <c r="F305" s="202">
        <f t="shared" si="9"/>
        <v>10</v>
      </c>
      <c r="G305" s="202" t="str">
        <f t="shared" si="10"/>
        <v>Columbus</v>
      </c>
      <c r="H305" s="202"/>
      <c r="I305" s="205" t="s">
        <v>2743</v>
      </c>
      <c r="J305" s="38" t="s">
        <v>99</v>
      </c>
      <c r="K305" s="38">
        <v>2284</v>
      </c>
      <c r="L305" s="206">
        <v>2261</v>
      </c>
      <c r="M305" s="207" t="s">
        <v>2482</v>
      </c>
      <c r="N305" s="208" t="s">
        <v>99</v>
      </c>
      <c r="O305" s="209" t="s">
        <v>2483</v>
      </c>
    </row>
    <row r="306" spans="2:15" ht="12">
      <c r="B306" s="201" t="s">
        <v>475</v>
      </c>
      <c r="C306" s="202" t="s">
        <v>2225</v>
      </c>
      <c r="D306" s="203" t="s">
        <v>2226</v>
      </c>
      <c r="E306" s="204" t="s">
        <v>476</v>
      </c>
      <c r="F306" s="202">
        <f t="shared" si="9"/>
        <v>14</v>
      </c>
      <c r="G306" s="202" t="str">
        <f t="shared" si="10"/>
        <v>Jacksonville</v>
      </c>
      <c r="H306" s="202"/>
      <c r="I306" s="205" t="s">
        <v>477</v>
      </c>
      <c r="J306" s="38" t="s">
        <v>2226</v>
      </c>
      <c r="K306" s="38">
        <v>2551</v>
      </c>
      <c r="L306" s="206">
        <v>1434</v>
      </c>
      <c r="M306" s="205" t="s">
        <v>1338</v>
      </c>
      <c r="N306" s="38" t="s">
        <v>2226</v>
      </c>
      <c r="O306" s="209" t="s">
        <v>1339</v>
      </c>
    </row>
    <row r="307" spans="2:15" ht="12">
      <c r="B307" s="201" t="s">
        <v>478</v>
      </c>
      <c r="C307" s="202" t="s">
        <v>2225</v>
      </c>
      <c r="D307" s="203" t="s">
        <v>2226</v>
      </c>
      <c r="E307" s="204" t="s">
        <v>476</v>
      </c>
      <c r="F307" s="202">
        <f t="shared" si="9"/>
        <v>14</v>
      </c>
      <c r="G307" s="202" t="str">
        <f t="shared" si="10"/>
        <v>Jacksonville</v>
      </c>
      <c r="H307" s="202"/>
      <c r="I307" s="205" t="s">
        <v>477</v>
      </c>
      <c r="J307" s="38" t="s">
        <v>2226</v>
      </c>
      <c r="K307" s="38">
        <v>2551</v>
      </c>
      <c r="L307" s="206">
        <v>1434</v>
      </c>
      <c r="M307" s="205" t="s">
        <v>1338</v>
      </c>
      <c r="N307" s="38" t="s">
        <v>2226</v>
      </c>
      <c r="O307" s="209" t="s">
        <v>1339</v>
      </c>
    </row>
    <row r="308" spans="2:15" ht="12">
      <c r="B308" s="201" t="s">
        <v>479</v>
      </c>
      <c r="C308" s="202" t="s">
        <v>2225</v>
      </c>
      <c r="D308" s="203" t="s">
        <v>2226</v>
      </c>
      <c r="E308" s="204" t="s">
        <v>476</v>
      </c>
      <c r="F308" s="202">
        <f t="shared" si="9"/>
        <v>14</v>
      </c>
      <c r="G308" s="202" t="str">
        <f t="shared" si="10"/>
        <v>Jacksonville</v>
      </c>
      <c r="H308" s="202"/>
      <c r="I308" s="205" t="s">
        <v>477</v>
      </c>
      <c r="J308" s="38" t="s">
        <v>2226</v>
      </c>
      <c r="K308" s="38">
        <v>2551</v>
      </c>
      <c r="L308" s="206">
        <v>1434</v>
      </c>
      <c r="M308" s="205" t="s">
        <v>1338</v>
      </c>
      <c r="N308" s="38" t="s">
        <v>2226</v>
      </c>
      <c r="O308" s="209" t="s">
        <v>1339</v>
      </c>
    </row>
    <row r="309" spans="2:15" ht="12">
      <c r="B309" s="201" t="s">
        <v>1875</v>
      </c>
      <c r="C309" s="202" t="s">
        <v>2225</v>
      </c>
      <c r="D309" s="203" t="s">
        <v>2226</v>
      </c>
      <c r="E309" s="204" t="s">
        <v>1876</v>
      </c>
      <c r="F309" s="202">
        <f t="shared" si="9"/>
        <v>13</v>
      </c>
      <c r="G309" s="202" t="str">
        <f t="shared" si="10"/>
        <v>Tallahassee</v>
      </c>
      <c r="H309" s="202"/>
      <c r="I309" s="205" t="s">
        <v>2135</v>
      </c>
      <c r="J309" s="38" t="s">
        <v>2226</v>
      </c>
      <c r="K309" s="38">
        <v>2518</v>
      </c>
      <c r="L309" s="206">
        <v>1705</v>
      </c>
      <c r="M309" s="207" t="s">
        <v>426</v>
      </c>
      <c r="N309" s="208" t="s">
        <v>2226</v>
      </c>
      <c r="O309" s="209" t="s">
        <v>427</v>
      </c>
    </row>
    <row r="310" spans="2:15" ht="12">
      <c r="B310" s="201" t="s">
        <v>155</v>
      </c>
      <c r="C310" s="202" t="s">
        <v>2225</v>
      </c>
      <c r="D310" s="203" t="s">
        <v>2226</v>
      </c>
      <c r="E310" s="204" t="s">
        <v>156</v>
      </c>
      <c r="F310" s="202">
        <f t="shared" si="9"/>
        <v>13</v>
      </c>
      <c r="G310" s="202" t="str">
        <f t="shared" si="10"/>
        <v>Panama City</v>
      </c>
      <c r="H310" s="202"/>
      <c r="I310" s="205" t="s">
        <v>425</v>
      </c>
      <c r="J310" s="38" t="s">
        <v>2226</v>
      </c>
      <c r="K310" s="38">
        <v>2582</v>
      </c>
      <c r="L310" s="206">
        <v>1429</v>
      </c>
      <c r="M310" s="207" t="s">
        <v>426</v>
      </c>
      <c r="N310" s="208" t="s">
        <v>2226</v>
      </c>
      <c r="O310" s="209" t="s">
        <v>427</v>
      </c>
    </row>
    <row r="311" spans="2:15" ht="12">
      <c r="B311" s="201" t="s">
        <v>166</v>
      </c>
      <c r="C311" s="202" t="s">
        <v>2225</v>
      </c>
      <c r="D311" s="203" t="s">
        <v>2226</v>
      </c>
      <c r="E311" s="204" t="s">
        <v>167</v>
      </c>
      <c r="F311" s="202">
        <f t="shared" si="9"/>
        <v>11</v>
      </c>
      <c r="G311" s="202" t="str">
        <f t="shared" si="10"/>
        <v>Pensacola</v>
      </c>
      <c r="H311" s="202"/>
      <c r="I311" s="205" t="s">
        <v>168</v>
      </c>
      <c r="J311" s="38" t="s">
        <v>2226</v>
      </c>
      <c r="K311" s="38">
        <v>2636</v>
      </c>
      <c r="L311" s="206">
        <v>1617</v>
      </c>
      <c r="M311" s="207" t="s">
        <v>1488</v>
      </c>
      <c r="N311" s="208" t="s">
        <v>136</v>
      </c>
      <c r="O311" s="209" t="s">
        <v>1489</v>
      </c>
    </row>
    <row r="312" spans="2:15" ht="12">
      <c r="B312" s="201" t="s">
        <v>1153</v>
      </c>
      <c r="C312" s="202" t="s">
        <v>2225</v>
      </c>
      <c r="D312" s="203" t="s">
        <v>2226</v>
      </c>
      <c r="E312" s="204" t="s">
        <v>1154</v>
      </c>
      <c r="F312" s="202">
        <f t="shared" si="9"/>
        <v>13</v>
      </c>
      <c r="G312" s="202" t="str">
        <f t="shared" si="10"/>
        <v>Gainesville</v>
      </c>
      <c r="H312" s="202"/>
      <c r="I312" s="205" t="s">
        <v>1337</v>
      </c>
      <c r="J312" s="38" t="s">
        <v>2226</v>
      </c>
      <c r="K312" s="38">
        <v>2609</v>
      </c>
      <c r="L312" s="206">
        <v>1267</v>
      </c>
      <c r="M312" s="205" t="s">
        <v>1338</v>
      </c>
      <c r="N312" s="38" t="s">
        <v>2226</v>
      </c>
      <c r="O312" s="209" t="s">
        <v>1339</v>
      </c>
    </row>
    <row r="313" spans="2:15" ht="12">
      <c r="B313" s="201" t="s">
        <v>2404</v>
      </c>
      <c r="C313" s="202" t="s">
        <v>2225</v>
      </c>
      <c r="D313" s="203" t="s">
        <v>2226</v>
      </c>
      <c r="E313" s="204" t="s">
        <v>2658</v>
      </c>
      <c r="F313" s="202">
        <f t="shared" si="9"/>
        <v>12</v>
      </c>
      <c r="G313" s="202" t="str">
        <f t="shared" si="10"/>
        <v>Titusville</v>
      </c>
      <c r="H313" s="202"/>
      <c r="I313" s="205" t="s">
        <v>2303</v>
      </c>
      <c r="J313" s="38" t="s">
        <v>2226</v>
      </c>
      <c r="K313" s="38">
        <v>2919</v>
      </c>
      <c r="L313" s="206">
        <v>909</v>
      </c>
      <c r="M313" s="205" t="s">
        <v>2556</v>
      </c>
      <c r="N313" s="38" t="s">
        <v>2226</v>
      </c>
      <c r="O313" s="209" t="s">
        <v>2557</v>
      </c>
    </row>
    <row r="314" spans="2:15" ht="12">
      <c r="B314" s="201" t="s">
        <v>2633</v>
      </c>
      <c r="C314" s="202" t="s">
        <v>2225</v>
      </c>
      <c r="D314" s="203" t="s">
        <v>2226</v>
      </c>
      <c r="E314" s="204" t="s">
        <v>2634</v>
      </c>
      <c r="F314" s="202">
        <f t="shared" si="9"/>
        <v>9</v>
      </c>
      <c r="G314" s="202" t="str">
        <f t="shared" si="10"/>
        <v>Orlando</v>
      </c>
      <c r="H314" s="202"/>
      <c r="I314" s="205" t="s">
        <v>2635</v>
      </c>
      <c r="J314" s="38" t="s">
        <v>2226</v>
      </c>
      <c r="K314" s="38">
        <v>3381</v>
      </c>
      <c r="L314" s="206">
        <v>686</v>
      </c>
      <c r="M314" s="205" t="s">
        <v>2459</v>
      </c>
      <c r="N314" s="38" t="s">
        <v>2226</v>
      </c>
      <c r="O314" s="209" t="s">
        <v>2213</v>
      </c>
    </row>
    <row r="315" spans="2:15" ht="12">
      <c r="B315" s="201" t="s">
        <v>2456</v>
      </c>
      <c r="C315" s="202" t="s">
        <v>2225</v>
      </c>
      <c r="D315" s="203" t="s">
        <v>2226</v>
      </c>
      <c r="E315" s="204" t="s">
        <v>2457</v>
      </c>
      <c r="F315" s="202">
        <f t="shared" si="9"/>
        <v>11</v>
      </c>
      <c r="G315" s="202" t="str">
        <f t="shared" si="10"/>
        <v>Melbourne</v>
      </c>
      <c r="H315" s="202"/>
      <c r="I315" s="205" t="s">
        <v>2458</v>
      </c>
      <c r="J315" s="38" t="s">
        <v>2226</v>
      </c>
      <c r="K315" s="38">
        <v>3278</v>
      </c>
      <c r="L315" s="206">
        <v>548</v>
      </c>
      <c r="M315" s="205" t="s">
        <v>2459</v>
      </c>
      <c r="N315" s="38" t="s">
        <v>2226</v>
      </c>
      <c r="O315" s="209" t="s">
        <v>2213</v>
      </c>
    </row>
    <row r="316" spans="2:15" ht="12">
      <c r="B316" s="201" t="s">
        <v>1618</v>
      </c>
      <c r="C316" s="202" t="s">
        <v>2225</v>
      </c>
      <c r="D316" s="203" t="s">
        <v>2226</v>
      </c>
      <c r="E316" s="204" t="s">
        <v>1619</v>
      </c>
      <c r="F316" s="202">
        <f t="shared" si="9"/>
        <v>7</v>
      </c>
      <c r="G316" s="202" t="str">
        <f t="shared" si="10"/>
        <v>Miami</v>
      </c>
      <c r="H316" s="202"/>
      <c r="I316" s="205" t="s">
        <v>1620</v>
      </c>
      <c r="J316" s="38" t="s">
        <v>2226</v>
      </c>
      <c r="K316" s="38">
        <v>4798</v>
      </c>
      <c r="L316" s="206">
        <v>100</v>
      </c>
      <c r="M316" s="207" t="s">
        <v>1446</v>
      </c>
      <c r="N316" s="208" t="s">
        <v>2226</v>
      </c>
      <c r="O316" s="209" t="s">
        <v>1666</v>
      </c>
    </row>
    <row r="317" spans="2:15" ht="12">
      <c r="B317" s="201" t="s">
        <v>1621</v>
      </c>
      <c r="C317" s="202" t="s">
        <v>2225</v>
      </c>
      <c r="D317" s="203" t="s">
        <v>2226</v>
      </c>
      <c r="E317" s="204" t="s">
        <v>1619</v>
      </c>
      <c r="F317" s="202">
        <f t="shared" si="9"/>
        <v>7</v>
      </c>
      <c r="G317" s="202" t="str">
        <f t="shared" si="10"/>
        <v>Miami</v>
      </c>
      <c r="H317" s="202"/>
      <c r="I317" s="205" t="s">
        <v>1445</v>
      </c>
      <c r="J317" s="38" t="s">
        <v>2226</v>
      </c>
      <c r="K317" s="38">
        <v>4198</v>
      </c>
      <c r="L317" s="206">
        <v>200</v>
      </c>
      <c r="M317" s="207" t="s">
        <v>1446</v>
      </c>
      <c r="N317" s="208" t="s">
        <v>2226</v>
      </c>
      <c r="O317" s="209" t="s">
        <v>1666</v>
      </c>
    </row>
    <row r="318" spans="2:15" ht="12">
      <c r="B318" s="201" t="s">
        <v>1622</v>
      </c>
      <c r="C318" s="202" t="s">
        <v>2225</v>
      </c>
      <c r="D318" s="203" t="s">
        <v>2226</v>
      </c>
      <c r="E318" s="204" t="s">
        <v>1619</v>
      </c>
      <c r="F318" s="202">
        <f t="shared" si="9"/>
        <v>7</v>
      </c>
      <c r="G318" s="202" t="str">
        <f t="shared" si="10"/>
        <v>Miami</v>
      </c>
      <c r="H318" s="202"/>
      <c r="I318" s="205" t="s">
        <v>1445</v>
      </c>
      <c r="J318" s="38" t="s">
        <v>2226</v>
      </c>
      <c r="K318" s="38">
        <v>4198</v>
      </c>
      <c r="L318" s="206">
        <v>200</v>
      </c>
      <c r="M318" s="207" t="s">
        <v>1446</v>
      </c>
      <c r="N318" s="208" t="s">
        <v>2226</v>
      </c>
      <c r="O318" s="209" t="s">
        <v>1666</v>
      </c>
    </row>
    <row r="319" spans="2:15" ht="12">
      <c r="B319" s="201" t="s">
        <v>1443</v>
      </c>
      <c r="C319" s="202" t="s">
        <v>2225</v>
      </c>
      <c r="D319" s="203" t="s">
        <v>2226</v>
      </c>
      <c r="E319" s="204" t="s">
        <v>1444</v>
      </c>
      <c r="F319" s="202">
        <f t="shared" si="9"/>
        <v>17</v>
      </c>
      <c r="G319" s="202" t="str">
        <f t="shared" si="10"/>
        <v>Fort Lauderdale</v>
      </c>
      <c r="H319" s="202"/>
      <c r="I319" s="205" t="s">
        <v>1445</v>
      </c>
      <c r="J319" s="38" t="s">
        <v>2226</v>
      </c>
      <c r="K319" s="38">
        <v>4198</v>
      </c>
      <c r="L319" s="206">
        <v>200</v>
      </c>
      <c r="M319" s="207" t="s">
        <v>1446</v>
      </c>
      <c r="N319" s="208" t="s">
        <v>2226</v>
      </c>
      <c r="O319" s="209" t="s">
        <v>1666</v>
      </c>
    </row>
    <row r="320" spans="2:15" ht="12">
      <c r="B320" s="201" t="s">
        <v>2248</v>
      </c>
      <c r="C320" s="202" t="s">
        <v>2225</v>
      </c>
      <c r="D320" s="203" t="s">
        <v>2226</v>
      </c>
      <c r="E320" s="204" t="s">
        <v>2249</v>
      </c>
      <c r="F320" s="202">
        <f t="shared" si="9"/>
        <v>17</v>
      </c>
      <c r="G320" s="202" t="str">
        <f t="shared" si="10"/>
        <v>West Palm Beach</v>
      </c>
      <c r="H320" s="202"/>
      <c r="I320" s="205" t="s">
        <v>2250</v>
      </c>
      <c r="J320" s="38" t="s">
        <v>2226</v>
      </c>
      <c r="K320" s="38">
        <v>3891</v>
      </c>
      <c r="L320" s="206">
        <v>323</v>
      </c>
      <c r="M320" s="207" t="s">
        <v>2251</v>
      </c>
      <c r="N320" s="208" t="s">
        <v>2226</v>
      </c>
      <c r="O320" s="209" t="s">
        <v>2252</v>
      </c>
    </row>
    <row r="321" spans="2:15" ht="12">
      <c r="B321" s="201" t="s">
        <v>2136</v>
      </c>
      <c r="C321" s="202" t="s">
        <v>2225</v>
      </c>
      <c r="D321" s="203" t="s">
        <v>2226</v>
      </c>
      <c r="E321" s="204" t="s">
        <v>2137</v>
      </c>
      <c r="F321" s="202">
        <f t="shared" si="9"/>
        <v>7</v>
      </c>
      <c r="G321" s="202" t="str">
        <f t="shared" si="10"/>
        <v>Tampa</v>
      </c>
      <c r="H321" s="202"/>
      <c r="I321" s="205" t="s">
        <v>2228</v>
      </c>
      <c r="J321" s="38" t="s">
        <v>2226</v>
      </c>
      <c r="K321" s="38">
        <v>3427</v>
      </c>
      <c r="L321" s="206">
        <v>725</v>
      </c>
      <c r="M321" s="205" t="s">
        <v>2008</v>
      </c>
      <c r="N321" s="38" t="s">
        <v>2226</v>
      </c>
      <c r="O321" s="209" t="s">
        <v>2009</v>
      </c>
    </row>
    <row r="322" spans="2:15" ht="12">
      <c r="B322" s="201" t="s">
        <v>2138</v>
      </c>
      <c r="C322" s="202" t="s">
        <v>2225</v>
      </c>
      <c r="D322" s="203" t="s">
        <v>2226</v>
      </c>
      <c r="E322" s="204" t="s">
        <v>2137</v>
      </c>
      <c r="F322" s="202">
        <f t="shared" si="9"/>
        <v>7</v>
      </c>
      <c r="G322" s="202" t="str">
        <f t="shared" si="10"/>
        <v>Tampa</v>
      </c>
      <c r="H322" s="202"/>
      <c r="I322" s="205" t="s">
        <v>2228</v>
      </c>
      <c r="J322" s="38" t="s">
        <v>2226</v>
      </c>
      <c r="K322" s="38">
        <v>3427</v>
      </c>
      <c r="L322" s="206">
        <v>725</v>
      </c>
      <c r="M322" s="205" t="s">
        <v>2008</v>
      </c>
      <c r="N322" s="38" t="s">
        <v>2226</v>
      </c>
      <c r="O322" s="209" t="s">
        <v>2009</v>
      </c>
    </row>
    <row r="323" spans="2:15" ht="12">
      <c r="B323" s="201" t="s">
        <v>1606</v>
      </c>
      <c r="C323" s="202" t="s">
        <v>2225</v>
      </c>
      <c r="D323" s="203" t="s">
        <v>2226</v>
      </c>
      <c r="E323" s="204" t="s">
        <v>1607</v>
      </c>
      <c r="F323" s="202">
        <f t="shared" si="9"/>
        <v>16</v>
      </c>
      <c r="G323" s="202" t="str">
        <f t="shared" si="10"/>
        <v>St. Petersburg</v>
      </c>
      <c r="H323" s="202"/>
      <c r="I323" s="205" t="s">
        <v>2228</v>
      </c>
      <c r="J323" s="38" t="s">
        <v>2226</v>
      </c>
      <c r="K323" s="38">
        <v>3427</v>
      </c>
      <c r="L323" s="206">
        <v>725</v>
      </c>
      <c r="M323" s="205" t="s">
        <v>2008</v>
      </c>
      <c r="N323" s="38" t="s">
        <v>2226</v>
      </c>
      <c r="O323" s="209" t="s">
        <v>2009</v>
      </c>
    </row>
    <row r="324" spans="2:15" ht="12">
      <c r="B324" s="201" t="s">
        <v>1060</v>
      </c>
      <c r="C324" s="202" t="s">
        <v>2225</v>
      </c>
      <c r="D324" s="203" t="s">
        <v>2226</v>
      </c>
      <c r="E324" s="204" t="s">
        <v>1386</v>
      </c>
      <c r="F324" s="202">
        <f t="shared" si="9"/>
        <v>10</v>
      </c>
      <c r="G324" s="202" t="str">
        <f t="shared" si="10"/>
        <v>Lakeland</v>
      </c>
      <c r="H324" s="202"/>
      <c r="I324" s="205" t="s">
        <v>2228</v>
      </c>
      <c r="J324" s="38" t="s">
        <v>2226</v>
      </c>
      <c r="K324" s="38">
        <v>3427</v>
      </c>
      <c r="L324" s="206">
        <v>725</v>
      </c>
      <c r="M324" s="205" t="s">
        <v>2008</v>
      </c>
      <c r="N324" s="38" t="s">
        <v>2226</v>
      </c>
      <c r="O324" s="209" t="s">
        <v>2009</v>
      </c>
    </row>
    <row r="325" spans="2:15" ht="12">
      <c r="B325" s="201" t="s">
        <v>1697</v>
      </c>
      <c r="C325" s="202" t="s">
        <v>2225</v>
      </c>
      <c r="D325" s="203" t="s">
        <v>2226</v>
      </c>
      <c r="E325" s="204" t="s">
        <v>1102</v>
      </c>
      <c r="F325" s="202">
        <f t="shared" si="9"/>
        <v>12</v>
      </c>
      <c r="G325" s="202" t="str">
        <f t="shared" si="10"/>
        <v>Fort Myers</v>
      </c>
      <c r="H325" s="202"/>
      <c r="I325" s="205" t="s">
        <v>1103</v>
      </c>
      <c r="J325" s="38" t="s">
        <v>2226</v>
      </c>
      <c r="K325" s="38">
        <v>3855</v>
      </c>
      <c r="L325" s="206">
        <v>418</v>
      </c>
      <c r="M325" s="205" t="s">
        <v>2008</v>
      </c>
      <c r="N325" s="38" t="s">
        <v>2226</v>
      </c>
      <c r="O325" s="209" t="s">
        <v>2009</v>
      </c>
    </row>
    <row r="326" spans="2:15" ht="12">
      <c r="B326" s="201" t="s">
        <v>2224</v>
      </c>
      <c r="C326" s="202" t="s">
        <v>2225</v>
      </c>
      <c r="D326" s="203" t="s">
        <v>2226</v>
      </c>
      <c r="E326" s="204" t="s">
        <v>2227</v>
      </c>
      <c r="F326" s="202">
        <f t="shared" si="9"/>
        <v>11</v>
      </c>
      <c r="G326" s="202" t="str">
        <f t="shared" si="10"/>
        <v>Bradenton</v>
      </c>
      <c r="H326" s="202"/>
      <c r="I326" s="205" t="s">
        <v>2228</v>
      </c>
      <c r="J326" s="38" t="s">
        <v>2226</v>
      </c>
      <c r="K326" s="38">
        <v>3427</v>
      </c>
      <c r="L326" s="206">
        <v>725</v>
      </c>
      <c r="M326" s="205" t="s">
        <v>2008</v>
      </c>
      <c r="N326" s="38" t="s">
        <v>2226</v>
      </c>
      <c r="O326" s="209" t="s">
        <v>2009</v>
      </c>
    </row>
    <row r="327" spans="2:15" ht="12">
      <c r="B327" s="201" t="s">
        <v>1753</v>
      </c>
      <c r="C327" s="202" t="s">
        <v>2225</v>
      </c>
      <c r="D327" s="203" t="s">
        <v>2226</v>
      </c>
      <c r="E327" s="204" t="s">
        <v>2302</v>
      </c>
      <c r="F327" s="202">
        <f t="shared" si="9"/>
        <v>7</v>
      </c>
      <c r="G327" s="202" t="str">
        <f t="shared" si="10"/>
        <v>Ocala</v>
      </c>
      <c r="H327" s="202"/>
      <c r="I327" s="205" t="s">
        <v>2303</v>
      </c>
      <c r="J327" s="38" t="s">
        <v>2226</v>
      </c>
      <c r="K327" s="38">
        <v>2919</v>
      </c>
      <c r="L327" s="206">
        <v>909</v>
      </c>
      <c r="M327" s="205" t="s">
        <v>2556</v>
      </c>
      <c r="N327" s="38" t="s">
        <v>2226</v>
      </c>
      <c r="O327" s="209" t="s">
        <v>2557</v>
      </c>
    </row>
    <row r="328" spans="2:15" ht="12">
      <c r="B328" s="201" t="s">
        <v>143</v>
      </c>
      <c r="C328" s="202" t="s">
        <v>2225</v>
      </c>
      <c r="D328" s="203" t="s">
        <v>2226</v>
      </c>
      <c r="E328" s="204" t="s">
        <v>144</v>
      </c>
      <c r="F328" s="202">
        <f t="shared" si="9"/>
        <v>12</v>
      </c>
      <c r="G328" s="202" t="str">
        <f t="shared" si="10"/>
        <v>Clearwater</v>
      </c>
      <c r="H328" s="202"/>
      <c r="I328" s="205" t="s">
        <v>2228</v>
      </c>
      <c r="J328" s="38" t="s">
        <v>2226</v>
      </c>
      <c r="K328" s="38">
        <v>3427</v>
      </c>
      <c r="L328" s="206">
        <v>725</v>
      </c>
      <c r="M328" s="205" t="s">
        <v>2008</v>
      </c>
      <c r="N328" s="38" t="s">
        <v>2226</v>
      </c>
      <c r="O328" s="209" t="s">
        <v>2009</v>
      </c>
    </row>
    <row r="329" spans="2:15" ht="12">
      <c r="B329" s="201" t="s">
        <v>2636</v>
      </c>
      <c r="C329" s="202" t="s">
        <v>2225</v>
      </c>
      <c r="D329" s="203" t="s">
        <v>2226</v>
      </c>
      <c r="E329" s="204" t="s">
        <v>2634</v>
      </c>
      <c r="F329" s="202">
        <f t="shared" si="9"/>
        <v>9</v>
      </c>
      <c r="G329" s="202" t="str">
        <f t="shared" si="10"/>
        <v>Orlando</v>
      </c>
      <c r="H329" s="202"/>
      <c r="I329" s="205" t="s">
        <v>2635</v>
      </c>
      <c r="J329" s="38" t="s">
        <v>2226</v>
      </c>
      <c r="K329" s="38">
        <v>3381</v>
      </c>
      <c r="L329" s="206">
        <v>686</v>
      </c>
      <c r="M329" s="205" t="s">
        <v>2459</v>
      </c>
      <c r="N329" s="38" t="s">
        <v>2226</v>
      </c>
      <c r="O329" s="209" t="s">
        <v>2213</v>
      </c>
    </row>
    <row r="330" spans="2:15" ht="12">
      <c r="B330" s="201" t="s">
        <v>1104</v>
      </c>
      <c r="C330" s="202" t="s">
        <v>2225</v>
      </c>
      <c r="D330" s="203" t="s">
        <v>2226</v>
      </c>
      <c r="E330" s="204" t="s">
        <v>1105</v>
      </c>
      <c r="F330" s="202">
        <f aca="true" t="shared" si="11" ref="F330:F393">LEN(E330)</f>
        <v>13</v>
      </c>
      <c r="G330" s="202" t="str">
        <f aca="true" t="shared" si="12" ref="G330:G393">MID(E330,2,F330-2)</f>
        <v>Fort Pierce</v>
      </c>
      <c r="H330" s="202"/>
      <c r="I330" s="205" t="s">
        <v>2228</v>
      </c>
      <c r="J330" s="38" t="s">
        <v>2226</v>
      </c>
      <c r="K330" s="38">
        <v>3427</v>
      </c>
      <c r="L330" s="206">
        <v>725</v>
      </c>
      <c r="M330" s="205" t="s">
        <v>2008</v>
      </c>
      <c r="N330" s="38" t="s">
        <v>2226</v>
      </c>
      <c r="O330" s="209" t="s">
        <v>2009</v>
      </c>
    </row>
    <row r="331" spans="2:15" ht="12">
      <c r="B331" s="201" t="s">
        <v>78</v>
      </c>
      <c r="C331" s="202" t="s">
        <v>135</v>
      </c>
      <c r="D331" s="203" t="s">
        <v>136</v>
      </c>
      <c r="E331" s="204" t="s">
        <v>79</v>
      </c>
      <c r="F331" s="202">
        <f t="shared" si="11"/>
        <v>12</v>
      </c>
      <c r="G331" s="202" t="str">
        <f t="shared" si="12"/>
        <v>Birmingham</v>
      </c>
      <c r="H331" s="202"/>
      <c r="I331" s="205" t="s">
        <v>138</v>
      </c>
      <c r="J331" s="38" t="s">
        <v>136</v>
      </c>
      <c r="K331" s="38">
        <v>1797</v>
      </c>
      <c r="L331" s="206">
        <v>2918</v>
      </c>
      <c r="M331" s="207" t="s">
        <v>139</v>
      </c>
      <c r="N331" s="208" t="s">
        <v>136</v>
      </c>
      <c r="O331" s="209" t="s">
        <v>357</v>
      </c>
    </row>
    <row r="332" spans="2:15" ht="12">
      <c r="B332" s="201" t="s">
        <v>80</v>
      </c>
      <c r="C332" s="202" t="s">
        <v>135</v>
      </c>
      <c r="D332" s="203" t="s">
        <v>136</v>
      </c>
      <c r="E332" s="204" t="s">
        <v>79</v>
      </c>
      <c r="F332" s="202">
        <f t="shared" si="11"/>
        <v>12</v>
      </c>
      <c r="G332" s="202" t="str">
        <f t="shared" si="12"/>
        <v>Birmingham</v>
      </c>
      <c r="H332" s="202"/>
      <c r="I332" s="205" t="s">
        <v>138</v>
      </c>
      <c r="J332" s="38" t="s">
        <v>136</v>
      </c>
      <c r="K332" s="38">
        <v>1797</v>
      </c>
      <c r="L332" s="206">
        <v>2918</v>
      </c>
      <c r="M332" s="207" t="s">
        <v>139</v>
      </c>
      <c r="N332" s="208" t="s">
        <v>136</v>
      </c>
      <c r="O332" s="209" t="s">
        <v>357</v>
      </c>
    </row>
    <row r="333" spans="2:15" ht="12">
      <c r="B333" s="201" t="s">
        <v>81</v>
      </c>
      <c r="C333" s="202" t="s">
        <v>135</v>
      </c>
      <c r="D333" s="203" t="s">
        <v>136</v>
      </c>
      <c r="E333" s="204" t="s">
        <v>79</v>
      </c>
      <c r="F333" s="202">
        <f t="shared" si="11"/>
        <v>12</v>
      </c>
      <c r="G333" s="202" t="str">
        <f t="shared" si="12"/>
        <v>Birmingham</v>
      </c>
      <c r="H333" s="202"/>
      <c r="I333" s="205" t="s">
        <v>138</v>
      </c>
      <c r="J333" s="38" t="s">
        <v>136</v>
      </c>
      <c r="K333" s="38">
        <v>1797</v>
      </c>
      <c r="L333" s="206">
        <v>2918</v>
      </c>
      <c r="M333" s="207" t="s">
        <v>139</v>
      </c>
      <c r="N333" s="208" t="s">
        <v>136</v>
      </c>
      <c r="O333" s="209" t="s">
        <v>357</v>
      </c>
    </row>
    <row r="334" spans="2:15" ht="12">
      <c r="B334" s="201" t="s">
        <v>121</v>
      </c>
      <c r="C334" s="202" t="s">
        <v>135</v>
      </c>
      <c r="D334" s="203" t="s">
        <v>136</v>
      </c>
      <c r="E334" s="204" t="s">
        <v>122</v>
      </c>
      <c r="F334" s="202">
        <f t="shared" si="11"/>
        <v>12</v>
      </c>
      <c r="G334" s="202" t="str">
        <f t="shared" si="12"/>
        <v>Tuscaloosa</v>
      </c>
      <c r="H334" s="202"/>
      <c r="I334" s="205" t="s">
        <v>2517</v>
      </c>
      <c r="J334" s="38" t="s">
        <v>2518</v>
      </c>
      <c r="K334" s="38">
        <v>2138</v>
      </c>
      <c r="L334" s="206">
        <v>2444</v>
      </c>
      <c r="M334" s="207" t="s">
        <v>139</v>
      </c>
      <c r="N334" s="208" t="s">
        <v>136</v>
      </c>
      <c r="O334" s="209" t="s">
        <v>357</v>
      </c>
    </row>
    <row r="335" spans="2:15" ht="12">
      <c r="B335" s="201" t="s">
        <v>692</v>
      </c>
      <c r="C335" s="202" t="s">
        <v>135</v>
      </c>
      <c r="D335" s="203" t="s">
        <v>136</v>
      </c>
      <c r="E335" s="204" t="s">
        <v>693</v>
      </c>
      <c r="F335" s="202">
        <f t="shared" si="11"/>
        <v>8</v>
      </c>
      <c r="G335" s="202" t="str">
        <f t="shared" si="12"/>
        <v>Jasper</v>
      </c>
      <c r="H335" s="202"/>
      <c r="I335" s="205" t="s">
        <v>505</v>
      </c>
      <c r="J335" s="38" t="s">
        <v>136</v>
      </c>
      <c r="K335" s="38">
        <v>1651</v>
      </c>
      <c r="L335" s="206">
        <v>3323</v>
      </c>
      <c r="M335" s="207" t="s">
        <v>466</v>
      </c>
      <c r="N335" s="208" t="s">
        <v>136</v>
      </c>
      <c r="O335" s="209" t="s">
        <v>467</v>
      </c>
    </row>
    <row r="336" spans="2:15" ht="12">
      <c r="B336" s="201" t="s">
        <v>274</v>
      </c>
      <c r="C336" s="202" t="s">
        <v>135</v>
      </c>
      <c r="D336" s="203" t="s">
        <v>136</v>
      </c>
      <c r="E336" s="204" t="s">
        <v>275</v>
      </c>
      <c r="F336" s="202">
        <f t="shared" si="11"/>
        <v>18</v>
      </c>
      <c r="G336" s="202" t="str">
        <f t="shared" si="12"/>
        <v>Decatur/Florence</v>
      </c>
      <c r="H336" s="202"/>
      <c r="I336" s="205" t="s">
        <v>505</v>
      </c>
      <c r="J336" s="38" t="s">
        <v>136</v>
      </c>
      <c r="K336" s="38">
        <v>1651</v>
      </c>
      <c r="L336" s="206">
        <v>3323</v>
      </c>
      <c r="M336" s="207" t="s">
        <v>466</v>
      </c>
      <c r="N336" s="208" t="s">
        <v>136</v>
      </c>
      <c r="O336" s="209" t="s">
        <v>467</v>
      </c>
    </row>
    <row r="337" spans="2:15" ht="12">
      <c r="B337" s="201" t="s">
        <v>1433</v>
      </c>
      <c r="C337" s="202" t="s">
        <v>135</v>
      </c>
      <c r="D337" s="203" t="s">
        <v>136</v>
      </c>
      <c r="E337" s="204" t="s">
        <v>1644</v>
      </c>
      <c r="F337" s="202">
        <f t="shared" si="11"/>
        <v>12</v>
      </c>
      <c r="G337" s="202" t="str">
        <f t="shared" si="12"/>
        <v>Huntsville</v>
      </c>
      <c r="H337" s="202"/>
      <c r="I337" s="205" t="s">
        <v>301</v>
      </c>
      <c r="J337" s="38" t="s">
        <v>558</v>
      </c>
      <c r="K337" s="38">
        <v>1544</v>
      </c>
      <c r="L337" s="206">
        <v>3587</v>
      </c>
      <c r="M337" s="207" t="s">
        <v>506</v>
      </c>
      <c r="N337" s="208" t="s">
        <v>558</v>
      </c>
      <c r="O337" s="209" t="s">
        <v>343</v>
      </c>
    </row>
    <row r="338" spans="2:15" ht="12">
      <c r="B338" s="201" t="s">
        <v>1591</v>
      </c>
      <c r="C338" s="202" t="s">
        <v>135</v>
      </c>
      <c r="D338" s="203" t="s">
        <v>136</v>
      </c>
      <c r="E338" s="204" t="s">
        <v>1644</v>
      </c>
      <c r="F338" s="202">
        <f t="shared" si="11"/>
        <v>12</v>
      </c>
      <c r="G338" s="202" t="str">
        <f t="shared" si="12"/>
        <v>Huntsville</v>
      </c>
      <c r="H338" s="202"/>
      <c r="I338" s="205" t="s">
        <v>505</v>
      </c>
      <c r="J338" s="38" t="s">
        <v>136</v>
      </c>
      <c r="K338" s="38">
        <v>1651</v>
      </c>
      <c r="L338" s="206">
        <v>3323</v>
      </c>
      <c r="M338" s="207" t="s">
        <v>466</v>
      </c>
      <c r="N338" s="208" t="s">
        <v>136</v>
      </c>
      <c r="O338" s="209" t="s">
        <v>467</v>
      </c>
    </row>
    <row r="339" spans="2:15" ht="12">
      <c r="B339" s="201" t="s">
        <v>1151</v>
      </c>
      <c r="C339" s="202" t="s">
        <v>135</v>
      </c>
      <c r="D339" s="203" t="s">
        <v>136</v>
      </c>
      <c r="E339" s="204" t="s">
        <v>1152</v>
      </c>
      <c r="F339" s="202">
        <f t="shared" si="11"/>
        <v>9</v>
      </c>
      <c r="G339" s="202" t="str">
        <f t="shared" si="12"/>
        <v>Gadsden</v>
      </c>
      <c r="H339" s="202"/>
      <c r="I339" s="205" t="s">
        <v>2307</v>
      </c>
      <c r="J339" s="38" t="s">
        <v>99</v>
      </c>
      <c r="K339" s="38">
        <v>1667</v>
      </c>
      <c r="L339" s="206">
        <v>2991</v>
      </c>
      <c r="M339" s="205" t="s">
        <v>2045</v>
      </c>
      <c r="N339" s="38" t="s">
        <v>99</v>
      </c>
      <c r="O339" s="209" t="s">
        <v>2046</v>
      </c>
    </row>
    <row r="340" spans="2:15" ht="12">
      <c r="B340" s="201" t="s">
        <v>2417</v>
      </c>
      <c r="C340" s="202" t="s">
        <v>135</v>
      </c>
      <c r="D340" s="203" t="s">
        <v>136</v>
      </c>
      <c r="E340" s="204" t="s">
        <v>2418</v>
      </c>
      <c r="F340" s="202">
        <f t="shared" si="11"/>
        <v>12</v>
      </c>
      <c r="G340" s="202" t="str">
        <f t="shared" si="12"/>
        <v>Montgomery</v>
      </c>
      <c r="H340" s="202"/>
      <c r="I340" s="205" t="s">
        <v>2743</v>
      </c>
      <c r="J340" s="38" t="s">
        <v>99</v>
      </c>
      <c r="K340" s="38">
        <v>2284</v>
      </c>
      <c r="L340" s="206">
        <v>2261</v>
      </c>
      <c r="M340" s="205" t="s">
        <v>29</v>
      </c>
      <c r="N340" s="38" t="s">
        <v>136</v>
      </c>
      <c r="O340" s="214" t="s">
        <v>30</v>
      </c>
    </row>
    <row r="341" spans="2:15" ht="12">
      <c r="B341" s="201" t="s">
        <v>2419</v>
      </c>
      <c r="C341" s="202" t="s">
        <v>135</v>
      </c>
      <c r="D341" s="203" t="s">
        <v>136</v>
      </c>
      <c r="E341" s="204" t="s">
        <v>2418</v>
      </c>
      <c r="F341" s="202">
        <f t="shared" si="11"/>
        <v>12</v>
      </c>
      <c r="G341" s="202" t="str">
        <f t="shared" si="12"/>
        <v>Montgomery</v>
      </c>
      <c r="H341" s="202"/>
      <c r="I341" s="205" t="s">
        <v>28</v>
      </c>
      <c r="J341" s="38" t="s">
        <v>136</v>
      </c>
      <c r="K341" s="38">
        <v>2212</v>
      </c>
      <c r="L341" s="206">
        <v>2224</v>
      </c>
      <c r="M341" s="205" t="s">
        <v>29</v>
      </c>
      <c r="N341" s="38" t="s">
        <v>136</v>
      </c>
      <c r="O341" s="214" t="s">
        <v>30</v>
      </c>
    </row>
    <row r="342" spans="2:15" ht="12">
      <c r="B342" s="201" t="s">
        <v>134</v>
      </c>
      <c r="C342" s="202" t="s">
        <v>135</v>
      </c>
      <c r="D342" s="203" t="s">
        <v>136</v>
      </c>
      <c r="E342" s="204" t="s">
        <v>137</v>
      </c>
      <c r="F342" s="202">
        <f t="shared" si="11"/>
        <v>10</v>
      </c>
      <c r="G342" s="202" t="str">
        <f t="shared" si="12"/>
        <v>Anniston</v>
      </c>
      <c r="H342" s="202"/>
      <c r="I342" s="205" t="s">
        <v>138</v>
      </c>
      <c r="J342" s="38" t="s">
        <v>136</v>
      </c>
      <c r="K342" s="38">
        <v>1797</v>
      </c>
      <c r="L342" s="206">
        <v>2918</v>
      </c>
      <c r="M342" s="207" t="s">
        <v>139</v>
      </c>
      <c r="N342" s="208" t="s">
        <v>136</v>
      </c>
      <c r="O342" s="209" t="s">
        <v>357</v>
      </c>
    </row>
    <row r="343" spans="2:15" ht="12">
      <c r="B343" s="201" t="s">
        <v>277</v>
      </c>
      <c r="C343" s="202" t="s">
        <v>135</v>
      </c>
      <c r="D343" s="203" t="s">
        <v>136</v>
      </c>
      <c r="E343" s="204" t="s">
        <v>278</v>
      </c>
      <c r="F343" s="202">
        <f t="shared" si="11"/>
        <v>8</v>
      </c>
      <c r="G343" s="202" t="str">
        <f t="shared" si="12"/>
        <v>Dothan</v>
      </c>
      <c r="H343" s="202"/>
      <c r="I343" s="205" t="s">
        <v>28</v>
      </c>
      <c r="J343" s="38" t="s">
        <v>136</v>
      </c>
      <c r="K343" s="38">
        <v>2212</v>
      </c>
      <c r="L343" s="206">
        <v>2224</v>
      </c>
      <c r="M343" s="205" t="s">
        <v>29</v>
      </c>
      <c r="N343" s="38" t="s">
        <v>136</v>
      </c>
      <c r="O343" s="214" t="s">
        <v>30</v>
      </c>
    </row>
    <row r="344" spans="2:15" ht="12">
      <c r="B344" s="201" t="s">
        <v>1070</v>
      </c>
      <c r="C344" s="202" t="s">
        <v>135</v>
      </c>
      <c r="D344" s="203" t="s">
        <v>136</v>
      </c>
      <c r="E344" s="204" t="s">
        <v>1071</v>
      </c>
      <c r="F344" s="202">
        <f t="shared" si="11"/>
        <v>11</v>
      </c>
      <c r="G344" s="202" t="str">
        <f t="shared" si="12"/>
        <v>Evergreen</v>
      </c>
      <c r="H344" s="202"/>
      <c r="I344" s="205" t="s">
        <v>28</v>
      </c>
      <c r="J344" s="38" t="s">
        <v>136</v>
      </c>
      <c r="K344" s="38">
        <v>2212</v>
      </c>
      <c r="L344" s="206">
        <v>2224</v>
      </c>
      <c r="M344" s="205" t="s">
        <v>29</v>
      </c>
      <c r="N344" s="38" t="s">
        <v>136</v>
      </c>
      <c r="O344" s="214" t="s">
        <v>30</v>
      </c>
    </row>
    <row r="345" spans="2:15" ht="12">
      <c r="B345" s="201" t="s">
        <v>2168</v>
      </c>
      <c r="C345" s="202" t="s">
        <v>135</v>
      </c>
      <c r="D345" s="203" t="s">
        <v>136</v>
      </c>
      <c r="E345" s="204" t="s">
        <v>2169</v>
      </c>
      <c r="F345" s="202">
        <f t="shared" si="11"/>
        <v>8</v>
      </c>
      <c r="G345" s="202" t="str">
        <f t="shared" si="12"/>
        <v>Mobile</v>
      </c>
      <c r="H345" s="202"/>
      <c r="I345" s="205" t="s">
        <v>1487</v>
      </c>
      <c r="J345" s="38" t="s">
        <v>136</v>
      </c>
      <c r="K345" s="38">
        <v>2627</v>
      </c>
      <c r="L345" s="206">
        <v>1702</v>
      </c>
      <c r="M345" s="207" t="s">
        <v>1488</v>
      </c>
      <c r="N345" s="208" t="s">
        <v>136</v>
      </c>
      <c r="O345" s="209" t="s">
        <v>1489</v>
      </c>
    </row>
    <row r="346" spans="2:15" ht="12">
      <c r="B346" s="201" t="s">
        <v>2170</v>
      </c>
      <c r="C346" s="202" t="s">
        <v>135</v>
      </c>
      <c r="D346" s="203" t="s">
        <v>136</v>
      </c>
      <c r="E346" s="204" t="s">
        <v>2169</v>
      </c>
      <c r="F346" s="202">
        <f t="shared" si="11"/>
        <v>8</v>
      </c>
      <c r="G346" s="202" t="str">
        <f t="shared" si="12"/>
        <v>Mobile</v>
      </c>
      <c r="H346" s="202"/>
      <c r="I346" s="205" t="s">
        <v>1487</v>
      </c>
      <c r="J346" s="38" t="s">
        <v>136</v>
      </c>
      <c r="K346" s="38">
        <v>2627</v>
      </c>
      <c r="L346" s="206">
        <v>1702</v>
      </c>
      <c r="M346" s="207" t="s">
        <v>1488</v>
      </c>
      <c r="N346" s="208" t="s">
        <v>136</v>
      </c>
      <c r="O346" s="209" t="s">
        <v>1489</v>
      </c>
    </row>
    <row r="347" spans="2:15" ht="12">
      <c r="B347" s="201" t="s">
        <v>2052</v>
      </c>
      <c r="C347" s="202" t="s">
        <v>135</v>
      </c>
      <c r="D347" s="203" t="s">
        <v>136</v>
      </c>
      <c r="E347" s="204" t="s">
        <v>2053</v>
      </c>
      <c r="F347" s="202">
        <f t="shared" si="11"/>
        <v>7</v>
      </c>
      <c r="G347" s="202" t="str">
        <f t="shared" si="12"/>
        <v>Selma</v>
      </c>
      <c r="H347" s="202"/>
      <c r="I347" s="205" t="s">
        <v>28</v>
      </c>
      <c r="J347" s="38" t="s">
        <v>136</v>
      </c>
      <c r="K347" s="38">
        <v>2212</v>
      </c>
      <c r="L347" s="206">
        <v>2224</v>
      </c>
      <c r="M347" s="205" t="s">
        <v>29</v>
      </c>
      <c r="N347" s="38" t="s">
        <v>136</v>
      </c>
      <c r="O347" s="214" t="s">
        <v>30</v>
      </c>
    </row>
    <row r="348" spans="2:15" ht="12">
      <c r="B348" s="201" t="s">
        <v>2631</v>
      </c>
      <c r="C348" s="202" t="s">
        <v>135</v>
      </c>
      <c r="D348" s="203" t="s">
        <v>136</v>
      </c>
      <c r="E348" s="204" t="s">
        <v>2632</v>
      </c>
      <c r="F348" s="202">
        <f t="shared" si="11"/>
        <v>9</v>
      </c>
      <c r="G348" s="202" t="str">
        <f t="shared" si="12"/>
        <v>Opelika</v>
      </c>
      <c r="H348" s="202"/>
      <c r="I348" s="205" t="s">
        <v>2743</v>
      </c>
      <c r="J348" s="38" t="s">
        <v>99</v>
      </c>
      <c r="K348" s="38">
        <v>2284</v>
      </c>
      <c r="L348" s="206">
        <v>2261</v>
      </c>
      <c r="M348" s="207" t="s">
        <v>2482</v>
      </c>
      <c r="N348" s="208" t="s">
        <v>99</v>
      </c>
      <c r="O348" s="209" t="s">
        <v>2483</v>
      </c>
    </row>
    <row r="349" spans="2:15" ht="12">
      <c r="B349" s="201" t="s">
        <v>2515</v>
      </c>
      <c r="C349" s="202" t="s">
        <v>135</v>
      </c>
      <c r="D349" s="203" t="s">
        <v>136</v>
      </c>
      <c r="E349" s="204" t="s">
        <v>2516</v>
      </c>
      <c r="F349" s="202">
        <f t="shared" si="11"/>
        <v>8</v>
      </c>
      <c r="G349" s="202" t="str">
        <f t="shared" si="12"/>
        <v>Butler</v>
      </c>
      <c r="H349" s="202"/>
      <c r="I349" s="205" t="s">
        <v>2517</v>
      </c>
      <c r="J349" s="38" t="s">
        <v>2518</v>
      </c>
      <c r="K349" s="38">
        <v>2138</v>
      </c>
      <c r="L349" s="206">
        <v>2444</v>
      </c>
      <c r="M349" s="207" t="s">
        <v>2519</v>
      </c>
      <c r="N349" s="208" t="s">
        <v>2518</v>
      </c>
      <c r="O349" s="209" t="s">
        <v>2520</v>
      </c>
    </row>
    <row r="350" spans="2:15" ht="12">
      <c r="B350" s="201" t="s">
        <v>1894</v>
      </c>
      <c r="C350" s="202" t="s">
        <v>503</v>
      </c>
      <c r="D350" s="203" t="s">
        <v>558</v>
      </c>
      <c r="E350" s="204" t="s">
        <v>1895</v>
      </c>
      <c r="F350" s="202">
        <f t="shared" si="11"/>
        <v>11</v>
      </c>
      <c r="G350" s="202" t="str">
        <f t="shared" si="12"/>
        <v>Nashville</v>
      </c>
      <c r="H350" s="202"/>
      <c r="I350" s="205" t="s">
        <v>2576</v>
      </c>
      <c r="J350" s="38" t="s">
        <v>558</v>
      </c>
      <c r="K350" s="38">
        <v>1616</v>
      </c>
      <c r="L350" s="206">
        <v>3729</v>
      </c>
      <c r="M350" s="207" t="s">
        <v>2577</v>
      </c>
      <c r="N350" s="208" t="s">
        <v>558</v>
      </c>
      <c r="O350" s="209" t="s">
        <v>2144</v>
      </c>
    </row>
    <row r="351" spans="2:15" ht="12">
      <c r="B351" s="201" t="s">
        <v>1896</v>
      </c>
      <c r="C351" s="202" t="s">
        <v>503</v>
      </c>
      <c r="D351" s="203" t="s">
        <v>558</v>
      </c>
      <c r="E351" s="204" t="s">
        <v>1895</v>
      </c>
      <c r="F351" s="202">
        <f t="shared" si="11"/>
        <v>11</v>
      </c>
      <c r="G351" s="202" t="str">
        <f t="shared" si="12"/>
        <v>Nashville</v>
      </c>
      <c r="H351" s="202"/>
      <c r="I351" s="205" t="s">
        <v>2576</v>
      </c>
      <c r="J351" s="38" t="s">
        <v>558</v>
      </c>
      <c r="K351" s="38">
        <v>1616</v>
      </c>
      <c r="L351" s="206">
        <v>3729</v>
      </c>
      <c r="M351" s="207" t="s">
        <v>2577</v>
      </c>
      <c r="N351" s="208" t="s">
        <v>558</v>
      </c>
      <c r="O351" s="209" t="s">
        <v>2144</v>
      </c>
    </row>
    <row r="352" spans="2:15" ht="12">
      <c r="B352" s="201" t="s">
        <v>2163</v>
      </c>
      <c r="C352" s="202" t="s">
        <v>503</v>
      </c>
      <c r="D352" s="203" t="s">
        <v>558</v>
      </c>
      <c r="E352" s="204" t="s">
        <v>1895</v>
      </c>
      <c r="F352" s="202">
        <f t="shared" si="11"/>
        <v>11</v>
      </c>
      <c r="G352" s="202" t="str">
        <f t="shared" si="12"/>
        <v>Nashville</v>
      </c>
      <c r="H352" s="202"/>
      <c r="I352" s="205" t="s">
        <v>2576</v>
      </c>
      <c r="J352" s="38" t="s">
        <v>558</v>
      </c>
      <c r="K352" s="38">
        <v>1616</v>
      </c>
      <c r="L352" s="206">
        <v>3729</v>
      </c>
      <c r="M352" s="207" t="s">
        <v>2577</v>
      </c>
      <c r="N352" s="208" t="s">
        <v>558</v>
      </c>
      <c r="O352" s="209" t="s">
        <v>2144</v>
      </c>
    </row>
    <row r="353" spans="2:15" ht="12">
      <c r="B353" s="201" t="s">
        <v>502</v>
      </c>
      <c r="C353" s="202" t="s">
        <v>503</v>
      </c>
      <c r="D353" s="203" t="s">
        <v>558</v>
      </c>
      <c r="E353" s="204" t="s">
        <v>504</v>
      </c>
      <c r="F353" s="202">
        <f t="shared" si="11"/>
        <v>13</v>
      </c>
      <c r="G353" s="202" t="str">
        <f t="shared" si="12"/>
        <v>Chattanooga</v>
      </c>
      <c r="H353" s="202"/>
      <c r="I353" s="205" t="s">
        <v>505</v>
      </c>
      <c r="J353" s="38" t="s">
        <v>136</v>
      </c>
      <c r="K353" s="38">
        <v>1651</v>
      </c>
      <c r="L353" s="206">
        <v>3323</v>
      </c>
      <c r="M353" s="207" t="s">
        <v>506</v>
      </c>
      <c r="N353" s="208" t="s">
        <v>558</v>
      </c>
      <c r="O353" s="209" t="s">
        <v>343</v>
      </c>
    </row>
    <row r="354" spans="2:15" ht="12">
      <c r="B354" s="201" t="s">
        <v>344</v>
      </c>
      <c r="C354" s="202" t="s">
        <v>503</v>
      </c>
      <c r="D354" s="203" t="s">
        <v>558</v>
      </c>
      <c r="E354" s="204" t="s">
        <v>504</v>
      </c>
      <c r="F354" s="202">
        <f t="shared" si="11"/>
        <v>13</v>
      </c>
      <c r="G354" s="202" t="str">
        <f t="shared" si="12"/>
        <v>Chattanooga</v>
      </c>
      <c r="H354" s="202"/>
      <c r="I354" s="205" t="s">
        <v>301</v>
      </c>
      <c r="J354" s="38" t="s">
        <v>558</v>
      </c>
      <c r="K354" s="38">
        <v>1544</v>
      </c>
      <c r="L354" s="206">
        <v>3587</v>
      </c>
      <c r="M354" s="207" t="s">
        <v>506</v>
      </c>
      <c r="N354" s="208" t="s">
        <v>558</v>
      </c>
      <c r="O354" s="209" t="s">
        <v>343</v>
      </c>
    </row>
    <row r="355" spans="2:15" ht="12">
      <c r="B355" s="201" t="s">
        <v>309</v>
      </c>
      <c r="C355" s="202" t="s">
        <v>503</v>
      </c>
      <c r="D355" s="203" t="s">
        <v>558</v>
      </c>
      <c r="E355" s="204" t="s">
        <v>325</v>
      </c>
      <c r="F355" s="202">
        <f t="shared" si="11"/>
        <v>14</v>
      </c>
      <c r="G355" s="202" t="str">
        <f t="shared" si="12"/>
        <v>Johnson City</v>
      </c>
      <c r="H355" s="202"/>
      <c r="I355" s="205" t="s">
        <v>2493</v>
      </c>
      <c r="J355" s="38" t="s">
        <v>558</v>
      </c>
      <c r="K355" s="38">
        <v>972</v>
      </c>
      <c r="L355" s="206">
        <v>4406</v>
      </c>
      <c r="M355" s="207" t="s">
        <v>559</v>
      </c>
      <c r="N355" s="208" t="s">
        <v>558</v>
      </c>
      <c r="O355" s="209" t="s">
        <v>560</v>
      </c>
    </row>
    <row r="356" spans="2:15" ht="12">
      <c r="B356" s="201" t="s">
        <v>1039</v>
      </c>
      <c r="C356" s="202" t="s">
        <v>503</v>
      </c>
      <c r="D356" s="203" t="s">
        <v>558</v>
      </c>
      <c r="E356" s="204" t="s">
        <v>1040</v>
      </c>
      <c r="F356" s="202">
        <f t="shared" si="11"/>
        <v>11</v>
      </c>
      <c r="G356" s="202" t="str">
        <f t="shared" si="12"/>
        <v>Knoxville</v>
      </c>
      <c r="H356" s="202"/>
      <c r="I356" s="205" t="s">
        <v>557</v>
      </c>
      <c r="J356" s="38" t="s">
        <v>558</v>
      </c>
      <c r="K356" s="38">
        <v>1266</v>
      </c>
      <c r="L356" s="206">
        <v>3937</v>
      </c>
      <c r="M356" s="207" t="s">
        <v>559</v>
      </c>
      <c r="N356" s="208" t="s">
        <v>558</v>
      </c>
      <c r="O356" s="209" t="s">
        <v>560</v>
      </c>
    </row>
    <row r="357" spans="2:15" ht="12">
      <c r="B357" s="201" t="s">
        <v>1041</v>
      </c>
      <c r="C357" s="202" t="s">
        <v>503</v>
      </c>
      <c r="D357" s="203" t="s">
        <v>558</v>
      </c>
      <c r="E357" s="204" t="s">
        <v>1040</v>
      </c>
      <c r="F357" s="202">
        <f t="shared" si="11"/>
        <v>11</v>
      </c>
      <c r="G357" s="202" t="str">
        <f t="shared" si="12"/>
        <v>Knoxville</v>
      </c>
      <c r="H357" s="202"/>
      <c r="I357" s="205" t="s">
        <v>557</v>
      </c>
      <c r="J357" s="38" t="s">
        <v>558</v>
      </c>
      <c r="K357" s="38">
        <v>1266</v>
      </c>
      <c r="L357" s="206">
        <v>3937</v>
      </c>
      <c r="M357" s="207" t="s">
        <v>559</v>
      </c>
      <c r="N357" s="208" t="s">
        <v>558</v>
      </c>
      <c r="O357" s="209" t="s">
        <v>560</v>
      </c>
    </row>
    <row r="358" spans="2:15" ht="12">
      <c r="B358" s="201" t="s">
        <v>1042</v>
      </c>
      <c r="C358" s="202" t="s">
        <v>503</v>
      </c>
      <c r="D358" s="203" t="s">
        <v>558</v>
      </c>
      <c r="E358" s="204" t="s">
        <v>1040</v>
      </c>
      <c r="F358" s="202">
        <f t="shared" si="11"/>
        <v>11</v>
      </c>
      <c r="G358" s="202" t="str">
        <f t="shared" si="12"/>
        <v>Knoxville</v>
      </c>
      <c r="H358" s="202"/>
      <c r="I358" s="205" t="s">
        <v>557</v>
      </c>
      <c r="J358" s="38" t="s">
        <v>558</v>
      </c>
      <c r="K358" s="38">
        <v>1266</v>
      </c>
      <c r="L358" s="206">
        <v>3937</v>
      </c>
      <c r="M358" s="207" t="s">
        <v>559</v>
      </c>
      <c r="N358" s="208" t="s">
        <v>558</v>
      </c>
      <c r="O358" s="209" t="s">
        <v>560</v>
      </c>
    </row>
    <row r="359" spans="2:15" ht="12">
      <c r="B359" s="201" t="s">
        <v>1952</v>
      </c>
      <c r="C359" s="202" t="s">
        <v>503</v>
      </c>
      <c r="D359" s="203" t="s">
        <v>558</v>
      </c>
      <c r="E359" s="204" t="s">
        <v>1953</v>
      </c>
      <c r="F359" s="202">
        <f t="shared" si="11"/>
        <v>9</v>
      </c>
      <c r="G359" s="202" t="str">
        <f t="shared" si="12"/>
        <v>Memphis</v>
      </c>
      <c r="H359" s="202"/>
      <c r="I359" s="205" t="s">
        <v>1750</v>
      </c>
      <c r="J359" s="38" t="s">
        <v>558</v>
      </c>
      <c r="K359" s="38">
        <v>2118</v>
      </c>
      <c r="L359" s="206">
        <v>3082</v>
      </c>
      <c r="M359" s="207" t="s">
        <v>1751</v>
      </c>
      <c r="N359" s="208" t="s">
        <v>558</v>
      </c>
      <c r="O359" s="209" t="s">
        <v>2473</v>
      </c>
    </row>
    <row r="360" spans="2:15" ht="12">
      <c r="B360" s="201" t="s">
        <v>2474</v>
      </c>
      <c r="C360" s="202" t="s">
        <v>503</v>
      </c>
      <c r="D360" s="203" t="s">
        <v>558</v>
      </c>
      <c r="E360" s="204" t="s">
        <v>1953</v>
      </c>
      <c r="F360" s="202">
        <f t="shared" si="11"/>
        <v>9</v>
      </c>
      <c r="G360" s="202" t="str">
        <f t="shared" si="12"/>
        <v>Memphis</v>
      </c>
      <c r="H360" s="202"/>
      <c r="I360" s="205" t="s">
        <v>1750</v>
      </c>
      <c r="J360" s="38" t="s">
        <v>558</v>
      </c>
      <c r="K360" s="38">
        <v>2118</v>
      </c>
      <c r="L360" s="206">
        <v>3082</v>
      </c>
      <c r="M360" s="207" t="s">
        <v>1751</v>
      </c>
      <c r="N360" s="208" t="s">
        <v>558</v>
      </c>
      <c r="O360" s="209" t="s">
        <v>2473</v>
      </c>
    </row>
    <row r="361" spans="2:15" ht="12">
      <c r="B361" s="201" t="s">
        <v>1758</v>
      </c>
      <c r="C361" s="202" t="s">
        <v>503</v>
      </c>
      <c r="D361" s="203" t="s">
        <v>558</v>
      </c>
      <c r="E361" s="204" t="s">
        <v>1759</v>
      </c>
      <c r="F361" s="202">
        <f t="shared" si="11"/>
        <v>11</v>
      </c>
      <c r="G361" s="202" t="str">
        <f t="shared" si="12"/>
        <v>Mc_Kenzie</v>
      </c>
      <c r="H361" s="202"/>
      <c r="I361" s="205" t="s">
        <v>2576</v>
      </c>
      <c r="J361" s="38" t="s">
        <v>558</v>
      </c>
      <c r="K361" s="38">
        <v>1616</v>
      </c>
      <c r="L361" s="206">
        <v>3729</v>
      </c>
      <c r="M361" s="207" t="s">
        <v>2577</v>
      </c>
      <c r="N361" s="208" t="s">
        <v>558</v>
      </c>
      <c r="O361" s="209" t="s">
        <v>2144</v>
      </c>
    </row>
    <row r="362" spans="2:15" ht="12">
      <c r="B362" s="201" t="s">
        <v>517</v>
      </c>
      <c r="C362" s="202" t="s">
        <v>503</v>
      </c>
      <c r="D362" s="203" t="s">
        <v>558</v>
      </c>
      <c r="E362" s="204" t="s">
        <v>513</v>
      </c>
      <c r="F362" s="202">
        <f t="shared" si="11"/>
        <v>9</v>
      </c>
      <c r="G362" s="202" t="str">
        <f t="shared" si="12"/>
        <v>Jackson</v>
      </c>
      <c r="H362" s="202"/>
      <c r="I362" s="205" t="s">
        <v>505</v>
      </c>
      <c r="J362" s="38" t="s">
        <v>136</v>
      </c>
      <c r="K362" s="38">
        <v>1651</v>
      </c>
      <c r="L362" s="206">
        <v>3323</v>
      </c>
      <c r="M362" s="207" t="s">
        <v>466</v>
      </c>
      <c r="N362" s="208" t="s">
        <v>136</v>
      </c>
      <c r="O362" s="209" t="s">
        <v>467</v>
      </c>
    </row>
    <row r="363" spans="2:15" ht="12">
      <c r="B363" s="201" t="s">
        <v>2575</v>
      </c>
      <c r="C363" s="202" t="s">
        <v>503</v>
      </c>
      <c r="D363" s="203" t="s">
        <v>558</v>
      </c>
      <c r="E363" s="204" t="s">
        <v>2836</v>
      </c>
      <c r="F363" s="202">
        <f t="shared" si="11"/>
        <v>10</v>
      </c>
      <c r="G363" s="202" t="str">
        <f t="shared" si="12"/>
        <v>Columbia</v>
      </c>
      <c r="H363" s="202"/>
      <c r="I363" s="205" t="s">
        <v>2576</v>
      </c>
      <c r="J363" s="38" t="s">
        <v>558</v>
      </c>
      <c r="K363" s="38">
        <v>1616</v>
      </c>
      <c r="L363" s="206">
        <v>3729</v>
      </c>
      <c r="M363" s="207" t="s">
        <v>2577</v>
      </c>
      <c r="N363" s="208" t="s">
        <v>558</v>
      </c>
      <c r="O363" s="209" t="s">
        <v>2144</v>
      </c>
    </row>
    <row r="364" spans="2:15" ht="12">
      <c r="B364" s="201" t="s">
        <v>386</v>
      </c>
      <c r="C364" s="202" t="s">
        <v>503</v>
      </c>
      <c r="D364" s="203" t="s">
        <v>558</v>
      </c>
      <c r="E364" s="204" t="s">
        <v>387</v>
      </c>
      <c r="F364" s="202">
        <f t="shared" si="11"/>
        <v>12</v>
      </c>
      <c r="G364" s="202" t="str">
        <f t="shared" si="12"/>
        <v>Cookeville</v>
      </c>
      <c r="H364" s="202"/>
      <c r="I364" s="205" t="s">
        <v>2576</v>
      </c>
      <c r="J364" s="38" t="s">
        <v>558</v>
      </c>
      <c r="K364" s="38">
        <v>1616</v>
      </c>
      <c r="L364" s="206">
        <v>3729</v>
      </c>
      <c r="M364" s="207" t="s">
        <v>2577</v>
      </c>
      <c r="N364" s="208" t="s">
        <v>558</v>
      </c>
      <c r="O364" s="209" t="s">
        <v>2144</v>
      </c>
    </row>
    <row r="365" spans="2:15" ht="12">
      <c r="B365" s="201" t="s">
        <v>64</v>
      </c>
      <c r="C365" s="202" t="s">
        <v>2151</v>
      </c>
      <c r="D365" s="203" t="s">
        <v>2518</v>
      </c>
      <c r="E365" s="204" t="s">
        <v>65</v>
      </c>
      <c r="F365" s="202">
        <f t="shared" si="11"/>
        <v>8</v>
      </c>
      <c r="G365" s="202" t="str">
        <f t="shared" si="12"/>
        <v>Oxford</v>
      </c>
      <c r="H365" s="202"/>
      <c r="I365" s="205" t="s">
        <v>1750</v>
      </c>
      <c r="J365" s="38" t="s">
        <v>558</v>
      </c>
      <c r="K365" s="38">
        <v>2118</v>
      </c>
      <c r="L365" s="206">
        <v>3082</v>
      </c>
      <c r="M365" s="207" t="s">
        <v>1751</v>
      </c>
      <c r="N365" s="208" t="s">
        <v>558</v>
      </c>
      <c r="O365" s="209" t="s">
        <v>2473</v>
      </c>
    </row>
    <row r="366" spans="2:15" ht="12">
      <c r="B366" s="201" t="s">
        <v>1565</v>
      </c>
      <c r="C366" s="202" t="s">
        <v>2151</v>
      </c>
      <c r="D366" s="203" t="s">
        <v>2518</v>
      </c>
      <c r="E366" s="204" t="s">
        <v>1552</v>
      </c>
      <c r="F366" s="202">
        <f t="shared" si="11"/>
        <v>12</v>
      </c>
      <c r="G366" s="202" t="str">
        <f t="shared" si="12"/>
        <v>Greenville</v>
      </c>
      <c r="H366" s="202"/>
      <c r="I366" s="205" t="s">
        <v>1553</v>
      </c>
      <c r="J366" s="38" t="s">
        <v>2518</v>
      </c>
      <c r="K366" s="38">
        <v>2215</v>
      </c>
      <c r="L366" s="206">
        <v>2467</v>
      </c>
      <c r="M366" s="207" t="s">
        <v>2519</v>
      </c>
      <c r="N366" s="208" t="s">
        <v>2518</v>
      </c>
      <c r="O366" s="209" t="s">
        <v>2520</v>
      </c>
    </row>
    <row r="367" spans="2:15" ht="12">
      <c r="B367" s="201" t="s">
        <v>118</v>
      </c>
      <c r="C367" s="202" t="s">
        <v>2151</v>
      </c>
      <c r="D367" s="203" t="s">
        <v>2518</v>
      </c>
      <c r="E367" s="204" t="s">
        <v>119</v>
      </c>
      <c r="F367" s="202">
        <f t="shared" si="11"/>
        <v>8</v>
      </c>
      <c r="G367" s="202" t="str">
        <f t="shared" si="12"/>
        <v>Tupelo</v>
      </c>
      <c r="H367" s="202"/>
      <c r="I367" s="205" t="s">
        <v>120</v>
      </c>
      <c r="J367" s="38" t="s">
        <v>2518</v>
      </c>
      <c r="K367" s="38">
        <v>1908</v>
      </c>
      <c r="L367" s="206">
        <v>3079</v>
      </c>
      <c r="M367" s="207" t="s">
        <v>1558</v>
      </c>
      <c r="N367" s="208" t="s">
        <v>2518</v>
      </c>
      <c r="O367" s="209" t="s">
        <v>1559</v>
      </c>
    </row>
    <row r="368" spans="2:15" ht="12">
      <c r="B368" s="201" t="s">
        <v>1556</v>
      </c>
      <c r="C368" s="202" t="s">
        <v>2151</v>
      </c>
      <c r="D368" s="203" t="s">
        <v>2518</v>
      </c>
      <c r="E368" s="204" t="s">
        <v>1557</v>
      </c>
      <c r="F368" s="202">
        <f t="shared" si="11"/>
        <v>9</v>
      </c>
      <c r="G368" s="202" t="str">
        <f t="shared" si="12"/>
        <v>Grenada</v>
      </c>
      <c r="H368" s="202"/>
      <c r="I368" s="205" t="s">
        <v>2517</v>
      </c>
      <c r="J368" s="38" t="s">
        <v>2518</v>
      </c>
      <c r="K368" s="38">
        <v>2138</v>
      </c>
      <c r="L368" s="206">
        <v>2444</v>
      </c>
      <c r="M368" s="207" t="s">
        <v>1558</v>
      </c>
      <c r="N368" s="208" t="s">
        <v>2518</v>
      </c>
      <c r="O368" s="209" t="s">
        <v>1559</v>
      </c>
    </row>
    <row r="369" spans="2:15" ht="12">
      <c r="B369" s="201" t="s">
        <v>514</v>
      </c>
      <c r="C369" s="202" t="s">
        <v>2151</v>
      </c>
      <c r="D369" s="203" t="s">
        <v>2518</v>
      </c>
      <c r="E369" s="204" t="s">
        <v>513</v>
      </c>
      <c r="F369" s="202">
        <f t="shared" si="11"/>
        <v>9</v>
      </c>
      <c r="G369" s="202" t="str">
        <f t="shared" si="12"/>
        <v>Jackson</v>
      </c>
      <c r="H369" s="202"/>
      <c r="I369" s="205" t="s">
        <v>1553</v>
      </c>
      <c r="J369" s="38" t="s">
        <v>2518</v>
      </c>
      <c r="K369" s="38">
        <v>2215</v>
      </c>
      <c r="L369" s="206">
        <v>2467</v>
      </c>
      <c r="M369" s="207" t="s">
        <v>2519</v>
      </c>
      <c r="N369" s="208" t="s">
        <v>2518</v>
      </c>
      <c r="O369" s="209" t="s">
        <v>2520</v>
      </c>
    </row>
    <row r="370" spans="2:15" ht="12">
      <c r="B370" s="201" t="s">
        <v>515</v>
      </c>
      <c r="C370" s="202" t="s">
        <v>2151</v>
      </c>
      <c r="D370" s="203" t="s">
        <v>2518</v>
      </c>
      <c r="E370" s="204" t="s">
        <v>513</v>
      </c>
      <c r="F370" s="202">
        <f t="shared" si="11"/>
        <v>9</v>
      </c>
      <c r="G370" s="202" t="str">
        <f t="shared" si="12"/>
        <v>Jackson</v>
      </c>
      <c r="H370" s="202"/>
      <c r="I370" s="205" t="s">
        <v>1553</v>
      </c>
      <c r="J370" s="38" t="s">
        <v>2518</v>
      </c>
      <c r="K370" s="38">
        <v>2215</v>
      </c>
      <c r="L370" s="206">
        <v>2467</v>
      </c>
      <c r="M370" s="207" t="s">
        <v>2519</v>
      </c>
      <c r="N370" s="208" t="s">
        <v>2518</v>
      </c>
      <c r="O370" s="209" t="s">
        <v>2520</v>
      </c>
    </row>
    <row r="371" spans="2:15" ht="12">
      <c r="B371" s="201" t="s">
        <v>516</v>
      </c>
      <c r="C371" s="202" t="s">
        <v>2151</v>
      </c>
      <c r="D371" s="203" t="s">
        <v>2518</v>
      </c>
      <c r="E371" s="204" t="s">
        <v>513</v>
      </c>
      <c r="F371" s="202">
        <f t="shared" si="11"/>
        <v>9</v>
      </c>
      <c r="G371" s="202" t="str">
        <f t="shared" si="12"/>
        <v>Jackson</v>
      </c>
      <c r="H371" s="202"/>
      <c r="I371" s="205" t="s">
        <v>1553</v>
      </c>
      <c r="J371" s="38" t="s">
        <v>2518</v>
      </c>
      <c r="K371" s="38">
        <v>2215</v>
      </c>
      <c r="L371" s="206">
        <v>2467</v>
      </c>
      <c r="M371" s="207" t="s">
        <v>2519</v>
      </c>
      <c r="N371" s="208" t="s">
        <v>2518</v>
      </c>
      <c r="O371" s="209" t="s">
        <v>2520</v>
      </c>
    </row>
    <row r="372" spans="2:15" ht="12">
      <c r="B372" s="201" t="s">
        <v>2477</v>
      </c>
      <c r="C372" s="202" t="s">
        <v>2151</v>
      </c>
      <c r="D372" s="203" t="s">
        <v>2518</v>
      </c>
      <c r="E372" s="204" t="s">
        <v>1617</v>
      </c>
      <c r="F372" s="202">
        <f t="shared" si="11"/>
        <v>10</v>
      </c>
      <c r="G372" s="202" t="str">
        <f t="shared" si="12"/>
        <v>Meridian</v>
      </c>
      <c r="H372" s="202"/>
      <c r="I372" s="205" t="s">
        <v>2517</v>
      </c>
      <c r="J372" s="38" t="s">
        <v>2518</v>
      </c>
      <c r="K372" s="38">
        <v>2138</v>
      </c>
      <c r="L372" s="206">
        <v>2444</v>
      </c>
      <c r="M372" s="207" t="s">
        <v>2519</v>
      </c>
      <c r="N372" s="208" t="s">
        <v>2518</v>
      </c>
      <c r="O372" s="209" t="s">
        <v>2520</v>
      </c>
    </row>
    <row r="373" spans="2:15" ht="12">
      <c r="B373" s="201" t="s">
        <v>2334</v>
      </c>
      <c r="C373" s="202" t="s">
        <v>2151</v>
      </c>
      <c r="D373" s="203" t="s">
        <v>2518</v>
      </c>
      <c r="E373" s="204" t="s">
        <v>2335</v>
      </c>
      <c r="F373" s="202">
        <f t="shared" si="11"/>
        <v>13</v>
      </c>
      <c r="G373" s="202" t="str">
        <f t="shared" si="12"/>
        <v>Hattiesburg</v>
      </c>
      <c r="H373" s="202"/>
      <c r="I373" s="205" t="s">
        <v>1487</v>
      </c>
      <c r="J373" s="38" t="s">
        <v>136</v>
      </c>
      <c r="K373" s="38">
        <v>2627</v>
      </c>
      <c r="L373" s="206">
        <v>1702</v>
      </c>
      <c r="M373" s="207" t="s">
        <v>1488</v>
      </c>
      <c r="N373" s="208" t="s">
        <v>136</v>
      </c>
      <c r="O373" s="209" t="s">
        <v>1489</v>
      </c>
    </row>
    <row r="374" spans="2:15" ht="12">
      <c r="B374" s="201" t="s">
        <v>1560</v>
      </c>
      <c r="C374" s="202" t="s">
        <v>2151</v>
      </c>
      <c r="D374" s="203" t="s">
        <v>2518</v>
      </c>
      <c r="E374" s="204" t="s">
        <v>1788</v>
      </c>
      <c r="F374" s="202">
        <f t="shared" si="11"/>
        <v>10</v>
      </c>
      <c r="G374" s="202" t="str">
        <f t="shared" si="12"/>
        <v>Gulfport</v>
      </c>
      <c r="H374" s="202"/>
      <c r="I374" s="205" t="s">
        <v>1789</v>
      </c>
      <c r="J374" s="38" t="s">
        <v>2445</v>
      </c>
      <c r="K374" s="38">
        <v>2655</v>
      </c>
      <c r="L374" s="206">
        <v>1513</v>
      </c>
      <c r="M374" s="207" t="s">
        <v>1032</v>
      </c>
      <c r="N374" s="208" t="s">
        <v>2445</v>
      </c>
      <c r="O374" s="209" t="s">
        <v>1033</v>
      </c>
    </row>
    <row r="375" spans="2:15" ht="12">
      <c r="B375" s="201" t="s">
        <v>2446</v>
      </c>
      <c r="C375" s="202" t="s">
        <v>2151</v>
      </c>
      <c r="D375" s="203" t="s">
        <v>2518</v>
      </c>
      <c r="E375" s="204" t="s">
        <v>2447</v>
      </c>
      <c r="F375" s="202">
        <f t="shared" si="11"/>
        <v>8</v>
      </c>
      <c r="G375" s="202" t="str">
        <f t="shared" si="12"/>
        <v>McComb</v>
      </c>
      <c r="H375" s="202"/>
      <c r="I375" s="205" t="s">
        <v>1553</v>
      </c>
      <c r="J375" s="38" t="s">
        <v>2518</v>
      </c>
      <c r="K375" s="38">
        <v>2215</v>
      </c>
      <c r="L375" s="206">
        <v>2467</v>
      </c>
      <c r="M375" s="207" t="s">
        <v>2519</v>
      </c>
      <c r="N375" s="208" t="s">
        <v>2518</v>
      </c>
      <c r="O375" s="209" t="s">
        <v>2520</v>
      </c>
    </row>
    <row r="376" spans="2:15" ht="12">
      <c r="B376" s="201" t="s">
        <v>2150</v>
      </c>
      <c r="C376" s="202" t="s">
        <v>2151</v>
      </c>
      <c r="D376" s="203" t="s">
        <v>2518</v>
      </c>
      <c r="E376" s="204" t="s">
        <v>2146</v>
      </c>
      <c r="F376" s="202">
        <f t="shared" si="11"/>
        <v>10</v>
      </c>
      <c r="G376" s="202" t="str">
        <f t="shared" si="12"/>
        <v>Columbus</v>
      </c>
      <c r="H376" s="202"/>
      <c r="I376" s="205" t="s">
        <v>138</v>
      </c>
      <c r="J376" s="38" t="s">
        <v>136</v>
      </c>
      <c r="K376" s="38">
        <v>1797</v>
      </c>
      <c r="L376" s="206">
        <v>2918</v>
      </c>
      <c r="M376" s="207" t="s">
        <v>139</v>
      </c>
      <c r="N376" s="208" t="s">
        <v>136</v>
      </c>
      <c r="O376" s="209" t="s">
        <v>357</v>
      </c>
    </row>
    <row r="377" spans="2:15" ht="12">
      <c r="B377" s="201" t="s">
        <v>1921</v>
      </c>
      <c r="C377" s="202" t="s">
        <v>2499</v>
      </c>
      <c r="D377" s="203" t="s">
        <v>2500</v>
      </c>
      <c r="E377" s="204" t="s">
        <v>1686</v>
      </c>
      <c r="F377" s="202">
        <f t="shared" si="11"/>
        <v>12</v>
      </c>
      <c r="G377" s="202" t="str">
        <f t="shared" si="12"/>
        <v>Louisville</v>
      </c>
      <c r="H377" s="202"/>
      <c r="I377" s="205" t="s">
        <v>2217</v>
      </c>
      <c r="J377" s="38" t="s">
        <v>2500</v>
      </c>
      <c r="K377" s="38">
        <v>1288</v>
      </c>
      <c r="L377" s="206">
        <v>4514</v>
      </c>
      <c r="M377" s="207" t="s">
        <v>2218</v>
      </c>
      <c r="N377" s="208" t="s">
        <v>2500</v>
      </c>
      <c r="O377" s="209" t="s">
        <v>2219</v>
      </c>
    </row>
    <row r="378" spans="2:15" ht="12">
      <c r="B378" s="201" t="s">
        <v>1687</v>
      </c>
      <c r="C378" s="202" t="s">
        <v>2499</v>
      </c>
      <c r="D378" s="203" t="s">
        <v>2500</v>
      </c>
      <c r="E378" s="204" t="s">
        <v>1686</v>
      </c>
      <c r="F378" s="202">
        <f t="shared" si="11"/>
        <v>12</v>
      </c>
      <c r="G378" s="202" t="str">
        <f t="shared" si="12"/>
        <v>Louisville</v>
      </c>
      <c r="H378" s="202"/>
      <c r="I378" s="205" t="s">
        <v>2217</v>
      </c>
      <c r="J378" s="38" t="s">
        <v>2500</v>
      </c>
      <c r="K378" s="38">
        <v>1288</v>
      </c>
      <c r="L378" s="206">
        <v>4514</v>
      </c>
      <c r="M378" s="207" t="s">
        <v>2218</v>
      </c>
      <c r="N378" s="208" t="s">
        <v>2500</v>
      </c>
      <c r="O378" s="209" t="s">
        <v>2219</v>
      </c>
    </row>
    <row r="379" spans="2:15" ht="12">
      <c r="B379" s="201" t="s">
        <v>1200</v>
      </c>
      <c r="C379" s="202" t="s">
        <v>2499</v>
      </c>
      <c r="D379" s="203" t="s">
        <v>2500</v>
      </c>
      <c r="E379" s="204" t="s">
        <v>1686</v>
      </c>
      <c r="F379" s="202">
        <f t="shared" si="11"/>
        <v>12</v>
      </c>
      <c r="G379" s="202" t="str">
        <f t="shared" si="12"/>
        <v>Louisville</v>
      </c>
      <c r="H379" s="202"/>
      <c r="I379" s="205" t="s">
        <v>2217</v>
      </c>
      <c r="J379" s="38" t="s">
        <v>2500</v>
      </c>
      <c r="K379" s="38">
        <v>1288</v>
      </c>
      <c r="L379" s="206">
        <v>4514</v>
      </c>
      <c r="M379" s="207" t="s">
        <v>2218</v>
      </c>
      <c r="N379" s="208" t="s">
        <v>2500</v>
      </c>
      <c r="O379" s="209" t="s">
        <v>2219</v>
      </c>
    </row>
    <row r="380" spans="2:15" ht="12">
      <c r="B380" s="201" t="s">
        <v>1693</v>
      </c>
      <c r="C380" s="202" t="s">
        <v>2499</v>
      </c>
      <c r="D380" s="203" t="s">
        <v>2500</v>
      </c>
      <c r="E380" s="204" t="s">
        <v>1938</v>
      </c>
      <c r="F380" s="202">
        <f t="shared" si="11"/>
        <v>11</v>
      </c>
      <c r="G380" s="202" t="str">
        <f t="shared" si="12"/>
        <v>Lexington</v>
      </c>
      <c r="H380" s="202"/>
      <c r="I380" s="205" t="s">
        <v>1779</v>
      </c>
      <c r="J380" s="38" t="s">
        <v>2500</v>
      </c>
      <c r="K380" s="38">
        <v>1140</v>
      </c>
      <c r="L380" s="206">
        <v>4783</v>
      </c>
      <c r="M380" s="207" t="s">
        <v>1780</v>
      </c>
      <c r="N380" s="208" t="s">
        <v>2500</v>
      </c>
      <c r="O380" s="209" t="s">
        <v>1781</v>
      </c>
    </row>
    <row r="381" spans="2:15" ht="12">
      <c r="B381" s="201" t="s">
        <v>1939</v>
      </c>
      <c r="C381" s="202" t="s">
        <v>2499</v>
      </c>
      <c r="D381" s="203" t="s">
        <v>2500</v>
      </c>
      <c r="E381" s="204" t="s">
        <v>1938</v>
      </c>
      <c r="F381" s="202">
        <f t="shared" si="11"/>
        <v>11</v>
      </c>
      <c r="G381" s="202" t="str">
        <f t="shared" si="12"/>
        <v>Lexington</v>
      </c>
      <c r="H381" s="202"/>
      <c r="I381" s="205" t="s">
        <v>1779</v>
      </c>
      <c r="J381" s="38" t="s">
        <v>2500</v>
      </c>
      <c r="K381" s="38">
        <v>1140</v>
      </c>
      <c r="L381" s="206">
        <v>4783</v>
      </c>
      <c r="M381" s="207" t="s">
        <v>1780</v>
      </c>
      <c r="N381" s="208" t="s">
        <v>2500</v>
      </c>
      <c r="O381" s="209" t="s">
        <v>1781</v>
      </c>
    </row>
    <row r="382" spans="2:15" ht="12">
      <c r="B382" s="201" t="s">
        <v>1940</v>
      </c>
      <c r="C382" s="202" t="s">
        <v>2499</v>
      </c>
      <c r="D382" s="203" t="s">
        <v>2500</v>
      </c>
      <c r="E382" s="204" t="s">
        <v>1938</v>
      </c>
      <c r="F382" s="202">
        <f t="shared" si="11"/>
        <v>11</v>
      </c>
      <c r="G382" s="202" t="str">
        <f t="shared" si="12"/>
        <v>Lexington</v>
      </c>
      <c r="H382" s="202"/>
      <c r="I382" s="205" t="s">
        <v>1779</v>
      </c>
      <c r="J382" s="38" t="s">
        <v>2500</v>
      </c>
      <c r="K382" s="38">
        <v>1140</v>
      </c>
      <c r="L382" s="206">
        <v>4783</v>
      </c>
      <c r="M382" s="207" t="s">
        <v>1780</v>
      </c>
      <c r="N382" s="208" t="s">
        <v>2500</v>
      </c>
      <c r="O382" s="209" t="s">
        <v>1781</v>
      </c>
    </row>
    <row r="383" spans="2:15" ht="12">
      <c r="B383" s="201" t="s">
        <v>1360</v>
      </c>
      <c r="C383" s="202" t="s">
        <v>2499</v>
      </c>
      <c r="D383" s="203" t="s">
        <v>2500</v>
      </c>
      <c r="E383" s="204" t="s">
        <v>1142</v>
      </c>
      <c r="F383" s="202">
        <f t="shared" si="11"/>
        <v>11</v>
      </c>
      <c r="G383" s="202" t="str">
        <f t="shared" si="12"/>
        <v>Frankfort</v>
      </c>
      <c r="H383" s="202"/>
      <c r="I383" s="205" t="s">
        <v>1779</v>
      </c>
      <c r="J383" s="38" t="s">
        <v>2500</v>
      </c>
      <c r="K383" s="38">
        <v>1140</v>
      </c>
      <c r="L383" s="206">
        <v>4783</v>
      </c>
      <c r="M383" s="207" t="s">
        <v>1780</v>
      </c>
      <c r="N383" s="208" t="s">
        <v>2500</v>
      </c>
      <c r="O383" s="209" t="s">
        <v>1781</v>
      </c>
    </row>
    <row r="384" spans="2:15" ht="12">
      <c r="B384" s="201" t="s">
        <v>388</v>
      </c>
      <c r="C384" s="202" t="s">
        <v>2499</v>
      </c>
      <c r="D384" s="203" t="s">
        <v>2500</v>
      </c>
      <c r="E384" s="204" t="s">
        <v>389</v>
      </c>
      <c r="F384" s="202">
        <f t="shared" si="11"/>
        <v>8</v>
      </c>
      <c r="G384" s="202" t="str">
        <f t="shared" si="12"/>
        <v>Corbin</v>
      </c>
      <c r="H384" s="202"/>
      <c r="I384" s="205" t="s">
        <v>557</v>
      </c>
      <c r="J384" s="38" t="s">
        <v>558</v>
      </c>
      <c r="K384" s="38">
        <v>1266</v>
      </c>
      <c r="L384" s="206">
        <v>3937</v>
      </c>
      <c r="M384" s="207" t="s">
        <v>559</v>
      </c>
      <c r="N384" s="208" t="s">
        <v>558</v>
      </c>
      <c r="O384" s="209" t="s">
        <v>560</v>
      </c>
    </row>
    <row r="385" spans="2:15" ht="12">
      <c r="B385" s="201" t="s">
        <v>1477</v>
      </c>
      <c r="C385" s="202" t="s">
        <v>2499</v>
      </c>
      <c r="D385" s="203" t="s">
        <v>2500</v>
      </c>
      <c r="E385" s="204" t="s">
        <v>1478</v>
      </c>
      <c r="F385" s="202">
        <f t="shared" si="11"/>
        <v>8</v>
      </c>
      <c r="G385" s="202" t="str">
        <f t="shared" si="12"/>
        <v>Baxter</v>
      </c>
      <c r="H385" s="202"/>
      <c r="I385" s="205" t="s">
        <v>2493</v>
      </c>
      <c r="J385" s="38" t="s">
        <v>558</v>
      </c>
      <c r="K385" s="38">
        <v>972</v>
      </c>
      <c r="L385" s="206">
        <v>4406</v>
      </c>
      <c r="M385" s="207" t="s">
        <v>559</v>
      </c>
      <c r="N385" s="208" t="s">
        <v>558</v>
      </c>
      <c r="O385" s="209" t="s">
        <v>560</v>
      </c>
    </row>
    <row r="386" spans="2:15" ht="12">
      <c r="B386" s="201" t="s">
        <v>1623</v>
      </c>
      <c r="C386" s="202" t="s">
        <v>2499</v>
      </c>
      <c r="D386" s="203" t="s">
        <v>2500</v>
      </c>
      <c r="E386" s="204" t="s">
        <v>1624</v>
      </c>
      <c r="F386" s="202">
        <f t="shared" si="11"/>
        <v>13</v>
      </c>
      <c r="G386" s="202" t="str">
        <f t="shared" si="12"/>
        <v>Middlesboro</v>
      </c>
      <c r="H386" s="202"/>
      <c r="I386" s="205" t="s">
        <v>2493</v>
      </c>
      <c r="J386" s="38" t="s">
        <v>558</v>
      </c>
      <c r="K386" s="38">
        <v>972</v>
      </c>
      <c r="L386" s="206">
        <v>4406</v>
      </c>
      <c r="M386" s="207" t="s">
        <v>559</v>
      </c>
      <c r="N386" s="208" t="s">
        <v>558</v>
      </c>
      <c r="O386" s="209" t="s">
        <v>560</v>
      </c>
    </row>
    <row r="387" spans="2:15" ht="12">
      <c r="B387" s="201" t="s">
        <v>1727</v>
      </c>
      <c r="C387" s="202" t="s">
        <v>2499</v>
      </c>
      <c r="D387" s="203" t="s">
        <v>2500</v>
      </c>
      <c r="E387" s="204" t="s">
        <v>721</v>
      </c>
      <c r="F387" s="202">
        <f t="shared" si="11"/>
        <v>9</v>
      </c>
      <c r="G387" s="202" t="str">
        <f t="shared" si="12"/>
        <v>Newport</v>
      </c>
      <c r="H387" s="202"/>
      <c r="I387" s="205" t="s">
        <v>321</v>
      </c>
      <c r="J387" s="38" t="s">
        <v>2500</v>
      </c>
      <c r="K387" s="38">
        <v>996</v>
      </c>
      <c r="L387" s="206">
        <v>5248</v>
      </c>
      <c r="M387" s="207" t="s">
        <v>322</v>
      </c>
      <c r="N387" s="208" t="s">
        <v>2617</v>
      </c>
      <c r="O387" s="209" t="s">
        <v>362</v>
      </c>
    </row>
    <row r="388" spans="2:15" ht="12">
      <c r="B388" s="201" t="s">
        <v>2498</v>
      </c>
      <c r="C388" s="202" t="s">
        <v>2499</v>
      </c>
      <c r="D388" s="203" t="s">
        <v>2500</v>
      </c>
      <c r="E388" s="204" t="s">
        <v>2254</v>
      </c>
      <c r="F388" s="202">
        <f t="shared" si="11"/>
        <v>9</v>
      </c>
      <c r="G388" s="202" t="str">
        <f t="shared" si="12"/>
        <v>Ashland</v>
      </c>
      <c r="H388" s="202"/>
      <c r="I388" s="205" t="s">
        <v>1779</v>
      </c>
      <c r="J388" s="38" t="s">
        <v>2500</v>
      </c>
      <c r="K388" s="38">
        <v>1140</v>
      </c>
      <c r="L388" s="206">
        <v>4783</v>
      </c>
      <c r="M388" s="207" t="s">
        <v>1780</v>
      </c>
      <c r="N388" s="208" t="s">
        <v>2500</v>
      </c>
      <c r="O388" s="209" t="s">
        <v>1781</v>
      </c>
    </row>
    <row r="389" spans="2:15" ht="12">
      <c r="B389" s="201" t="s">
        <v>1782</v>
      </c>
      <c r="C389" s="202" t="s">
        <v>2499</v>
      </c>
      <c r="D389" s="203" t="s">
        <v>2500</v>
      </c>
      <c r="E389" s="204" t="s">
        <v>2254</v>
      </c>
      <c r="F389" s="202">
        <f t="shared" si="11"/>
        <v>9</v>
      </c>
      <c r="G389" s="202" t="str">
        <f t="shared" si="12"/>
        <v>Ashland</v>
      </c>
      <c r="H389" s="202"/>
      <c r="I389" s="205" t="s">
        <v>1783</v>
      </c>
      <c r="J389" s="38" t="s">
        <v>1784</v>
      </c>
      <c r="K389" s="38">
        <v>1005</v>
      </c>
      <c r="L389" s="206">
        <v>4665</v>
      </c>
      <c r="M389" s="207" t="s">
        <v>1785</v>
      </c>
      <c r="N389" s="208" t="s">
        <v>1784</v>
      </c>
      <c r="O389" s="209" t="s">
        <v>1786</v>
      </c>
    </row>
    <row r="390" spans="2:15" ht="12">
      <c r="B390" s="201" t="s">
        <v>638</v>
      </c>
      <c r="C390" s="202" t="s">
        <v>2499</v>
      </c>
      <c r="D390" s="203" t="s">
        <v>2500</v>
      </c>
      <c r="E390" s="204" t="s">
        <v>639</v>
      </c>
      <c r="F390" s="202">
        <f t="shared" si="11"/>
        <v>9</v>
      </c>
      <c r="G390" s="202" t="str">
        <f t="shared" si="12"/>
        <v>Campton</v>
      </c>
      <c r="H390" s="202"/>
      <c r="I390" s="205" t="s">
        <v>640</v>
      </c>
      <c r="J390" s="38" t="s">
        <v>2500</v>
      </c>
      <c r="K390" s="38">
        <v>1033</v>
      </c>
      <c r="L390" s="206">
        <v>4393</v>
      </c>
      <c r="M390" s="207" t="s">
        <v>1780</v>
      </c>
      <c r="N390" s="208" t="s">
        <v>2500</v>
      </c>
      <c r="O390" s="209" t="s">
        <v>1781</v>
      </c>
    </row>
    <row r="391" spans="2:15" ht="12">
      <c r="B391" s="201" t="s">
        <v>437</v>
      </c>
      <c r="C391" s="202" t="s">
        <v>2499</v>
      </c>
      <c r="D391" s="203" t="s">
        <v>2500</v>
      </c>
      <c r="E391" s="204" t="s">
        <v>639</v>
      </c>
      <c r="F391" s="202">
        <f t="shared" si="11"/>
        <v>9</v>
      </c>
      <c r="G391" s="202" t="str">
        <f t="shared" si="12"/>
        <v>Campton</v>
      </c>
      <c r="H391" s="202"/>
      <c r="I391" s="205" t="s">
        <v>1779</v>
      </c>
      <c r="J391" s="38" t="s">
        <v>2500</v>
      </c>
      <c r="K391" s="38">
        <v>1140</v>
      </c>
      <c r="L391" s="206">
        <v>4783</v>
      </c>
      <c r="M391" s="207" t="s">
        <v>1780</v>
      </c>
      <c r="N391" s="208" t="s">
        <v>2500</v>
      </c>
      <c r="O391" s="209" t="s">
        <v>1781</v>
      </c>
    </row>
    <row r="392" spans="2:15" ht="12">
      <c r="B392" s="201" t="s">
        <v>186</v>
      </c>
      <c r="C392" s="202" t="s">
        <v>2499</v>
      </c>
      <c r="D392" s="203" t="s">
        <v>2500</v>
      </c>
      <c r="E392" s="204" t="s">
        <v>187</v>
      </c>
      <c r="F392" s="202">
        <f t="shared" si="11"/>
        <v>11</v>
      </c>
      <c r="G392" s="202" t="str">
        <f t="shared" si="12"/>
        <v>Pikeville</v>
      </c>
      <c r="H392" s="202"/>
      <c r="I392" s="205" t="s">
        <v>2754</v>
      </c>
      <c r="J392" s="38" t="s">
        <v>1784</v>
      </c>
      <c r="K392" s="38">
        <v>1031</v>
      </c>
      <c r="L392" s="206">
        <v>4646</v>
      </c>
      <c r="M392" s="207" t="s">
        <v>1785</v>
      </c>
      <c r="N392" s="208" t="s">
        <v>1784</v>
      </c>
      <c r="O392" s="209" t="s">
        <v>1786</v>
      </c>
    </row>
    <row r="393" spans="2:15" ht="12">
      <c r="B393" s="201" t="s">
        <v>188</v>
      </c>
      <c r="C393" s="202" t="s">
        <v>2499</v>
      </c>
      <c r="D393" s="203" t="s">
        <v>2500</v>
      </c>
      <c r="E393" s="204" t="s">
        <v>187</v>
      </c>
      <c r="F393" s="202">
        <f t="shared" si="11"/>
        <v>11</v>
      </c>
      <c r="G393" s="202" t="str">
        <f t="shared" si="12"/>
        <v>Pikeville</v>
      </c>
      <c r="H393" s="202"/>
      <c r="I393" s="205" t="s">
        <v>1783</v>
      </c>
      <c r="J393" s="38" t="s">
        <v>1784</v>
      </c>
      <c r="K393" s="38">
        <v>1005</v>
      </c>
      <c r="L393" s="206">
        <v>4665</v>
      </c>
      <c r="M393" s="207" t="s">
        <v>1785</v>
      </c>
      <c r="N393" s="208" t="s">
        <v>1784</v>
      </c>
      <c r="O393" s="209" t="s">
        <v>1786</v>
      </c>
    </row>
    <row r="394" spans="2:15" ht="12">
      <c r="B394" s="201" t="s">
        <v>1494</v>
      </c>
      <c r="C394" s="202" t="s">
        <v>2499</v>
      </c>
      <c r="D394" s="203" t="s">
        <v>2500</v>
      </c>
      <c r="E394" s="204" t="s">
        <v>1495</v>
      </c>
      <c r="F394" s="202">
        <f aca="true" t="shared" si="13" ref="F394:F457">LEN(E394)</f>
        <v>8</v>
      </c>
      <c r="G394" s="202" t="str">
        <f aca="true" t="shared" si="14" ref="G394:G457">MID(E394,2,F394-2)</f>
        <v>Hazard</v>
      </c>
      <c r="H394" s="202"/>
      <c r="I394" s="205" t="s">
        <v>1783</v>
      </c>
      <c r="J394" s="38" t="s">
        <v>1784</v>
      </c>
      <c r="K394" s="38">
        <v>1005</v>
      </c>
      <c r="L394" s="206">
        <v>4665</v>
      </c>
      <c r="M394" s="207" t="s">
        <v>1785</v>
      </c>
      <c r="N394" s="208" t="s">
        <v>1784</v>
      </c>
      <c r="O394" s="209" t="s">
        <v>1786</v>
      </c>
    </row>
    <row r="395" spans="2:15" ht="12">
      <c r="B395" s="201" t="s">
        <v>1496</v>
      </c>
      <c r="C395" s="202" t="s">
        <v>2499</v>
      </c>
      <c r="D395" s="203" t="s">
        <v>2500</v>
      </c>
      <c r="E395" s="204" t="s">
        <v>1495</v>
      </c>
      <c r="F395" s="202">
        <f t="shared" si="13"/>
        <v>8</v>
      </c>
      <c r="G395" s="202" t="str">
        <f t="shared" si="14"/>
        <v>Hazard</v>
      </c>
      <c r="H395" s="202"/>
      <c r="I395" s="205" t="s">
        <v>1783</v>
      </c>
      <c r="J395" s="38" t="s">
        <v>1784</v>
      </c>
      <c r="K395" s="38">
        <v>1005</v>
      </c>
      <c r="L395" s="206">
        <v>4665</v>
      </c>
      <c r="M395" s="207" t="s">
        <v>1785</v>
      </c>
      <c r="N395" s="208" t="s">
        <v>1784</v>
      </c>
      <c r="O395" s="209" t="s">
        <v>1786</v>
      </c>
    </row>
    <row r="396" spans="2:15" ht="12">
      <c r="B396" s="201" t="s">
        <v>66</v>
      </c>
      <c r="C396" s="202" t="s">
        <v>2499</v>
      </c>
      <c r="D396" s="203" t="s">
        <v>2500</v>
      </c>
      <c r="E396" s="204" t="s">
        <v>67</v>
      </c>
      <c r="F396" s="202">
        <f t="shared" si="13"/>
        <v>9</v>
      </c>
      <c r="G396" s="202" t="str">
        <f t="shared" si="14"/>
        <v>Paducah</v>
      </c>
      <c r="H396" s="202"/>
      <c r="I396" s="205" t="s">
        <v>68</v>
      </c>
      <c r="J396" s="38" t="s">
        <v>2500</v>
      </c>
      <c r="K396" s="38">
        <v>1475</v>
      </c>
      <c r="L396" s="206">
        <v>4279</v>
      </c>
      <c r="M396" s="207" t="s">
        <v>69</v>
      </c>
      <c r="N396" s="208" t="s">
        <v>2500</v>
      </c>
      <c r="O396" s="209" t="s">
        <v>1316</v>
      </c>
    </row>
    <row r="397" spans="2:15" ht="12">
      <c r="B397" s="201" t="s">
        <v>2215</v>
      </c>
      <c r="C397" s="202" t="s">
        <v>2499</v>
      </c>
      <c r="D397" s="203" t="s">
        <v>2500</v>
      </c>
      <c r="E397" s="204" t="s">
        <v>2216</v>
      </c>
      <c r="F397" s="202">
        <f t="shared" si="13"/>
        <v>15</v>
      </c>
      <c r="G397" s="202" t="str">
        <f t="shared" si="14"/>
        <v>Bowling Green</v>
      </c>
      <c r="H397" s="202"/>
      <c r="I397" s="205" t="s">
        <v>2217</v>
      </c>
      <c r="J397" s="38" t="s">
        <v>2500</v>
      </c>
      <c r="K397" s="38">
        <v>1288</v>
      </c>
      <c r="L397" s="206">
        <v>4514</v>
      </c>
      <c r="M397" s="207" t="s">
        <v>2218</v>
      </c>
      <c r="N397" s="208" t="s">
        <v>2500</v>
      </c>
      <c r="O397" s="209" t="s">
        <v>2219</v>
      </c>
    </row>
    <row r="398" spans="2:15" ht="12">
      <c r="B398" s="201" t="s">
        <v>2805</v>
      </c>
      <c r="C398" s="202" t="s">
        <v>2499</v>
      </c>
      <c r="D398" s="203" t="s">
        <v>2500</v>
      </c>
      <c r="E398" s="204" t="s">
        <v>2804</v>
      </c>
      <c r="F398" s="202">
        <f t="shared" si="13"/>
        <v>14</v>
      </c>
      <c r="G398" s="202" t="str">
        <f t="shared" si="14"/>
        <v>Russellville</v>
      </c>
      <c r="H398" s="202"/>
      <c r="I398" s="205" t="s">
        <v>2217</v>
      </c>
      <c r="J398" s="38" t="s">
        <v>2500</v>
      </c>
      <c r="K398" s="38">
        <v>1288</v>
      </c>
      <c r="L398" s="206">
        <v>4514</v>
      </c>
      <c r="M398" s="207" t="s">
        <v>2218</v>
      </c>
      <c r="N398" s="208" t="s">
        <v>2500</v>
      </c>
      <c r="O398" s="209" t="s">
        <v>2219</v>
      </c>
    </row>
    <row r="399" spans="2:15" ht="12">
      <c r="B399" s="201" t="s">
        <v>62</v>
      </c>
      <c r="C399" s="202" t="s">
        <v>2499</v>
      </c>
      <c r="D399" s="203" t="s">
        <v>2500</v>
      </c>
      <c r="E399" s="204" t="s">
        <v>63</v>
      </c>
      <c r="F399" s="202">
        <f t="shared" si="13"/>
        <v>11</v>
      </c>
      <c r="G399" s="202" t="str">
        <f t="shared" si="14"/>
        <v>Owensboro</v>
      </c>
      <c r="H399" s="202"/>
      <c r="I399" s="205" t="s">
        <v>2576</v>
      </c>
      <c r="J399" s="38" t="s">
        <v>558</v>
      </c>
      <c r="K399" s="38">
        <v>1616</v>
      </c>
      <c r="L399" s="206">
        <v>3729</v>
      </c>
      <c r="M399" s="207" t="s">
        <v>2577</v>
      </c>
      <c r="N399" s="208" t="s">
        <v>558</v>
      </c>
      <c r="O399" s="209" t="s">
        <v>2144</v>
      </c>
    </row>
    <row r="400" spans="2:15" ht="12">
      <c r="B400" s="201" t="s">
        <v>1734</v>
      </c>
      <c r="C400" s="202" t="s">
        <v>2499</v>
      </c>
      <c r="D400" s="203" t="s">
        <v>2500</v>
      </c>
      <c r="E400" s="204" t="s">
        <v>1735</v>
      </c>
      <c r="F400" s="202">
        <f t="shared" si="13"/>
        <v>11</v>
      </c>
      <c r="G400" s="202" t="str">
        <f t="shared" si="14"/>
        <v>Henderson</v>
      </c>
      <c r="H400" s="202"/>
      <c r="I400" s="205" t="s">
        <v>263</v>
      </c>
      <c r="J400" s="38" t="s">
        <v>2429</v>
      </c>
      <c r="K400" s="38">
        <v>1376</v>
      </c>
      <c r="L400" s="206">
        <v>4708</v>
      </c>
      <c r="M400" s="205" t="s">
        <v>264</v>
      </c>
      <c r="N400" s="38" t="s">
        <v>2429</v>
      </c>
      <c r="O400" s="209" t="s">
        <v>265</v>
      </c>
    </row>
    <row r="401" spans="2:15" ht="12">
      <c r="B401" s="201" t="s">
        <v>2057</v>
      </c>
      <c r="C401" s="202" t="s">
        <v>2499</v>
      </c>
      <c r="D401" s="203" t="s">
        <v>2500</v>
      </c>
      <c r="E401" s="204" t="s">
        <v>2058</v>
      </c>
      <c r="F401" s="202">
        <f t="shared" si="13"/>
        <v>10</v>
      </c>
      <c r="G401" s="202" t="str">
        <f t="shared" si="14"/>
        <v>Somerset</v>
      </c>
      <c r="H401" s="202"/>
      <c r="I401" s="205" t="s">
        <v>1779</v>
      </c>
      <c r="J401" s="38" t="s">
        <v>2500</v>
      </c>
      <c r="K401" s="38">
        <v>1140</v>
      </c>
      <c r="L401" s="206">
        <v>4783</v>
      </c>
      <c r="M401" s="207" t="s">
        <v>1780</v>
      </c>
      <c r="N401" s="208" t="s">
        <v>2500</v>
      </c>
      <c r="O401" s="209" t="s">
        <v>1781</v>
      </c>
    </row>
    <row r="402" spans="2:15" ht="12">
      <c r="B402" s="201" t="s">
        <v>2059</v>
      </c>
      <c r="C402" s="202" t="s">
        <v>2499</v>
      </c>
      <c r="D402" s="203" t="s">
        <v>2500</v>
      </c>
      <c r="E402" s="204" t="s">
        <v>2058</v>
      </c>
      <c r="F402" s="202">
        <f t="shared" si="13"/>
        <v>10</v>
      </c>
      <c r="G402" s="202" t="str">
        <f t="shared" si="14"/>
        <v>Somerset</v>
      </c>
      <c r="H402" s="202"/>
      <c r="I402" s="205" t="s">
        <v>1779</v>
      </c>
      <c r="J402" s="38" t="s">
        <v>2500</v>
      </c>
      <c r="K402" s="38">
        <v>1140</v>
      </c>
      <c r="L402" s="206">
        <v>4783</v>
      </c>
      <c r="M402" s="207" t="s">
        <v>1780</v>
      </c>
      <c r="N402" s="208" t="s">
        <v>2500</v>
      </c>
      <c r="O402" s="209" t="s">
        <v>1781</v>
      </c>
    </row>
    <row r="403" spans="2:15" ht="12">
      <c r="B403" s="201" t="s">
        <v>533</v>
      </c>
      <c r="C403" s="202" t="s">
        <v>2499</v>
      </c>
      <c r="D403" s="203" t="s">
        <v>2500</v>
      </c>
      <c r="E403" s="204" t="s">
        <v>534</v>
      </c>
      <c r="F403" s="202">
        <f t="shared" si="13"/>
        <v>15</v>
      </c>
      <c r="G403" s="202" t="str">
        <f t="shared" si="14"/>
        <v>Elizabethtown</v>
      </c>
      <c r="H403" s="202"/>
      <c r="I403" s="205" t="s">
        <v>2576</v>
      </c>
      <c r="J403" s="38" t="s">
        <v>558</v>
      </c>
      <c r="K403" s="38">
        <v>1616</v>
      </c>
      <c r="L403" s="206">
        <v>3729</v>
      </c>
      <c r="M403" s="207" t="s">
        <v>2577</v>
      </c>
      <c r="N403" s="208" t="s">
        <v>558</v>
      </c>
      <c r="O403" s="209" t="s">
        <v>2144</v>
      </c>
    </row>
    <row r="404" spans="2:15" ht="12">
      <c r="B404" s="201" t="s">
        <v>2158</v>
      </c>
      <c r="C404" s="202" t="s">
        <v>2616</v>
      </c>
      <c r="D404" s="203" t="s">
        <v>2617</v>
      </c>
      <c r="E404" s="204" t="s">
        <v>2146</v>
      </c>
      <c r="F404" s="202">
        <f t="shared" si="13"/>
        <v>10</v>
      </c>
      <c r="G404" s="202" t="str">
        <f t="shared" si="14"/>
        <v>Columbus</v>
      </c>
      <c r="H404" s="202"/>
      <c r="I404" s="205" t="s">
        <v>2048</v>
      </c>
      <c r="J404" s="38" t="s">
        <v>2617</v>
      </c>
      <c r="K404" s="38">
        <v>797</v>
      </c>
      <c r="L404" s="206">
        <v>5708</v>
      </c>
      <c r="M404" s="207" t="s">
        <v>2482</v>
      </c>
      <c r="N404" s="208" t="s">
        <v>2617</v>
      </c>
      <c r="O404" s="209" t="s">
        <v>2304</v>
      </c>
    </row>
    <row r="405" spans="2:15" ht="12">
      <c r="B405" s="201" t="s">
        <v>2159</v>
      </c>
      <c r="C405" s="202" t="s">
        <v>2616</v>
      </c>
      <c r="D405" s="203" t="s">
        <v>2617</v>
      </c>
      <c r="E405" s="204" t="s">
        <v>2146</v>
      </c>
      <c r="F405" s="202">
        <f t="shared" si="13"/>
        <v>10</v>
      </c>
      <c r="G405" s="202" t="str">
        <f t="shared" si="14"/>
        <v>Columbus</v>
      </c>
      <c r="H405" s="202"/>
      <c r="I405" s="205" t="s">
        <v>2048</v>
      </c>
      <c r="J405" s="38" t="s">
        <v>2617</v>
      </c>
      <c r="K405" s="38">
        <v>797</v>
      </c>
      <c r="L405" s="206">
        <v>5708</v>
      </c>
      <c r="M405" s="207" t="s">
        <v>2482</v>
      </c>
      <c r="N405" s="208" t="s">
        <v>2617</v>
      </c>
      <c r="O405" s="209" t="s">
        <v>2304</v>
      </c>
    </row>
    <row r="406" spans="2:15" ht="12">
      <c r="B406" s="201" t="s">
        <v>2160</v>
      </c>
      <c r="C406" s="202" t="s">
        <v>2616</v>
      </c>
      <c r="D406" s="203" t="s">
        <v>2617</v>
      </c>
      <c r="E406" s="204" t="s">
        <v>2146</v>
      </c>
      <c r="F406" s="202">
        <f t="shared" si="13"/>
        <v>10</v>
      </c>
      <c r="G406" s="202" t="str">
        <f t="shared" si="14"/>
        <v>Columbus</v>
      </c>
      <c r="H406" s="202"/>
      <c r="I406" s="205" t="s">
        <v>2048</v>
      </c>
      <c r="J406" s="38" t="s">
        <v>2617</v>
      </c>
      <c r="K406" s="38">
        <v>797</v>
      </c>
      <c r="L406" s="206">
        <v>5708</v>
      </c>
      <c r="M406" s="207" t="s">
        <v>2482</v>
      </c>
      <c r="N406" s="208" t="s">
        <v>2617</v>
      </c>
      <c r="O406" s="209" t="s">
        <v>2304</v>
      </c>
    </row>
    <row r="407" spans="2:15" ht="12">
      <c r="B407" s="201" t="s">
        <v>1529</v>
      </c>
      <c r="C407" s="202" t="s">
        <v>2616</v>
      </c>
      <c r="D407" s="203" t="s">
        <v>2617</v>
      </c>
      <c r="E407" s="204" t="s">
        <v>1530</v>
      </c>
      <c r="F407" s="202">
        <f t="shared" si="13"/>
        <v>8</v>
      </c>
      <c r="G407" s="202" t="str">
        <f t="shared" si="14"/>
        <v>Marion</v>
      </c>
      <c r="H407" s="202"/>
      <c r="I407" s="205" t="s">
        <v>273</v>
      </c>
      <c r="J407" s="38" t="s">
        <v>2617</v>
      </c>
      <c r="K407" s="38">
        <v>886</v>
      </c>
      <c r="L407" s="206">
        <v>5708</v>
      </c>
      <c r="M407" s="207" t="s">
        <v>270</v>
      </c>
      <c r="N407" s="208" t="s">
        <v>2617</v>
      </c>
      <c r="O407" s="209" t="s">
        <v>271</v>
      </c>
    </row>
    <row r="408" spans="2:15" ht="12">
      <c r="B408" s="201" t="s">
        <v>2220</v>
      </c>
      <c r="C408" s="202" t="s">
        <v>2616</v>
      </c>
      <c r="D408" s="203" t="s">
        <v>2617</v>
      </c>
      <c r="E408" s="204" t="s">
        <v>2216</v>
      </c>
      <c r="F408" s="202">
        <f t="shared" si="13"/>
        <v>15</v>
      </c>
      <c r="G408" s="202" t="str">
        <f t="shared" si="14"/>
        <v>Bowling Green</v>
      </c>
      <c r="H408" s="202"/>
      <c r="I408" s="205" t="s">
        <v>2221</v>
      </c>
      <c r="J408" s="38" t="s">
        <v>2617</v>
      </c>
      <c r="K408" s="38">
        <v>610</v>
      </c>
      <c r="L408" s="206">
        <v>6579</v>
      </c>
      <c r="M408" s="207" t="s">
        <v>2222</v>
      </c>
      <c r="N408" s="208" t="s">
        <v>2617</v>
      </c>
      <c r="O408" s="209" t="s">
        <v>2223</v>
      </c>
    </row>
    <row r="409" spans="2:15" ht="12">
      <c r="B409" s="201" t="s">
        <v>2696</v>
      </c>
      <c r="C409" s="202" t="s">
        <v>2616</v>
      </c>
      <c r="D409" s="203" t="s">
        <v>2617</v>
      </c>
      <c r="E409" s="204" t="s">
        <v>1893</v>
      </c>
      <c r="F409" s="202">
        <f t="shared" si="13"/>
        <v>10</v>
      </c>
      <c r="G409" s="202" t="str">
        <f t="shared" si="14"/>
        <v>Napoleon</v>
      </c>
      <c r="H409" s="202"/>
      <c r="I409" s="205" t="s">
        <v>1354</v>
      </c>
      <c r="J409" s="38" t="s">
        <v>2429</v>
      </c>
      <c r="K409" s="38">
        <v>824</v>
      </c>
      <c r="L409" s="206">
        <v>6273</v>
      </c>
      <c r="M409" s="205" t="s">
        <v>976</v>
      </c>
      <c r="N409" s="38" t="s">
        <v>2429</v>
      </c>
      <c r="O409" s="209" t="s">
        <v>977</v>
      </c>
    </row>
    <row r="410" spans="2:15" ht="12">
      <c r="B410" s="201" t="s">
        <v>2659</v>
      </c>
      <c r="C410" s="202" t="s">
        <v>2616</v>
      </c>
      <c r="D410" s="203" t="s">
        <v>2617</v>
      </c>
      <c r="E410" s="204" t="s">
        <v>2660</v>
      </c>
      <c r="F410" s="202">
        <f t="shared" si="13"/>
        <v>8</v>
      </c>
      <c r="G410" s="202" t="str">
        <f t="shared" si="14"/>
        <v>Toledo</v>
      </c>
      <c r="H410" s="202"/>
      <c r="I410" s="205" t="s">
        <v>2221</v>
      </c>
      <c r="J410" s="38" t="s">
        <v>2617</v>
      </c>
      <c r="K410" s="38">
        <v>610</v>
      </c>
      <c r="L410" s="206">
        <v>6579</v>
      </c>
      <c r="M410" s="207" t="s">
        <v>2222</v>
      </c>
      <c r="N410" s="208" t="s">
        <v>2617</v>
      </c>
      <c r="O410" s="209" t="s">
        <v>2223</v>
      </c>
    </row>
    <row r="411" spans="2:15" ht="12">
      <c r="B411" s="201" t="s">
        <v>108</v>
      </c>
      <c r="C411" s="202" t="s">
        <v>2616</v>
      </c>
      <c r="D411" s="203" t="s">
        <v>2617</v>
      </c>
      <c r="E411" s="204" t="s">
        <v>109</v>
      </c>
      <c r="F411" s="202">
        <f t="shared" si="13"/>
        <v>12</v>
      </c>
      <c r="G411" s="202" t="str">
        <f t="shared" si="14"/>
        <v>Zanesville</v>
      </c>
      <c r="H411" s="202"/>
      <c r="I411" s="205" t="s">
        <v>2392</v>
      </c>
      <c r="J411" s="38" t="s">
        <v>2132</v>
      </c>
      <c r="K411" s="38">
        <v>654</v>
      </c>
      <c r="L411" s="206">
        <v>5968</v>
      </c>
      <c r="M411" s="207" t="s">
        <v>2393</v>
      </c>
      <c r="N411" s="208" t="s">
        <v>2132</v>
      </c>
      <c r="O411" s="209" t="s">
        <v>2394</v>
      </c>
    </row>
    <row r="412" spans="2:15" ht="12">
      <c r="B412" s="201" t="s">
        <v>110</v>
      </c>
      <c r="C412" s="202" t="s">
        <v>2616</v>
      </c>
      <c r="D412" s="203" t="s">
        <v>2617</v>
      </c>
      <c r="E412" s="204" t="s">
        <v>109</v>
      </c>
      <c r="F412" s="202">
        <f t="shared" si="13"/>
        <v>12</v>
      </c>
      <c r="G412" s="202" t="str">
        <f t="shared" si="14"/>
        <v>Zanesville</v>
      </c>
      <c r="H412" s="202"/>
      <c r="I412" s="205" t="s">
        <v>2048</v>
      </c>
      <c r="J412" s="38" t="s">
        <v>2617</v>
      </c>
      <c r="K412" s="38">
        <v>797</v>
      </c>
      <c r="L412" s="206">
        <v>5708</v>
      </c>
      <c r="M412" s="207" t="s">
        <v>2482</v>
      </c>
      <c r="N412" s="208" t="s">
        <v>2617</v>
      </c>
      <c r="O412" s="209" t="s">
        <v>2304</v>
      </c>
    </row>
    <row r="413" spans="2:15" ht="12">
      <c r="B413" s="201" t="s">
        <v>2413</v>
      </c>
      <c r="C413" s="202" t="s">
        <v>2616</v>
      </c>
      <c r="D413" s="203" t="s">
        <v>2617</v>
      </c>
      <c r="E413" s="204" t="s">
        <v>2362</v>
      </c>
      <c r="F413" s="202">
        <f t="shared" si="13"/>
        <v>14</v>
      </c>
      <c r="G413" s="202" t="str">
        <f t="shared" si="14"/>
        <v>Stuebenville</v>
      </c>
      <c r="H413" s="202"/>
      <c r="I413" s="205" t="s">
        <v>2392</v>
      </c>
      <c r="J413" s="38" t="s">
        <v>2132</v>
      </c>
      <c r="K413" s="38">
        <v>654</v>
      </c>
      <c r="L413" s="206">
        <v>5968</v>
      </c>
      <c r="M413" s="207" t="s">
        <v>2393</v>
      </c>
      <c r="N413" s="208" t="s">
        <v>2132</v>
      </c>
      <c r="O413" s="209" t="s">
        <v>2394</v>
      </c>
    </row>
    <row r="414" spans="2:15" ht="12">
      <c r="B414" s="201" t="s">
        <v>145</v>
      </c>
      <c r="C414" s="202" t="s">
        <v>2616</v>
      </c>
      <c r="D414" s="203" t="s">
        <v>2617</v>
      </c>
      <c r="E414" s="204" t="s">
        <v>146</v>
      </c>
      <c r="F414" s="202">
        <f t="shared" si="13"/>
        <v>11</v>
      </c>
      <c r="G414" s="202" t="str">
        <f t="shared" si="14"/>
        <v>Cleveland</v>
      </c>
      <c r="H414" s="202"/>
      <c r="I414" s="205" t="s">
        <v>147</v>
      </c>
      <c r="J414" s="38" t="s">
        <v>2617</v>
      </c>
      <c r="K414" s="38">
        <v>621</v>
      </c>
      <c r="L414" s="206">
        <v>6201</v>
      </c>
      <c r="M414" s="205" t="s">
        <v>148</v>
      </c>
      <c r="N414" s="38" t="s">
        <v>2617</v>
      </c>
      <c r="O414" s="209" t="s">
        <v>149</v>
      </c>
    </row>
    <row r="415" spans="2:15" ht="12">
      <c r="B415" s="201" t="s">
        <v>150</v>
      </c>
      <c r="C415" s="202" t="s">
        <v>2616</v>
      </c>
      <c r="D415" s="203" t="s">
        <v>2617</v>
      </c>
      <c r="E415" s="204" t="s">
        <v>146</v>
      </c>
      <c r="F415" s="202">
        <f t="shared" si="13"/>
        <v>11</v>
      </c>
      <c r="G415" s="202" t="str">
        <f t="shared" si="14"/>
        <v>Cleveland</v>
      </c>
      <c r="H415" s="202"/>
      <c r="I415" s="205" t="s">
        <v>147</v>
      </c>
      <c r="J415" s="38" t="s">
        <v>2617</v>
      </c>
      <c r="K415" s="38">
        <v>621</v>
      </c>
      <c r="L415" s="206">
        <v>6201</v>
      </c>
      <c r="M415" s="205" t="s">
        <v>148</v>
      </c>
      <c r="N415" s="38" t="s">
        <v>2617</v>
      </c>
      <c r="O415" s="209" t="s">
        <v>149</v>
      </c>
    </row>
    <row r="416" spans="2:15" ht="12">
      <c r="B416" s="201" t="s">
        <v>2615</v>
      </c>
      <c r="C416" s="202" t="s">
        <v>2616</v>
      </c>
      <c r="D416" s="203" t="s">
        <v>2617</v>
      </c>
      <c r="E416" s="204" t="s">
        <v>2618</v>
      </c>
      <c r="F416" s="202">
        <f t="shared" si="13"/>
        <v>7</v>
      </c>
      <c r="G416" s="202" t="str">
        <f t="shared" si="14"/>
        <v>Akron</v>
      </c>
      <c r="H416" s="202"/>
      <c r="I416" s="205" t="s">
        <v>2619</v>
      </c>
      <c r="J416" s="38" t="s">
        <v>2617</v>
      </c>
      <c r="K416" s="38">
        <v>625</v>
      </c>
      <c r="L416" s="206">
        <v>6160</v>
      </c>
      <c r="M416" s="207" t="s">
        <v>2620</v>
      </c>
      <c r="N416" s="208" t="s">
        <v>2617</v>
      </c>
      <c r="O416" s="209" t="s">
        <v>2621</v>
      </c>
    </row>
    <row r="417" spans="2:15" ht="12">
      <c r="B417" s="201" t="s">
        <v>2622</v>
      </c>
      <c r="C417" s="202" t="s">
        <v>2616</v>
      </c>
      <c r="D417" s="203" t="s">
        <v>2617</v>
      </c>
      <c r="E417" s="204" t="s">
        <v>2618</v>
      </c>
      <c r="F417" s="202">
        <f t="shared" si="13"/>
        <v>7</v>
      </c>
      <c r="G417" s="202" t="str">
        <f t="shared" si="14"/>
        <v>Akron</v>
      </c>
      <c r="H417" s="202"/>
      <c r="I417" s="205" t="s">
        <v>2619</v>
      </c>
      <c r="J417" s="38" t="s">
        <v>2617</v>
      </c>
      <c r="K417" s="38">
        <v>625</v>
      </c>
      <c r="L417" s="206">
        <v>6160</v>
      </c>
      <c r="M417" s="207" t="s">
        <v>2620</v>
      </c>
      <c r="N417" s="208" t="s">
        <v>2617</v>
      </c>
      <c r="O417" s="209" t="s">
        <v>2621</v>
      </c>
    </row>
    <row r="418" spans="2:15" ht="12">
      <c r="B418" s="201" t="s">
        <v>105</v>
      </c>
      <c r="C418" s="202" t="s">
        <v>2616</v>
      </c>
      <c r="D418" s="203" t="s">
        <v>2617</v>
      </c>
      <c r="E418" s="204" t="s">
        <v>106</v>
      </c>
      <c r="F418" s="202">
        <f t="shared" si="13"/>
        <v>12</v>
      </c>
      <c r="G418" s="202" t="str">
        <f t="shared" si="14"/>
        <v>Youngstown</v>
      </c>
      <c r="H418" s="202"/>
      <c r="I418" s="205" t="s">
        <v>2522</v>
      </c>
      <c r="J418" s="38" t="s">
        <v>2617</v>
      </c>
      <c r="K418" s="38">
        <v>497</v>
      </c>
      <c r="L418" s="206">
        <v>6544</v>
      </c>
      <c r="M418" s="207" t="s">
        <v>2769</v>
      </c>
      <c r="N418" s="208" t="s">
        <v>2617</v>
      </c>
      <c r="O418" s="209" t="s">
        <v>2770</v>
      </c>
    </row>
    <row r="419" spans="2:15" ht="12">
      <c r="B419" s="201" t="s">
        <v>107</v>
      </c>
      <c r="C419" s="202" t="s">
        <v>2616</v>
      </c>
      <c r="D419" s="203" t="s">
        <v>2617</v>
      </c>
      <c r="E419" s="204" t="s">
        <v>106</v>
      </c>
      <c r="F419" s="202">
        <f t="shared" si="13"/>
        <v>12</v>
      </c>
      <c r="G419" s="202" t="str">
        <f t="shared" si="14"/>
        <v>Youngstown</v>
      </c>
      <c r="H419" s="202"/>
      <c r="I419" s="205" t="s">
        <v>2522</v>
      </c>
      <c r="J419" s="38" t="s">
        <v>2617</v>
      </c>
      <c r="K419" s="38">
        <v>497</v>
      </c>
      <c r="L419" s="206">
        <v>6544</v>
      </c>
      <c r="M419" s="207" t="s">
        <v>2769</v>
      </c>
      <c r="N419" s="208" t="s">
        <v>2617</v>
      </c>
      <c r="O419" s="209" t="s">
        <v>2770</v>
      </c>
    </row>
    <row r="420" spans="2:15" ht="12">
      <c r="B420" s="201" t="s">
        <v>440</v>
      </c>
      <c r="C420" s="202" t="s">
        <v>2616</v>
      </c>
      <c r="D420" s="203" t="s">
        <v>2617</v>
      </c>
      <c r="E420" s="204" t="s">
        <v>441</v>
      </c>
      <c r="F420" s="202">
        <f t="shared" si="13"/>
        <v>8</v>
      </c>
      <c r="G420" s="202" t="str">
        <f t="shared" si="14"/>
        <v>Canton</v>
      </c>
      <c r="H420" s="202"/>
      <c r="I420" s="205" t="s">
        <v>2619</v>
      </c>
      <c r="J420" s="38" t="s">
        <v>2617</v>
      </c>
      <c r="K420" s="38">
        <v>625</v>
      </c>
      <c r="L420" s="206">
        <v>6160</v>
      </c>
      <c r="M420" s="207" t="s">
        <v>2620</v>
      </c>
      <c r="N420" s="208" t="s">
        <v>2617</v>
      </c>
      <c r="O420" s="209" t="s">
        <v>2621</v>
      </c>
    </row>
    <row r="421" spans="2:15" ht="12">
      <c r="B421" s="201" t="s">
        <v>442</v>
      </c>
      <c r="C421" s="202" t="s">
        <v>2616</v>
      </c>
      <c r="D421" s="203" t="s">
        <v>2617</v>
      </c>
      <c r="E421" s="204" t="s">
        <v>441</v>
      </c>
      <c r="F421" s="202">
        <f t="shared" si="13"/>
        <v>8</v>
      </c>
      <c r="G421" s="202" t="str">
        <f t="shared" si="14"/>
        <v>Canton</v>
      </c>
      <c r="H421" s="202"/>
      <c r="I421" s="205" t="s">
        <v>2619</v>
      </c>
      <c r="J421" s="38" t="s">
        <v>2617</v>
      </c>
      <c r="K421" s="38">
        <v>625</v>
      </c>
      <c r="L421" s="206">
        <v>6160</v>
      </c>
      <c r="M421" s="207" t="s">
        <v>2620</v>
      </c>
      <c r="N421" s="208" t="s">
        <v>2617</v>
      </c>
      <c r="O421" s="209" t="s">
        <v>2621</v>
      </c>
    </row>
    <row r="422" spans="2:15" ht="12">
      <c r="B422" s="201" t="s">
        <v>2006</v>
      </c>
      <c r="C422" s="202" t="s">
        <v>2616</v>
      </c>
      <c r="D422" s="203" t="s">
        <v>2617</v>
      </c>
      <c r="E422" s="204" t="s">
        <v>2007</v>
      </c>
      <c r="F422" s="202">
        <f t="shared" si="13"/>
        <v>11</v>
      </c>
      <c r="G422" s="202" t="str">
        <f t="shared" si="14"/>
        <v>Mansfield</v>
      </c>
      <c r="H422" s="202"/>
      <c r="I422" s="205" t="s">
        <v>1527</v>
      </c>
      <c r="J422" s="38" t="s">
        <v>2617</v>
      </c>
      <c r="K422" s="38">
        <v>666</v>
      </c>
      <c r="L422" s="206">
        <v>6258</v>
      </c>
      <c r="M422" s="207" t="s">
        <v>2620</v>
      </c>
      <c r="N422" s="208" t="s">
        <v>2617</v>
      </c>
      <c r="O422" s="209" t="s">
        <v>2621</v>
      </c>
    </row>
    <row r="423" spans="2:15" ht="12">
      <c r="B423" s="201" t="s">
        <v>1528</v>
      </c>
      <c r="C423" s="202" t="s">
        <v>2616</v>
      </c>
      <c r="D423" s="203" t="s">
        <v>2617</v>
      </c>
      <c r="E423" s="204" t="s">
        <v>2007</v>
      </c>
      <c r="F423" s="202">
        <f t="shared" si="13"/>
        <v>11</v>
      </c>
      <c r="G423" s="202" t="str">
        <f t="shared" si="14"/>
        <v>Mansfield</v>
      </c>
      <c r="H423" s="202"/>
      <c r="I423" s="205" t="s">
        <v>1527</v>
      </c>
      <c r="J423" s="38" t="s">
        <v>2617</v>
      </c>
      <c r="K423" s="38">
        <v>666</v>
      </c>
      <c r="L423" s="206">
        <v>6258</v>
      </c>
      <c r="M423" s="207" t="s">
        <v>2620</v>
      </c>
      <c r="N423" s="208" t="s">
        <v>2617</v>
      </c>
      <c r="O423" s="209" t="s">
        <v>2621</v>
      </c>
    </row>
    <row r="424" spans="2:15" ht="12">
      <c r="B424" s="201" t="s">
        <v>363</v>
      </c>
      <c r="C424" s="202" t="s">
        <v>2616</v>
      </c>
      <c r="D424" s="203" t="s">
        <v>2617</v>
      </c>
      <c r="E424" s="204" t="s">
        <v>364</v>
      </c>
      <c r="F424" s="202">
        <f t="shared" si="13"/>
        <v>12</v>
      </c>
      <c r="G424" s="202" t="str">
        <f t="shared" si="14"/>
        <v>Cincinnati</v>
      </c>
      <c r="H424" s="202"/>
      <c r="I424" s="205" t="s">
        <v>321</v>
      </c>
      <c r="J424" s="38" t="s">
        <v>2500</v>
      </c>
      <c r="K424" s="38">
        <v>996</v>
      </c>
      <c r="L424" s="206">
        <v>5248</v>
      </c>
      <c r="M424" s="207" t="s">
        <v>322</v>
      </c>
      <c r="N424" s="208" t="s">
        <v>2617</v>
      </c>
      <c r="O424" s="209" t="s">
        <v>362</v>
      </c>
    </row>
    <row r="425" spans="2:15" ht="12">
      <c r="B425" s="201" t="s">
        <v>365</v>
      </c>
      <c r="C425" s="202" t="s">
        <v>2616</v>
      </c>
      <c r="D425" s="203" t="s">
        <v>2617</v>
      </c>
      <c r="E425" s="204" t="s">
        <v>364</v>
      </c>
      <c r="F425" s="202">
        <f t="shared" si="13"/>
        <v>12</v>
      </c>
      <c r="G425" s="202" t="str">
        <f t="shared" si="14"/>
        <v>Cincinnati</v>
      </c>
      <c r="H425" s="202"/>
      <c r="I425" s="205" t="s">
        <v>321</v>
      </c>
      <c r="J425" s="38" t="s">
        <v>2500</v>
      </c>
      <c r="K425" s="38">
        <v>996</v>
      </c>
      <c r="L425" s="206">
        <v>5248</v>
      </c>
      <c r="M425" s="207" t="s">
        <v>322</v>
      </c>
      <c r="N425" s="208" t="s">
        <v>2617</v>
      </c>
      <c r="O425" s="209" t="s">
        <v>362</v>
      </c>
    </row>
    <row r="426" spans="2:15" ht="12">
      <c r="B426" s="201" t="s">
        <v>366</v>
      </c>
      <c r="C426" s="202" t="s">
        <v>2616</v>
      </c>
      <c r="D426" s="203" t="s">
        <v>2617</v>
      </c>
      <c r="E426" s="204" t="s">
        <v>364</v>
      </c>
      <c r="F426" s="202">
        <f t="shared" si="13"/>
        <v>12</v>
      </c>
      <c r="G426" s="202" t="str">
        <f t="shared" si="14"/>
        <v>Cincinnati</v>
      </c>
      <c r="H426" s="202"/>
      <c r="I426" s="205" t="s">
        <v>321</v>
      </c>
      <c r="J426" s="38" t="s">
        <v>2500</v>
      </c>
      <c r="K426" s="38">
        <v>996</v>
      </c>
      <c r="L426" s="206">
        <v>5248</v>
      </c>
      <c r="M426" s="207" t="s">
        <v>322</v>
      </c>
      <c r="N426" s="208" t="s">
        <v>2617</v>
      </c>
      <c r="O426" s="209" t="s">
        <v>362</v>
      </c>
    </row>
    <row r="427" spans="2:15" ht="12">
      <c r="B427" s="201" t="s">
        <v>268</v>
      </c>
      <c r="C427" s="202" t="s">
        <v>2616</v>
      </c>
      <c r="D427" s="203" t="s">
        <v>2617</v>
      </c>
      <c r="E427" s="204" t="s">
        <v>269</v>
      </c>
      <c r="F427" s="202">
        <f t="shared" si="13"/>
        <v>8</v>
      </c>
      <c r="G427" s="202" t="str">
        <f t="shared" si="14"/>
        <v>Dayton</v>
      </c>
      <c r="H427" s="202"/>
      <c r="I427" s="205" t="s">
        <v>2048</v>
      </c>
      <c r="J427" s="38" t="s">
        <v>2617</v>
      </c>
      <c r="K427" s="38">
        <v>797</v>
      </c>
      <c r="L427" s="206">
        <v>5708</v>
      </c>
      <c r="M427" s="207" t="s">
        <v>270</v>
      </c>
      <c r="N427" s="208" t="s">
        <v>2617</v>
      </c>
      <c r="O427" s="209" t="s">
        <v>271</v>
      </c>
    </row>
    <row r="428" spans="2:15" ht="12">
      <c r="B428" s="201" t="s">
        <v>272</v>
      </c>
      <c r="C428" s="202" t="s">
        <v>2616</v>
      </c>
      <c r="D428" s="203" t="s">
        <v>2617</v>
      </c>
      <c r="E428" s="204" t="s">
        <v>269</v>
      </c>
      <c r="F428" s="202">
        <f t="shared" si="13"/>
        <v>8</v>
      </c>
      <c r="G428" s="202" t="str">
        <f t="shared" si="14"/>
        <v>Dayton</v>
      </c>
      <c r="H428" s="202"/>
      <c r="I428" s="205" t="s">
        <v>273</v>
      </c>
      <c r="J428" s="38" t="s">
        <v>2617</v>
      </c>
      <c r="K428" s="38">
        <v>886</v>
      </c>
      <c r="L428" s="206">
        <v>5708</v>
      </c>
      <c r="M428" s="207" t="s">
        <v>270</v>
      </c>
      <c r="N428" s="208" t="s">
        <v>2617</v>
      </c>
      <c r="O428" s="209" t="s">
        <v>271</v>
      </c>
    </row>
    <row r="429" spans="2:15" ht="12">
      <c r="B429" s="201" t="s">
        <v>1603</v>
      </c>
      <c r="C429" s="202" t="s">
        <v>2616</v>
      </c>
      <c r="D429" s="203" t="s">
        <v>2617</v>
      </c>
      <c r="E429" s="204" t="s">
        <v>2123</v>
      </c>
      <c r="F429" s="202">
        <f t="shared" si="13"/>
        <v>13</v>
      </c>
      <c r="G429" s="202" t="str">
        <f t="shared" si="14"/>
        <v>Springfield</v>
      </c>
      <c r="H429" s="202"/>
      <c r="I429" s="205" t="s">
        <v>273</v>
      </c>
      <c r="J429" s="38" t="s">
        <v>2617</v>
      </c>
      <c r="K429" s="38">
        <v>886</v>
      </c>
      <c r="L429" s="206">
        <v>5708</v>
      </c>
      <c r="M429" s="207" t="s">
        <v>270</v>
      </c>
      <c r="N429" s="208" t="s">
        <v>2617</v>
      </c>
      <c r="O429" s="209" t="s">
        <v>271</v>
      </c>
    </row>
    <row r="430" spans="2:15" ht="12">
      <c r="B430" s="201" t="s">
        <v>320</v>
      </c>
      <c r="C430" s="202" t="s">
        <v>2616</v>
      </c>
      <c r="D430" s="203" t="s">
        <v>2617</v>
      </c>
      <c r="E430" s="204" t="s">
        <v>316</v>
      </c>
      <c r="F430" s="202">
        <f t="shared" si="13"/>
        <v>13</v>
      </c>
      <c r="G430" s="202" t="str">
        <f t="shared" si="14"/>
        <v>Chillicothe</v>
      </c>
      <c r="H430" s="202"/>
      <c r="I430" s="205" t="s">
        <v>321</v>
      </c>
      <c r="J430" s="38" t="s">
        <v>2500</v>
      </c>
      <c r="K430" s="38">
        <v>996</v>
      </c>
      <c r="L430" s="206">
        <v>5248</v>
      </c>
      <c r="M430" s="207" t="s">
        <v>322</v>
      </c>
      <c r="N430" s="208" t="s">
        <v>2617</v>
      </c>
      <c r="O430" s="209" t="s">
        <v>362</v>
      </c>
    </row>
    <row r="431" spans="2:15" ht="12">
      <c r="B431" s="201" t="s">
        <v>2047</v>
      </c>
      <c r="C431" s="202" t="s">
        <v>2616</v>
      </c>
      <c r="D431" s="203" t="s">
        <v>2617</v>
      </c>
      <c r="E431" s="204" t="s">
        <v>2043</v>
      </c>
      <c r="F431" s="202">
        <f t="shared" si="13"/>
        <v>8</v>
      </c>
      <c r="G431" s="202" t="str">
        <f t="shared" si="14"/>
        <v>Athens</v>
      </c>
      <c r="H431" s="202"/>
      <c r="I431" s="205" t="s">
        <v>2048</v>
      </c>
      <c r="J431" s="38" t="s">
        <v>2617</v>
      </c>
      <c r="K431" s="38">
        <v>797</v>
      </c>
      <c r="L431" s="206">
        <v>5708</v>
      </c>
      <c r="M431" s="207" t="s">
        <v>2482</v>
      </c>
      <c r="N431" s="208" t="s">
        <v>2617</v>
      </c>
      <c r="O431" s="209" t="s">
        <v>2304</v>
      </c>
    </row>
    <row r="432" spans="2:15" ht="12">
      <c r="B432" s="201" t="s">
        <v>1943</v>
      </c>
      <c r="C432" s="202" t="s">
        <v>2616</v>
      </c>
      <c r="D432" s="203" t="s">
        <v>2617</v>
      </c>
      <c r="E432" s="204" t="s">
        <v>1944</v>
      </c>
      <c r="F432" s="202">
        <f t="shared" si="13"/>
        <v>6</v>
      </c>
      <c r="G432" s="202" t="str">
        <f t="shared" si="14"/>
        <v>Lima</v>
      </c>
      <c r="H432" s="202"/>
      <c r="I432" s="205" t="s">
        <v>273</v>
      </c>
      <c r="J432" s="38" t="s">
        <v>2617</v>
      </c>
      <c r="K432" s="38">
        <v>886</v>
      </c>
      <c r="L432" s="206">
        <v>5708</v>
      </c>
      <c r="M432" s="207" t="s">
        <v>270</v>
      </c>
      <c r="N432" s="208" t="s">
        <v>2617</v>
      </c>
      <c r="O432" s="209" t="s">
        <v>271</v>
      </c>
    </row>
    <row r="433" spans="2:15" ht="12">
      <c r="B433" s="201" t="s">
        <v>591</v>
      </c>
      <c r="C433" s="202" t="s">
        <v>2428</v>
      </c>
      <c r="D433" s="203" t="s">
        <v>2429</v>
      </c>
      <c r="E433" s="204" t="s">
        <v>592</v>
      </c>
      <c r="F433" s="202">
        <f t="shared" si="13"/>
        <v>14</v>
      </c>
      <c r="G433" s="202" t="str">
        <f t="shared" si="14"/>
        <v>Indianapolis</v>
      </c>
      <c r="H433" s="202"/>
      <c r="I433" s="205" t="s">
        <v>1662</v>
      </c>
      <c r="J433" s="38" t="s">
        <v>2429</v>
      </c>
      <c r="K433" s="38">
        <v>1014</v>
      </c>
      <c r="L433" s="206">
        <v>5615</v>
      </c>
      <c r="M433" s="205" t="s">
        <v>1663</v>
      </c>
      <c r="N433" s="38" t="s">
        <v>2429</v>
      </c>
      <c r="O433" s="209" t="s">
        <v>1664</v>
      </c>
    </row>
    <row r="434" spans="2:15" ht="12">
      <c r="B434" s="201" t="s">
        <v>593</v>
      </c>
      <c r="C434" s="202" t="s">
        <v>2428</v>
      </c>
      <c r="D434" s="203" t="s">
        <v>2429</v>
      </c>
      <c r="E434" s="204" t="s">
        <v>592</v>
      </c>
      <c r="F434" s="202">
        <f t="shared" si="13"/>
        <v>14</v>
      </c>
      <c r="G434" s="202" t="str">
        <f t="shared" si="14"/>
        <v>Indianapolis</v>
      </c>
      <c r="H434" s="202"/>
      <c r="I434" s="205" t="s">
        <v>1662</v>
      </c>
      <c r="J434" s="38" t="s">
        <v>2429</v>
      </c>
      <c r="K434" s="38">
        <v>1014</v>
      </c>
      <c r="L434" s="206">
        <v>5615</v>
      </c>
      <c r="M434" s="205" t="s">
        <v>1663</v>
      </c>
      <c r="N434" s="38" t="s">
        <v>2429</v>
      </c>
      <c r="O434" s="209" t="s">
        <v>1664</v>
      </c>
    </row>
    <row r="435" spans="2:15" ht="12">
      <c r="B435" s="201" t="s">
        <v>739</v>
      </c>
      <c r="C435" s="202" t="s">
        <v>2428</v>
      </c>
      <c r="D435" s="203" t="s">
        <v>2429</v>
      </c>
      <c r="E435" s="204" t="s">
        <v>592</v>
      </c>
      <c r="F435" s="202">
        <f t="shared" si="13"/>
        <v>14</v>
      </c>
      <c r="G435" s="202" t="str">
        <f t="shared" si="14"/>
        <v>Indianapolis</v>
      </c>
      <c r="H435" s="202"/>
      <c r="I435" s="205" t="s">
        <v>1662</v>
      </c>
      <c r="J435" s="38" t="s">
        <v>2429</v>
      </c>
      <c r="K435" s="38">
        <v>1014</v>
      </c>
      <c r="L435" s="206">
        <v>5615</v>
      </c>
      <c r="M435" s="205" t="s">
        <v>1663</v>
      </c>
      <c r="N435" s="38" t="s">
        <v>2429</v>
      </c>
      <c r="O435" s="209" t="s">
        <v>1664</v>
      </c>
    </row>
    <row r="436" spans="2:15" ht="12">
      <c r="B436" s="201" t="s">
        <v>1803</v>
      </c>
      <c r="C436" s="202" t="s">
        <v>2428</v>
      </c>
      <c r="D436" s="203" t="s">
        <v>2429</v>
      </c>
      <c r="E436" s="204" t="s">
        <v>1804</v>
      </c>
      <c r="F436" s="202">
        <f t="shared" si="13"/>
        <v>6</v>
      </c>
      <c r="G436" s="202" t="str">
        <f t="shared" si="14"/>
        <v>Gary</v>
      </c>
      <c r="H436" s="202"/>
      <c r="I436" s="205" t="s">
        <v>1107</v>
      </c>
      <c r="J436" s="38" t="s">
        <v>2429</v>
      </c>
      <c r="K436" s="38">
        <v>728</v>
      </c>
      <c r="L436" s="206">
        <v>6331</v>
      </c>
      <c r="M436" s="205" t="s">
        <v>1805</v>
      </c>
      <c r="N436" s="38" t="s">
        <v>2429</v>
      </c>
      <c r="O436" s="209" t="s">
        <v>1806</v>
      </c>
    </row>
    <row r="437" spans="2:15" ht="12">
      <c r="B437" s="201" t="s">
        <v>1807</v>
      </c>
      <c r="C437" s="202" t="s">
        <v>2428</v>
      </c>
      <c r="D437" s="203" t="s">
        <v>2429</v>
      </c>
      <c r="E437" s="204" t="s">
        <v>1804</v>
      </c>
      <c r="F437" s="202">
        <f t="shared" si="13"/>
        <v>6</v>
      </c>
      <c r="G437" s="202" t="str">
        <f t="shared" si="14"/>
        <v>Gary</v>
      </c>
      <c r="H437" s="202"/>
      <c r="I437" s="205" t="s">
        <v>312</v>
      </c>
      <c r="J437" s="38" t="s">
        <v>2179</v>
      </c>
      <c r="K437" s="38">
        <v>752</v>
      </c>
      <c r="L437" s="206">
        <v>6536</v>
      </c>
      <c r="M437" s="205" t="s">
        <v>313</v>
      </c>
      <c r="N437" s="38" t="s">
        <v>2179</v>
      </c>
      <c r="O437" s="209" t="s">
        <v>314</v>
      </c>
    </row>
    <row r="438" spans="2:15" ht="12">
      <c r="B438" s="201" t="s">
        <v>2061</v>
      </c>
      <c r="C438" s="202" t="s">
        <v>2428</v>
      </c>
      <c r="D438" s="203" t="s">
        <v>2429</v>
      </c>
      <c r="E438" s="204" t="s">
        <v>2062</v>
      </c>
      <c r="F438" s="202">
        <f t="shared" si="13"/>
        <v>12</v>
      </c>
      <c r="G438" s="202" t="str">
        <f t="shared" si="14"/>
        <v>South Bend</v>
      </c>
      <c r="H438" s="202"/>
      <c r="I438" s="205" t="s">
        <v>1354</v>
      </c>
      <c r="J438" s="38" t="s">
        <v>2429</v>
      </c>
      <c r="K438" s="38">
        <v>824</v>
      </c>
      <c r="L438" s="206">
        <v>6273</v>
      </c>
      <c r="M438" s="205" t="s">
        <v>1805</v>
      </c>
      <c r="N438" s="38" t="s">
        <v>2429</v>
      </c>
      <c r="O438" s="209" t="s">
        <v>1806</v>
      </c>
    </row>
    <row r="439" spans="2:15" ht="12">
      <c r="B439" s="201" t="s">
        <v>2063</v>
      </c>
      <c r="C439" s="202" t="s">
        <v>2428</v>
      </c>
      <c r="D439" s="203" t="s">
        <v>2429</v>
      </c>
      <c r="E439" s="204" t="s">
        <v>2062</v>
      </c>
      <c r="F439" s="202">
        <f t="shared" si="13"/>
        <v>12</v>
      </c>
      <c r="G439" s="202" t="str">
        <f t="shared" si="14"/>
        <v>South Bend</v>
      </c>
      <c r="H439" s="202"/>
      <c r="I439" s="205" t="s">
        <v>1107</v>
      </c>
      <c r="J439" s="38" t="s">
        <v>2429</v>
      </c>
      <c r="K439" s="38">
        <v>728</v>
      </c>
      <c r="L439" s="206">
        <v>6331</v>
      </c>
      <c r="M439" s="205" t="s">
        <v>1805</v>
      </c>
      <c r="N439" s="38" t="s">
        <v>2429</v>
      </c>
      <c r="O439" s="209" t="s">
        <v>1806</v>
      </c>
    </row>
    <row r="440" spans="2:15" ht="12">
      <c r="B440" s="201" t="s">
        <v>1471</v>
      </c>
      <c r="C440" s="202" t="s">
        <v>2428</v>
      </c>
      <c r="D440" s="203" t="s">
        <v>2429</v>
      </c>
      <c r="E440" s="204" t="s">
        <v>1106</v>
      </c>
      <c r="F440" s="202">
        <f t="shared" si="13"/>
        <v>12</v>
      </c>
      <c r="G440" s="202" t="str">
        <f t="shared" si="14"/>
        <v>Fort Wayne</v>
      </c>
      <c r="H440" s="202"/>
      <c r="I440" s="205" t="s">
        <v>1107</v>
      </c>
      <c r="J440" s="38" t="s">
        <v>2429</v>
      </c>
      <c r="K440" s="38">
        <v>728</v>
      </c>
      <c r="L440" s="206">
        <v>6331</v>
      </c>
      <c r="M440" s="205" t="s">
        <v>976</v>
      </c>
      <c r="N440" s="38" t="s">
        <v>2429</v>
      </c>
      <c r="O440" s="209" t="s">
        <v>977</v>
      </c>
    </row>
    <row r="441" spans="2:15" ht="12">
      <c r="B441" s="201" t="s">
        <v>978</v>
      </c>
      <c r="C441" s="202" t="s">
        <v>2428</v>
      </c>
      <c r="D441" s="203" t="s">
        <v>2429</v>
      </c>
      <c r="E441" s="204" t="s">
        <v>1106</v>
      </c>
      <c r="F441" s="202">
        <f t="shared" si="13"/>
        <v>12</v>
      </c>
      <c r="G441" s="202" t="str">
        <f t="shared" si="14"/>
        <v>Fort Wayne</v>
      </c>
      <c r="H441" s="202"/>
      <c r="I441" s="205" t="s">
        <v>1354</v>
      </c>
      <c r="J441" s="38" t="s">
        <v>2429</v>
      </c>
      <c r="K441" s="38">
        <v>824</v>
      </c>
      <c r="L441" s="206">
        <v>6273</v>
      </c>
      <c r="M441" s="205" t="s">
        <v>976</v>
      </c>
      <c r="N441" s="38" t="s">
        <v>2429</v>
      </c>
      <c r="O441" s="209" t="s">
        <v>977</v>
      </c>
    </row>
    <row r="442" spans="2:15" ht="12">
      <c r="B442" s="201" t="s">
        <v>1043</v>
      </c>
      <c r="C442" s="202" t="s">
        <v>2428</v>
      </c>
      <c r="D442" s="203" t="s">
        <v>2429</v>
      </c>
      <c r="E442" s="204" t="s">
        <v>1044</v>
      </c>
      <c r="F442" s="202">
        <f t="shared" si="13"/>
        <v>8</v>
      </c>
      <c r="G442" s="202" t="str">
        <f t="shared" si="14"/>
        <v>Kokomo</v>
      </c>
      <c r="H442" s="202"/>
      <c r="I442" s="205" t="s">
        <v>1107</v>
      </c>
      <c r="J442" s="38" t="s">
        <v>2429</v>
      </c>
      <c r="K442" s="38">
        <v>728</v>
      </c>
      <c r="L442" s="206">
        <v>6331</v>
      </c>
      <c r="M442" s="205" t="s">
        <v>1805</v>
      </c>
      <c r="N442" s="38" t="s">
        <v>2429</v>
      </c>
      <c r="O442" s="209" t="s">
        <v>1806</v>
      </c>
    </row>
    <row r="443" spans="2:15" ht="12">
      <c r="B443" s="201" t="s">
        <v>975</v>
      </c>
      <c r="C443" s="202" t="s">
        <v>2428</v>
      </c>
      <c r="D443" s="203" t="s">
        <v>2429</v>
      </c>
      <c r="E443" s="204" t="s">
        <v>1688</v>
      </c>
      <c r="F443" s="202">
        <f t="shared" si="13"/>
        <v>14</v>
      </c>
      <c r="G443" s="202" t="str">
        <f t="shared" si="14"/>
        <v>Lawrenceburg</v>
      </c>
      <c r="H443" s="202"/>
      <c r="I443" s="205" t="s">
        <v>321</v>
      </c>
      <c r="J443" s="38" t="s">
        <v>2500</v>
      </c>
      <c r="K443" s="38">
        <v>996</v>
      </c>
      <c r="L443" s="206">
        <v>5248</v>
      </c>
      <c r="M443" s="207" t="s">
        <v>322</v>
      </c>
      <c r="N443" s="208" t="s">
        <v>2617</v>
      </c>
      <c r="O443" s="209" t="s">
        <v>362</v>
      </c>
    </row>
    <row r="444" spans="2:15" ht="12">
      <c r="B444" s="201" t="s">
        <v>2164</v>
      </c>
      <c r="C444" s="202" t="s">
        <v>2428</v>
      </c>
      <c r="D444" s="203" t="s">
        <v>2429</v>
      </c>
      <c r="E444" s="204" t="s">
        <v>2165</v>
      </c>
      <c r="F444" s="202">
        <f t="shared" si="13"/>
        <v>12</v>
      </c>
      <c r="G444" s="202" t="str">
        <f t="shared" si="14"/>
        <v>New Albany</v>
      </c>
      <c r="H444" s="202"/>
      <c r="I444" s="205" t="s">
        <v>2217</v>
      </c>
      <c r="J444" s="38" t="s">
        <v>2500</v>
      </c>
      <c r="K444" s="38">
        <v>1288</v>
      </c>
      <c r="L444" s="206">
        <v>4514</v>
      </c>
      <c r="M444" s="207" t="s">
        <v>2218</v>
      </c>
      <c r="N444" s="208" t="s">
        <v>2500</v>
      </c>
      <c r="O444" s="209" t="s">
        <v>2219</v>
      </c>
    </row>
    <row r="445" spans="2:15" ht="12">
      <c r="B445" s="201" t="s">
        <v>2149</v>
      </c>
      <c r="C445" s="202" t="s">
        <v>2428</v>
      </c>
      <c r="D445" s="203" t="s">
        <v>2429</v>
      </c>
      <c r="E445" s="204" t="s">
        <v>2146</v>
      </c>
      <c r="F445" s="202">
        <f t="shared" si="13"/>
        <v>10</v>
      </c>
      <c r="G445" s="202" t="str">
        <f t="shared" si="14"/>
        <v>Columbus</v>
      </c>
      <c r="H445" s="202"/>
      <c r="I445" s="205" t="s">
        <v>1662</v>
      </c>
      <c r="J445" s="38" t="s">
        <v>2429</v>
      </c>
      <c r="K445" s="38">
        <v>1014</v>
      </c>
      <c r="L445" s="206">
        <v>5615</v>
      </c>
      <c r="M445" s="205" t="s">
        <v>1663</v>
      </c>
      <c r="N445" s="38" t="s">
        <v>2429</v>
      </c>
      <c r="O445" s="209" t="s">
        <v>1664</v>
      </c>
    </row>
    <row r="446" spans="2:15" ht="12">
      <c r="B446" s="201" t="s">
        <v>2690</v>
      </c>
      <c r="C446" s="202" t="s">
        <v>2428</v>
      </c>
      <c r="D446" s="203" t="s">
        <v>2429</v>
      </c>
      <c r="E446" s="204" t="s">
        <v>2691</v>
      </c>
      <c r="F446" s="202">
        <f t="shared" si="13"/>
        <v>8</v>
      </c>
      <c r="G446" s="202" t="str">
        <f t="shared" si="14"/>
        <v>Muncie</v>
      </c>
      <c r="H446" s="202"/>
      <c r="I446" s="205" t="s">
        <v>273</v>
      </c>
      <c r="J446" s="38" t="s">
        <v>2617</v>
      </c>
      <c r="K446" s="38">
        <v>886</v>
      </c>
      <c r="L446" s="206">
        <v>5708</v>
      </c>
      <c r="M446" s="207" t="s">
        <v>270</v>
      </c>
      <c r="N446" s="208" t="s">
        <v>2617</v>
      </c>
      <c r="O446" s="209" t="s">
        <v>271</v>
      </c>
    </row>
    <row r="447" spans="2:15" ht="12">
      <c r="B447" s="201" t="s">
        <v>2427</v>
      </c>
      <c r="C447" s="202" t="s">
        <v>2428</v>
      </c>
      <c r="D447" s="203" t="s">
        <v>2429</v>
      </c>
      <c r="E447" s="204" t="s">
        <v>2180</v>
      </c>
      <c r="F447" s="202">
        <f t="shared" si="13"/>
        <v>13</v>
      </c>
      <c r="G447" s="202" t="str">
        <f t="shared" si="14"/>
        <v>Bloomington</v>
      </c>
      <c r="H447" s="202"/>
      <c r="I447" s="205" t="s">
        <v>1662</v>
      </c>
      <c r="J447" s="38" t="s">
        <v>2429</v>
      </c>
      <c r="K447" s="38">
        <v>1014</v>
      </c>
      <c r="L447" s="206">
        <v>5615</v>
      </c>
      <c r="M447" s="205" t="s">
        <v>1663</v>
      </c>
      <c r="N447" s="38" t="s">
        <v>2429</v>
      </c>
      <c r="O447" s="209" t="s">
        <v>1664</v>
      </c>
    </row>
    <row r="448" spans="2:15" ht="12">
      <c r="B448" s="201" t="s">
        <v>1989</v>
      </c>
      <c r="C448" s="202" t="s">
        <v>2428</v>
      </c>
      <c r="D448" s="203" t="s">
        <v>2429</v>
      </c>
      <c r="E448" s="204" t="s">
        <v>140</v>
      </c>
      <c r="F448" s="202">
        <f t="shared" si="13"/>
        <v>12</v>
      </c>
      <c r="G448" s="202" t="str">
        <f t="shared" si="14"/>
        <v>Washington</v>
      </c>
      <c r="H448" s="202"/>
      <c r="I448" s="205" t="s">
        <v>263</v>
      </c>
      <c r="J448" s="38" t="s">
        <v>2429</v>
      </c>
      <c r="K448" s="38">
        <v>1376</v>
      </c>
      <c r="L448" s="206">
        <v>4708</v>
      </c>
      <c r="M448" s="205" t="s">
        <v>264</v>
      </c>
      <c r="N448" s="38" t="s">
        <v>2429</v>
      </c>
      <c r="O448" s="209" t="s">
        <v>265</v>
      </c>
    </row>
    <row r="449" spans="2:15" ht="12">
      <c r="B449" s="201" t="s">
        <v>1400</v>
      </c>
      <c r="C449" s="202" t="s">
        <v>2428</v>
      </c>
      <c r="D449" s="203" t="s">
        <v>2429</v>
      </c>
      <c r="E449" s="204" t="s">
        <v>1063</v>
      </c>
      <c r="F449" s="202">
        <f t="shared" si="13"/>
        <v>12</v>
      </c>
      <c r="G449" s="202" t="str">
        <f t="shared" si="14"/>
        <v>Evansville</v>
      </c>
      <c r="H449" s="202"/>
      <c r="I449" s="205" t="s">
        <v>263</v>
      </c>
      <c r="J449" s="38" t="s">
        <v>2429</v>
      </c>
      <c r="K449" s="38">
        <v>1376</v>
      </c>
      <c r="L449" s="206">
        <v>4708</v>
      </c>
      <c r="M449" s="205" t="s">
        <v>264</v>
      </c>
      <c r="N449" s="38" t="s">
        <v>2429</v>
      </c>
      <c r="O449" s="209" t="s">
        <v>265</v>
      </c>
    </row>
    <row r="450" spans="2:15" ht="12">
      <c r="B450" s="201" t="s">
        <v>1064</v>
      </c>
      <c r="C450" s="202" t="s">
        <v>2428</v>
      </c>
      <c r="D450" s="203" t="s">
        <v>2429</v>
      </c>
      <c r="E450" s="204" t="s">
        <v>1063</v>
      </c>
      <c r="F450" s="202">
        <f t="shared" si="13"/>
        <v>12</v>
      </c>
      <c r="G450" s="202" t="str">
        <f t="shared" si="14"/>
        <v>Evansville</v>
      </c>
      <c r="H450" s="202"/>
      <c r="I450" s="205" t="s">
        <v>263</v>
      </c>
      <c r="J450" s="38" t="s">
        <v>2429</v>
      </c>
      <c r="K450" s="38">
        <v>1376</v>
      </c>
      <c r="L450" s="206">
        <v>4708</v>
      </c>
      <c r="M450" s="205" t="s">
        <v>264</v>
      </c>
      <c r="N450" s="38" t="s">
        <v>2429</v>
      </c>
      <c r="O450" s="209" t="s">
        <v>265</v>
      </c>
    </row>
    <row r="451" spans="2:15" ht="12">
      <c r="B451" s="201" t="s">
        <v>2143</v>
      </c>
      <c r="C451" s="202" t="s">
        <v>2428</v>
      </c>
      <c r="D451" s="203" t="s">
        <v>2429</v>
      </c>
      <c r="E451" s="204" t="s">
        <v>2104</v>
      </c>
      <c r="F451" s="202">
        <f t="shared" si="13"/>
        <v>13</v>
      </c>
      <c r="G451" s="202" t="str">
        <f t="shared" si="14"/>
        <v>Terre Haute</v>
      </c>
      <c r="H451" s="202"/>
      <c r="I451" s="205" t="s">
        <v>1662</v>
      </c>
      <c r="J451" s="38" t="s">
        <v>2429</v>
      </c>
      <c r="K451" s="38">
        <v>1014</v>
      </c>
      <c r="L451" s="206">
        <v>5615</v>
      </c>
      <c r="M451" s="205" t="s">
        <v>1663</v>
      </c>
      <c r="N451" s="38" t="s">
        <v>2429</v>
      </c>
      <c r="O451" s="209" t="s">
        <v>1664</v>
      </c>
    </row>
    <row r="452" spans="2:15" ht="12">
      <c r="B452" s="201" t="s">
        <v>1052</v>
      </c>
      <c r="C452" s="202" t="s">
        <v>2428</v>
      </c>
      <c r="D452" s="203" t="s">
        <v>2429</v>
      </c>
      <c r="E452" s="204" t="s">
        <v>1053</v>
      </c>
      <c r="F452" s="202">
        <f t="shared" si="13"/>
        <v>11</v>
      </c>
      <c r="G452" s="202" t="str">
        <f t="shared" si="14"/>
        <v>Lafayette</v>
      </c>
      <c r="H452" s="202"/>
      <c r="I452" s="205" t="s">
        <v>1107</v>
      </c>
      <c r="J452" s="38" t="s">
        <v>2429</v>
      </c>
      <c r="K452" s="38">
        <v>728</v>
      </c>
      <c r="L452" s="206">
        <v>6331</v>
      </c>
      <c r="M452" s="205" t="s">
        <v>1805</v>
      </c>
      <c r="N452" s="38" t="s">
        <v>2429</v>
      </c>
      <c r="O452" s="209" t="s">
        <v>1806</v>
      </c>
    </row>
    <row r="453" spans="2:15" ht="12">
      <c r="B453" s="201" t="s">
        <v>2801</v>
      </c>
      <c r="C453" s="202" t="s">
        <v>370</v>
      </c>
      <c r="D453" s="203" t="s">
        <v>371</v>
      </c>
      <c r="E453" s="204" t="s">
        <v>2802</v>
      </c>
      <c r="F453" s="202">
        <f t="shared" si="13"/>
        <v>11</v>
      </c>
      <c r="G453" s="202" t="str">
        <f t="shared" si="14"/>
        <v>Royal Oak</v>
      </c>
      <c r="H453" s="202"/>
      <c r="I453" s="205" t="s">
        <v>583</v>
      </c>
      <c r="J453" s="38" t="s">
        <v>371</v>
      </c>
      <c r="K453" s="38">
        <v>626</v>
      </c>
      <c r="L453" s="206">
        <v>6569</v>
      </c>
      <c r="M453" s="205" t="s">
        <v>584</v>
      </c>
      <c r="N453" s="38" t="s">
        <v>371</v>
      </c>
      <c r="O453" s="209" t="s">
        <v>126</v>
      </c>
    </row>
    <row r="454" spans="2:15" ht="12">
      <c r="B454" s="201" t="s">
        <v>561</v>
      </c>
      <c r="C454" s="202" t="s">
        <v>370</v>
      </c>
      <c r="D454" s="203" t="s">
        <v>371</v>
      </c>
      <c r="E454" s="204" t="s">
        <v>582</v>
      </c>
      <c r="F454" s="202">
        <f t="shared" si="13"/>
        <v>11</v>
      </c>
      <c r="G454" s="202" t="str">
        <f t="shared" si="14"/>
        <v>Ann Arbor</v>
      </c>
      <c r="H454" s="202"/>
      <c r="I454" s="205" t="s">
        <v>583</v>
      </c>
      <c r="J454" s="38" t="s">
        <v>371</v>
      </c>
      <c r="K454" s="38">
        <v>626</v>
      </c>
      <c r="L454" s="206">
        <v>6569</v>
      </c>
      <c r="M454" s="205" t="s">
        <v>584</v>
      </c>
      <c r="N454" s="38" t="s">
        <v>371</v>
      </c>
      <c r="O454" s="209" t="s">
        <v>126</v>
      </c>
    </row>
    <row r="455" spans="2:15" ht="12">
      <c r="B455" s="201" t="s">
        <v>2400</v>
      </c>
      <c r="C455" s="202" t="s">
        <v>370</v>
      </c>
      <c r="D455" s="203" t="s">
        <v>371</v>
      </c>
      <c r="E455" s="204" t="s">
        <v>2401</v>
      </c>
      <c r="F455" s="202">
        <f t="shared" si="13"/>
        <v>9</v>
      </c>
      <c r="G455" s="202" t="str">
        <f t="shared" si="14"/>
        <v>Detroit</v>
      </c>
      <c r="H455" s="202"/>
      <c r="I455" s="205" t="s">
        <v>583</v>
      </c>
      <c r="J455" s="38" t="s">
        <v>371</v>
      </c>
      <c r="K455" s="38">
        <v>626</v>
      </c>
      <c r="L455" s="206">
        <v>6569</v>
      </c>
      <c r="M455" s="205" t="s">
        <v>584</v>
      </c>
      <c r="N455" s="38" t="s">
        <v>371</v>
      </c>
      <c r="O455" s="209" t="s">
        <v>126</v>
      </c>
    </row>
    <row r="456" spans="2:15" ht="12">
      <c r="B456" s="201" t="s">
        <v>15</v>
      </c>
      <c r="C456" s="202" t="s">
        <v>370</v>
      </c>
      <c r="D456" s="203" t="s">
        <v>371</v>
      </c>
      <c r="E456" s="204" t="s">
        <v>2401</v>
      </c>
      <c r="F456" s="202">
        <f t="shared" si="13"/>
        <v>9</v>
      </c>
      <c r="G456" s="202" t="str">
        <f t="shared" si="14"/>
        <v>Detroit</v>
      </c>
      <c r="H456" s="202"/>
      <c r="I456" s="205" t="s">
        <v>583</v>
      </c>
      <c r="J456" s="38" t="s">
        <v>371</v>
      </c>
      <c r="K456" s="38">
        <v>626</v>
      </c>
      <c r="L456" s="206">
        <v>6569</v>
      </c>
      <c r="M456" s="205" t="s">
        <v>584</v>
      </c>
      <c r="N456" s="38" t="s">
        <v>371</v>
      </c>
      <c r="O456" s="209" t="s">
        <v>126</v>
      </c>
    </row>
    <row r="457" spans="2:15" ht="12">
      <c r="B457" s="201" t="s">
        <v>1676</v>
      </c>
      <c r="C457" s="202" t="s">
        <v>370</v>
      </c>
      <c r="D457" s="203" t="s">
        <v>371</v>
      </c>
      <c r="E457" s="204" t="s">
        <v>1677</v>
      </c>
      <c r="F457" s="202">
        <f t="shared" si="13"/>
        <v>7</v>
      </c>
      <c r="G457" s="202" t="str">
        <f t="shared" si="14"/>
        <v>Flint</v>
      </c>
      <c r="H457" s="202"/>
      <c r="I457" s="205" t="s">
        <v>1678</v>
      </c>
      <c r="J457" s="38" t="s">
        <v>371</v>
      </c>
      <c r="K457" s="38">
        <v>490</v>
      </c>
      <c r="L457" s="206">
        <v>7101</v>
      </c>
      <c r="M457" s="207" t="s">
        <v>1679</v>
      </c>
      <c r="N457" s="208" t="s">
        <v>371</v>
      </c>
      <c r="O457" s="209" t="s">
        <v>1680</v>
      </c>
    </row>
    <row r="458" spans="2:15" ht="12">
      <c r="B458" s="201" t="s">
        <v>1681</v>
      </c>
      <c r="C458" s="202" t="s">
        <v>370</v>
      </c>
      <c r="D458" s="203" t="s">
        <v>371</v>
      </c>
      <c r="E458" s="204" t="s">
        <v>1677</v>
      </c>
      <c r="F458" s="202">
        <f aca="true" t="shared" si="15" ref="F458:F521">LEN(E458)</f>
        <v>7</v>
      </c>
      <c r="G458" s="202" t="str">
        <f aca="true" t="shared" si="16" ref="G458:G521">MID(E458,2,F458-2)</f>
        <v>Flint</v>
      </c>
      <c r="H458" s="202"/>
      <c r="I458" s="205" t="s">
        <v>1682</v>
      </c>
      <c r="J458" s="38" t="s">
        <v>371</v>
      </c>
      <c r="K458" s="38">
        <v>483</v>
      </c>
      <c r="L458" s="206">
        <v>6979</v>
      </c>
      <c r="M458" s="207" t="s">
        <v>1679</v>
      </c>
      <c r="N458" s="208" t="s">
        <v>371</v>
      </c>
      <c r="O458" s="209" t="s">
        <v>1680</v>
      </c>
    </row>
    <row r="459" spans="2:15" ht="12">
      <c r="B459" s="201" t="s">
        <v>2784</v>
      </c>
      <c r="C459" s="202" t="s">
        <v>370</v>
      </c>
      <c r="D459" s="203" t="s">
        <v>371</v>
      </c>
      <c r="E459" s="204" t="s">
        <v>251</v>
      </c>
      <c r="F459" s="202">
        <f t="shared" si="15"/>
        <v>9</v>
      </c>
      <c r="G459" s="202" t="str">
        <f t="shared" si="16"/>
        <v>Saginaw</v>
      </c>
      <c r="H459" s="202"/>
      <c r="I459" s="205" t="s">
        <v>1678</v>
      </c>
      <c r="J459" s="38" t="s">
        <v>371</v>
      </c>
      <c r="K459" s="38">
        <v>490</v>
      </c>
      <c r="L459" s="206">
        <v>7101</v>
      </c>
      <c r="M459" s="207" t="s">
        <v>1396</v>
      </c>
      <c r="N459" s="208" t="s">
        <v>371</v>
      </c>
      <c r="O459" s="209" t="s">
        <v>1397</v>
      </c>
    </row>
    <row r="460" spans="2:15" ht="12">
      <c r="B460" s="201" t="s">
        <v>252</v>
      </c>
      <c r="C460" s="202" t="s">
        <v>370</v>
      </c>
      <c r="D460" s="203" t="s">
        <v>371</v>
      </c>
      <c r="E460" s="204" t="s">
        <v>251</v>
      </c>
      <c r="F460" s="202">
        <f t="shared" si="15"/>
        <v>9</v>
      </c>
      <c r="G460" s="202" t="str">
        <f t="shared" si="16"/>
        <v>Saginaw</v>
      </c>
      <c r="H460" s="202"/>
      <c r="I460" s="205" t="s">
        <v>1682</v>
      </c>
      <c r="J460" s="38" t="s">
        <v>371</v>
      </c>
      <c r="K460" s="38">
        <v>483</v>
      </c>
      <c r="L460" s="206">
        <v>6979</v>
      </c>
      <c r="M460" s="207" t="s">
        <v>1679</v>
      </c>
      <c r="N460" s="208" t="s">
        <v>371</v>
      </c>
      <c r="O460" s="209" t="s">
        <v>1680</v>
      </c>
    </row>
    <row r="461" spans="2:15" ht="12">
      <c r="B461" s="201" t="s">
        <v>1394</v>
      </c>
      <c r="C461" s="202" t="s">
        <v>370</v>
      </c>
      <c r="D461" s="203" t="s">
        <v>371</v>
      </c>
      <c r="E461" s="204" t="s">
        <v>1395</v>
      </c>
      <c r="F461" s="202">
        <f t="shared" si="15"/>
        <v>9</v>
      </c>
      <c r="G461" s="202" t="str">
        <f t="shared" si="16"/>
        <v>Lansing</v>
      </c>
      <c r="H461" s="202"/>
      <c r="I461" s="205" t="s">
        <v>1682</v>
      </c>
      <c r="J461" s="38" t="s">
        <v>371</v>
      </c>
      <c r="K461" s="38">
        <v>483</v>
      </c>
      <c r="L461" s="206">
        <v>6979</v>
      </c>
      <c r="M461" s="207" t="s">
        <v>1396</v>
      </c>
      <c r="N461" s="208" t="s">
        <v>371</v>
      </c>
      <c r="O461" s="209" t="s">
        <v>1397</v>
      </c>
    </row>
    <row r="462" spans="2:15" ht="12">
      <c r="B462" s="201" t="s">
        <v>1196</v>
      </c>
      <c r="C462" s="202" t="s">
        <v>370</v>
      </c>
      <c r="D462" s="203" t="s">
        <v>371</v>
      </c>
      <c r="E462" s="204" t="s">
        <v>1395</v>
      </c>
      <c r="F462" s="202">
        <f t="shared" si="15"/>
        <v>9</v>
      </c>
      <c r="G462" s="202" t="str">
        <f t="shared" si="16"/>
        <v>Lansing</v>
      </c>
      <c r="H462" s="202"/>
      <c r="I462" s="205" t="s">
        <v>1678</v>
      </c>
      <c r="J462" s="38" t="s">
        <v>371</v>
      </c>
      <c r="K462" s="38">
        <v>490</v>
      </c>
      <c r="L462" s="206">
        <v>7101</v>
      </c>
      <c r="M462" s="207" t="s">
        <v>1396</v>
      </c>
      <c r="N462" s="208" t="s">
        <v>371</v>
      </c>
      <c r="O462" s="209" t="s">
        <v>1397</v>
      </c>
    </row>
    <row r="463" spans="2:15" ht="12">
      <c r="B463" s="201" t="s">
        <v>603</v>
      </c>
      <c r="C463" s="202" t="s">
        <v>370</v>
      </c>
      <c r="D463" s="203" t="s">
        <v>371</v>
      </c>
      <c r="E463" s="204" t="s">
        <v>604</v>
      </c>
      <c r="F463" s="202">
        <f t="shared" si="15"/>
        <v>11</v>
      </c>
      <c r="G463" s="202" t="str">
        <f t="shared" si="16"/>
        <v>Kalamazoo</v>
      </c>
      <c r="H463" s="202"/>
      <c r="I463" s="205" t="s">
        <v>1107</v>
      </c>
      <c r="J463" s="38" t="s">
        <v>2429</v>
      </c>
      <c r="K463" s="38">
        <v>728</v>
      </c>
      <c r="L463" s="206">
        <v>6331</v>
      </c>
      <c r="M463" s="205" t="s">
        <v>1805</v>
      </c>
      <c r="N463" s="38" t="s">
        <v>2429</v>
      </c>
      <c r="O463" s="209" t="s">
        <v>1806</v>
      </c>
    </row>
    <row r="464" spans="2:15" ht="12">
      <c r="B464" s="201" t="s">
        <v>605</v>
      </c>
      <c r="C464" s="202" t="s">
        <v>370</v>
      </c>
      <c r="D464" s="203" t="s">
        <v>371</v>
      </c>
      <c r="E464" s="204" t="s">
        <v>604</v>
      </c>
      <c r="F464" s="202">
        <f t="shared" si="15"/>
        <v>11</v>
      </c>
      <c r="G464" s="202" t="str">
        <f t="shared" si="16"/>
        <v>Kalamazoo</v>
      </c>
      <c r="H464" s="202"/>
      <c r="I464" s="205" t="s">
        <v>1107</v>
      </c>
      <c r="J464" s="38" t="s">
        <v>2429</v>
      </c>
      <c r="K464" s="38">
        <v>728</v>
      </c>
      <c r="L464" s="206">
        <v>6331</v>
      </c>
      <c r="M464" s="205" t="s">
        <v>1805</v>
      </c>
      <c r="N464" s="38" t="s">
        <v>2429</v>
      </c>
      <c r="O464" s="209" t="s">
        <v>1806</v>
      </c>
    </row>
    <row r="465" spans="2:15" ht="12">
      <c r="B465" s="201" t="s">
        <v>512</v>
      </c>
      <c r="C465" s="202" t="s">
        <v>370</v>
      </c>
      <c r="D465" s="203" t="s">
        <v>371</v>
      </c>
      <c r="E465" s="204" t="s">
        <v>513</v>
      </c>
      <c r="F465" s="202">
        <f t="shared" si="15"/>
        <v>9</v>
      </c>
      <c r="G465" s="202" t="str">
        <f t="shared" si="16"/>
        <v>Jackson</v>
      </c>
      <c r="H465" s="202"/>
      <c r="I465" s="205" t="s">
        <v>2221</v>
      </c>
      <c r="J465" s="38" t="s">
        <v>2617</v>
      </c>
      <c r="K465" s="38">
        <v>610</v>
      </c>
      <c r="L465" s="206">
        <v>6579</v>
      </c>
      <c r="M465" s="207" t="s">
        <v>2222</v>
      </c>
      <c r="N465" s="208" t="s">
        <v>2617</v>
      </c>
      <c r="O465" s="209" t="s">
        <v>2223</v>
      </c>
    </row>
    <row r="466" spans="2:15" ht="12">
      <c r="B466" s="201" t="s">
        <v>1121</v>
      </c>
      <c r="C466" s="202" t="s">
        <v>370</v>
      </c>
      <c r="D466" s="203" t="s">
        <v>371</v>
      </c>
      <c r="E466" s="204" t="s">
        <v>1122</v>
      </c>
      <c r="F466" s="202">
        <f t="shared" si="15"/>
        <v>14</v>
      </c>
      <c r="G466" s="202" t="str">
        <f t="shared" si="16"/>
        <v>Grand Rapids</v>
      </c>
      <c r="H466" s="202"/>
      <c r="I466" s="205" t="s">
        <v>1123</v>
      </c>
      <c r="J466" s="38" t="s">
        <v>371</v>
      </c>
      <c r="K466" s="38">
        <v>431</v>
      </c>
      <c r="L466" s="206">
        <v>6924</v>
      </c>
      <c r="M466" s="207" t="s">
        <v>1345</v>
      </c>
      <c r="N466" s="208" t="s">
        <v>371</v>
      </c>
      <c r="O466" s="209" t="s">
        <v>1346</v>
      </c>
    </row>
    <row r="467" spans="2:15" ht="12">
      <c r="B467" s="201" t="s">
        <v>2692</v>
      </c>
      <c r="C467" s="202" t="s">
        <v>370</v>
      </c>
      <c r="D467" s="203" t="s">
        <v>371</v>
      </c>
      <c r="E467" s="204" t="s">
        <v>2693</v>
      </c>
      <c r="F467" s="202">
        <f t="shared" si="15"/>
        <v>10</v>
      </c>
      <c r="G467" s="202" t="str">
        <f t="shared" si="16"/>
        <v>Muskegon</v>
      </c>
      <c r="H467" s="202"/>
      <c r="I467" s="205" t="s">
        <v>1123</v>
      </c>
      <c r="J467" s="38" t="s">
        <v>371</v>
      </c>
      <c r="K467" s="38">
        <v>431</v>
      </c>
      <c r="L467" s="206">
        <v>6924</v>
      </c>
      <c r="M467" s="207" t="s">
        <v>1345</v>
      </c>
      <c r="N467" s="208" t="s">
        <v>371</v>
      </c>
      <c r="O467" s="209" t="s">
        <v>1346</v>
      </c>
    </row>
    <row r="468" spans="2:15" ht="12">
      <c r="B468" s="201" t="s">
        <v>1347</v>
      </c>
      <c r="C468" s="202" t="s">
        <v>370</v>
      </c>
      <c r="D468" s="203" t="s">
        <v>371</v>
      </c>
      <c r="E468" s="204" t="s">
        <v>1122</v>
      </c>
      <c r="F468" s="202">
        <f t="shared" si="15"/>
        <v>14</v>
      </c>
      <c r="G468" s="202" t="str">
        <f t="shared" si="16"/>
        <v>Grand Rapids</v>
      </c>
      <c r="H468" s="202"/>
      <c r="I468" s="205" t="s">
        <v>1348</v>
      </c>
      <c r="J468" s="38" t="s">
        <v>371</v>
      </c>
      <c r="K468" s="38">
        <v>534</v>
      </c>
      <c r="L468" s="206">
        <v>6973</v>
      </c>
      <c r="M468" s="207" t="s">
        <v>1345</v>
      </c>
      <c r="N468" s="208" t="s">
        <v>371</v>
      </c>
      <c r="O468" s="209" t="s">
        <v>1346</v>
      </c>
    </row>
    <row r="469" spans="2:15" ht="12">
      <c r="B469" s="201" t="s">
        <v>2669</v>
      </c>
      <c r="C469" s="202" t="s">
        <v>370</v>
      </c>
      <c r="D469" s="203" t="s">
        <v>371</v>
      </c>
      <c r="E469" s="204" t="s">
        <v>2670</v>
      </c>
      <c r="F469" s="202">
        <f t="shared" si="15"/>
        <v>15</v>
      </c>
      <c r="G469" s="202" t="str">
        <f t="shared" si="16"/>
        <v>Traverse City</v>
      </c>
      <c r="H469" s="202"/>
      <c r="I469" s="205" t="s">
        <v>2671</v>
      </c>
      <c r="J469" s="38" t="s">
        <v>371</v>
      </c>
      <c r="K469" s="38">
        <v>231</v>
      </c>
      <c r="L469" s="206">
        <v>8284</v>
      </c>
      <c r="M469" s="207" t="s">
        <v>1595</v>
      </c>
      <c r="N469" s="208" t="s">
        <v>371</v>
      </c>
      <c r="O469" s="209" t="s">
        <v>1372</v>
      </c>
    </row>
    <row r="470" spans="2:15" ht="12">
      <c r="B470" s="201" t="s">
        <v>1213</v>
      </c>
      <c r="C470" s="202" t="s">
        <v>370</v>
      </c>
      <c r="D470" s="203" t="s">
        <v>371</v>
      </c>
      <c r="E470" s="204" t="s">
        <v>1214</v>
      </c>
      <c r="F470" s="202">
        <f t="shared" si="15"/>
        <v>15</v>
      </c>
      <c r="G470" s="202" t="str">
        <f t="shared" si="16"/>
        <v>Mackinaw City</v>
      </c>
      <c r="H470" s="202"/>
      <c r="I470" s="205" t="s">
        <v>1215</v>
      </c>
      <c r="J470" s="38" t="s">
        <v>371</v>
      </c>
      <c r="K470" s="38">
        <v>131</v>
      </c>
      <c r="L470" s="206">
        <v>9316</v>
      </c>
      <c r="M470" s="207" t="s">
        <v>1595</v>
      </c>
      <c r="N470" s="208" t="s">
        <v>371</v>
      </c>
      <c r="O470" s="209" t="s">
        <v>1372</v>
      </c>
    </row>
    <row r="471" spans="2:15" ht="12">
      <c r="B471" s="201" t="s">
        <v>701</v>
      </c>
      <c r="C471" s="202" t="s">
        <v>370</v>
      </c>
      <c r="D471" s="203" t="s">
        <v>371</v>
      </c>
      <c r="E471" s="204" t="s">
        <v>507</v>
      </c>
      <c r="F471" s="202">
        <f t="shared" si="15"/>
        <v>15</v>
      </c>
      <c r="G471" s="202" t="str">
        <f t="shared" si="16"/>
        <v>Iron Mountain</v>
      </c>
      <c r="H471" s="202"/>
      <c r="I471" s="205" t="s">
        <v>508</v>
      </c>
      <c r="J471" s="38" t="s">
        <v>371</v>
      </c>
      <c r="K471" s="38">
        <v>155</v>
      </c>
      <c r="L471" s="206">
        <v>9567</v>
      </c>
      <c r="M471" s="207" t="s">
        <v>1595</v>
      </c>
      <c r="N471" s="208" t="s">
        <v>371</v>
      </c>
      <c r="O471" s="209" t="s">
        <v>1372</v>
      </c>
    </row>
    <row r="472" spans="2:15" ht="12">
      <c r="B472" s="201" t="s">
        <v>1545</v>
      </c>
      <c r="C472" s="202" t="s">
        <v>370</v>
      </c>
      <c r="D472" s="203" t="s">
        <v>371</v>
      </c>
      <c r="E472" s="204" t="s">
        <v>1546</v>
      </c>
      <c r="F472" s="202">
        <f t="shared" si="15"/>
        <v>10</v>
      </c>
      <c r="G472" s="202" t="str">
        <f t="shared" si="16"/>
        <v>Houghton</v>
      </c>
      <c r="H472" s="202"/>
      <c r="I472" s="205" t="s">
        <v>1547</v>
      </c>
      <c r="J472" s="38" t="s">
        <v>371</v>
      </c>
      <c r="K472" s="38">
        <v>256</v>
      </c>
      <c r="L472" s="206">
        <v>8218</v>
      </c>
      <c r="M472" s="207" t="s">
        <v>1595</v>
      </c>
      <c r="N472" s="208" t="s">
        <v>371</v>
      </c>
      <c r="O472" s="209" t="s">
        <v>1372</v>
      </c>
    </row>
    <row r="473" spans="2:15" ht="12">
      <c r="B473" s="201" t="s">
        <v>2355</v>
      </c>
      <c r="C473" s="202" t="s">
        <v>176</v>
      </c>
      <c r="D473" s="203" t="s">
        <v>2762</v>
      </c>
      <c r="E473" s="204" t="s">
        <v>2356</v>
      </c>
      <c r="F473" s="202">
        <f t="shared" si="15"/>
        <v>12</v>
      </c>
      <c r="G473" s="202" t="str">
        <f t="shared" si="16"/>
        <v>Des Moines</v>
      </c>
      <c r="H473" s="202"/>
      <c r="I473" s="205" t="s">
        <v>524</v>
      </c>
      <c r="J473" s="38" t="s">
        <v>2762</v>
      </c>
      <c r="K473" s="38">
        <v>1036</v>
      </c>
      <c r="L473" s="206">
        <v>6497</v>
      </c>
      <c r="M473" s="207" t="s">
        <v>2509</v>
      </c>
      <c r="N473" s="208" t="s">
        <v>2762</v>
      </c>
      <c r="O473" s="209" t="s">
        <v>2510</v>
      </c>
    </row>
    <row r="474" spans="2:15" ht="12">
      <c r="B474" s="201" t="s">
        <v>2357</v>
      </c>
      <c r="C474" s="202" t="s">
        <v>176</v>
      </c>
      <c r="D474" s="203" t="s">
        <v>2762</v>
      </c>
      <c r="E474" s="204" t="s">
        <v>2356</v>
      </c>
      <c r="F474" s="202">
        <f t="shared" si="15"/>
        <v>12</v>
      </c>
      <c r="G474" s="202" t="str">
        <f t="shared" si="16"/>
        <v>Des Moines</v>
      </c>
      <c r="H474" s="202"/>
      <c r="I474" s="205" t="s">
        <v>524</v>
      </c>
      <c r="J474" s="38" t="s">
        <v>2762</v>
      </c>
      <c r="K474" s="38">
        <v>1036</v>
      </c>
      <c r="L474" s="206">
        <v>6497</v>
      </c>
      <c r="M474" s="207" t="s">
        <v>2509</v>
      </c>
      <c r="N474" s="208" t="s">
        <v>2762</v>
      </c>
      <c r="O474" s="209" t="s">
        <v>2510</v>
      </c>
    </row>
    <row r="475" spans="2:15" ht="12">
      <c r="B475" s="201" t="s">
        <v>2358</v>
      </c>
      <c r="C475" s="202" t="s">
        <v>176</v>
      </c>
      <c r="D475" s="203" t="s">
        <v>2762</v>
      </c>
      <c r="E475" s="204" t="s">
        <v>2356</v>
      </c>
      <c r="F475" s="202">
        <f t="shared" si="15"/>
        <v>12</v>
      </c>
      <c r="G475" s="202" t="str">
        <f t="shared" si="16"/>
        <v>Des Moines</v>
      </c>
      <c r="H475" s="202"/>
      <c r="I475" s="205" t="s">
        <v>524</v>
      </c>
      <c r="J475" s="38" t="s">
        <v>2762</v>
      </c>
      <c r="K475" s="38">
        <v>1036</v>
      </c>
      <c r="L475" s="206">
        <v>6497</v>
      </c>
      <c r="M475" s="207" t="s">
        <v>2509</v>
      </c>
      <c r="N475" s="208" t="s">
        <v>2762</v>
      </c>
      <c r="O475" s="209" t="s">
        <v>2510</v>
      </c>
    </row>
    <row r="476" spans="2:15" ht="12">
      <c r="B476" s="201" t="s">
        <v>2611</v>
      </c>
      <c r="C476" s="202" t="s">
        <v>176</v>
      </c>
      <c r="D476" s="203" t="s">
        <v>2762</v>
      </c>
      <c r="E476" s="204" t="s">
        <v>2356</v>
      </c>
      <c r="F476" s="202">
        <f t="shared" si="15"/>
        <v>12</v>
      </c>
      <c r="G476" s="202" t="str">
        <f t="shared" si="16"/>
        <v>Des Moines</v>
      </c>
      <c r="H476" s="202"/>
      <c r="I476" s="205" t="s">
        <v>524</v>
      </c>
      <c r="J476" s="38" t="s">
        <v>2762</v>
      </c>
      <c r="K476" s="38">
        <v>1036</v>
      </c>
      <c r="L476" s="206">
        <v>6497</v>
      </c>
      <c r="M476" s="207" t="s">
        <v>2509</v>
      </c>
      <c r="N476" s="208" t="s">
        <v>2762</v>
      </c>
      <c r="O476" s="209" t="s">
        <v>2510</v>
      </c>
    </row>
    <row r="477" spans="2:15" ht="12">
      <c r="B477" s="201" t="s">
        <v>1756</v>
      </c>
      <c r="C477" s="202" t="s">
        <v>176</v>
      </c>
      <c r="D477" s="203" t="s">
        <v>2762</v>
      </c>
      <c r="E477" s="204" t="s">
        <v>1757</v>
      </c>
      <c r="F477" s="202">
        <f t="shared" si="15"/>
        <v>12</v>
      </c>
      <c r="G477" s="202" t="str">
        <f t="shared" si="16"/>
        <v>Mason City</v>
      </c>
      <c r="H477" s="202"/>
      <c r="I477" s="205" t="s">
        <v>527</v>
      </c>
      <c r="J477" s="38" t="s">
        <v>2762</v>
      </c>
      <c r="K477" s="38">
        <v>702</v>
      </c>
      <c r="L477" s="206">
        <v>7406</v>
      </c>
      <c r="M477" s="207" t="s">
        <v>2509</v>
      </c>
      <c r="N477" s="208" t="s">
        <v>2762</v>
      </c>
      <c r="O477" s="209" t="s">
        <v>2510</v>
      </c>
    </row>
    <row r="478" spans="2:15" ht="12">
      <c r="B478" s="201" t="s">
        <v>1441</v>
      </c>
      <c r="C478" s="202" t="s">
        <v>176</v>
      </c>
      <c r="D478" s="203" t="s">
        <v>2762</v>
      </c>
      <c r="E478" s="204" t="s">
        <v>1442</v>
      </c>
      <c r="F478" s="202">
        <f t="shared" si="15"/>
        <v>12</v>
      </c>
      <c r="G478" s="202" t="str">
        <f t="shared" si="16"/>
        <v>Fort Dodge</v>
      </c>
      <c r="H478" s="202"/>
      <c r="I478" s="205" t="s">
        <v>130</v>
      </c>
      <c r="J478" s="38" t="s">
        <v>2762</v>
      </c>
      <c r="K478" s="38">
        <v>907</v>
      </c>
      <c r="L478" s="206">
        <v>6893</v>
      </c>
      <c r="M478" s="205" t="s">
        <v>2723</v>
      </c>
      <c r="N478" s="38" t="s">
        <v>2762</v>
      </c>
      <c r="O478" s="209" t="s">
        <v>2724</v>
      </c>
    </row>
    <row r="479" spans="2:15" ht="12">
      <c r="B479" s="201" t="s">
        <v>1993</v>
      </c>
      <c r="C479" s="202" t="s">
        <v>176</v>
      </c>
      <c r="D479" s="203" t="s">
        <v>2762</v>
      </c>
      <c r="E479" s="204" t="s">
        <v>1994</v>
      </c>
      <c r="F479" s="202">
        <f t="shared" si="15"/>
        <v>10</v>
      </c>
      <c r="G479" s="202" t="str">
        <f t="shared" si="16"/>
        <v>Waterloo</v>
      </c>
      <c r="H479" s="202"/>
      <c r="I479" s="205" t="s">
        <v>527</v>
      </c>
      <c r="J479" s="38" t="s">
        <v>2762</v>
      </c>
      <c r="K479" s="38">
        <v>702</v>
      </c>
      <c r="L479" s="206">
        <v>7406</v>
      </c>
      <c r="M479" s="207" t="s">
        <v>2509</v>
      </c>
      <c r="N479" s="208" t="s">
        <v>2762</v>
      </c>
      <c r="O479" s="209" t="s">
        <v>2510</v>
      </c>
    </row>
    <row r="480" spans="2:15" ht="12">
      <c r="B480" s="201" t="s">
        <v>2815</v>
      </c>
      <c r="C480" s="202" t="s">
        <v>176</v>
      </c>
      <c r="D480" s="203" t="s">
        <v>2762</v>
      </c>
      <c r="E480" s="204" t="s">
        <v>1994</v>
      </c>
      <c r="F480" s="202">
        <f t="shared" si="15"/>
        <v>10</v>
      </c>
      <c r="G480" s="202" t="str">
        <f t="shared" si="16"/>
        <v>Waterloo</v>
      </c>
      <c r="H480" s="202"/>
      <c r="I480" s="205" t="s">
        <v>527</v>
      </c>
      <c r="J480" s="38" t="s">
        <v>2762</v>
      </c>
      <c r="K480" s="38">
        <v>702</v>
      </c>
      <c r="L480" s="206">
        <v>7406</v>
      </c>
      <c r="M480" s="207" t="s">
        <v>2509</v>
      </c>
      <c r="N480" s="208" t="s">
        <v>2762</v>
      </c>
      <c r="O480" s="209" t="s">
        <v>2510</v>
      </c>
    </row>
    <row r="481" spans="2:15" ht="12">
      <c r="B481" s="201" t="s">
        <v>2766</v>
      </c>
      <c r="C481" s="202" t="s">
        <v>176</v>
      </c>
      <c r="D481" s="203" t="s">
        <v>2762</v>
      </c>
      <c r="E481" s="204" t="s">
        <v>2767</v>
      </c>
      <c r="F481" s="202">
        <f t="shared" si="15"/>
        <v>9</v>
      </c>
      <c r="G481" s="202" t="str">
        <f t="shared" si="16"/>
        <v>Creston</v>
      </c>
      <c r="H481" s="202"/>
      <c r="I481" s="205" t="s">
        <v>524</v>
      </c>
      <c r="J481" s="38" t="s">
        <v>2762</v>
      </c>
      <c r="K481" s="38">
        <v>1036</v>
      </c>
      <c r="L481" s="206">
        <v>6497</v>
      </c>
      <c r="M481" s="207" t="s">
        <v>2509</v>
      </c>
      <c r="N481" s="208" t="s">
        <v>2762</v>
      </c>
      <c r="O481" s="209" t="s">
        <v>2510</v>
      </c>
    </row>
    <row r="482" spans="2:15" ht="12">
      <c r="B482" s="201" t="s">
        <v>1298</v>
      </c>
      <c r="C482" s="202" t="s">
        <v>176</v>
      </c>
      <c r="D482" s="203" t="s">
        <v>2762</v>
      </c>
      <c r="E482" s="204" t="s">
        <v>1299</v>
      </c>
      <c r="F482" s="202">
        <f t="shared" si="15"/>
        <v>12</v>
      </c>
      <c r="G482" s="202" t="str">
        <f t="shared" si="16"/>
        <v>Sioux City</v>
      </c>
      <c r="H482" s="202"/>
      <c r="I482" s="205" t="s">
        <v>130</v>
      </c>
      <c r="J482" s="38" t="s">
        <v>2762</v>
      </c>
      <c r="K482" s="38">
        <v>907</v>
      </c>
      <c r="L482" s="206">
        <v>6893</v>
      </c>
      <c r="M482" s="205" t="s">
        <v>2723</v>
      </c>
      <c r="N482" s="38" t="s">
        <v>2762</v>
      </c>
      <c r="O482" s="209" t="s">
        <v>2724</v>
      </c>
    </row>
    <row r="483" spans="2:15" ht="12">
      <c r="B483" s="201" t="s">
        <v>1300</v>
      </c>
      <c r="C483" s="202" t="s">
        <v>176</v>
      </c>
      <c r="D483" s="203" t="s">
        <v>2762</v>
      </c>
      <c r="E483" s="204" t="s">
        <v>1299</v>
      </c>
      <c r="F483" s="202">
        <f t="shared" si="15"/>
        <v>12</v>
      </c>
      <c r="G483" s="202" t="str">
        <f t="shared" si="16"/>
        <v>Sioux City</v>
      </c>
      <c r="H483" s="202"/>
      <c r="I483" s="205" t="s">
        <v>130</v>
      </c>
      <c r="J483" s="38" t="s">
        <v>2762</v>
      </c>
      <c r="K483" s="38">
        <v>907</v>
      </c>
      <c r="L483" s="206">
        <v>6893</v>
      </c>
      <c r="M483" s="205" t="s">
        <v>2723</v>
      </c>
      <c r="N483" s="38" t="s">
        <v>2762</v>
      </c>
      <c r="O483" s="209" t="s">
        <v>2724</v>
      </c>
    </row>
    <row r="484" spans="2:15" ht="12">
      <c r="B484" s="201" t="s">
        <v>1270</v>
      </c>
      <c r="C484" s="202" t="s">
        <v>176</v>
      </c>
      <c r="D484" s="203" t="s">
        <v>2762</v>
      </c>
      <c r="E484" s="204" t="s">
        <v>1271</v>
      </c>
      <c r="F484" s="202">
        <f t="shared" si="15"/>
        <v>9</v>
      </c>
      <c r="G484" s="202" t="str">
        <f t="shared" si="16"/>
        <v>Sheldon</v>
      </c>
      <c r="H484" s="202"/>
      <c r="I484" s="205" t="s">
        <v>1272</v>
      </c>
      <c r="J484" s="38" t="s">
        <v>1631</v>
      </c>
      <c r="K484" s="38">
        <v>744</v>
      </c>
      <c r="L484" s="206">
        <v>7809</v>
      </c>
      <c r="M484" s="207" t="s">
        <v>1273</v>
      </c>
      <c r="N484" s="208" t="s">
        <v>1631</v>
      </c>
      <c r="O484" s="209" t="s">
        <v>1274</v>
      </c>
    </row>
    <row r="485" spans="2:15" ht="12">
      <c r="B485" s="201" t="s">
        <v>2096</v>
      </c>
      <c r="C485" s="202" t="s">
        <v>176</v>
      </c>
      <c r="D485" s="203" t="s">
        <v>2762</v>
      </c>
      <c r="E485" s="204" t="s">
        <v>2097</v>
      </c>
      <c r="F485" s="202">
        <f t="shared" si="15"/>
        <v>9</v>
      </c>
      <c r="G485" s="202" t="str">
        <f t="shared" si="16"/>
        <v>Spencer</v>
      </c>
      <c r="H485" s="202"/>
      <c r="I485" s="205" t="s">
        <v>1272</v>
      </c>
      <c r="J485" s="38" t="s">
        <v>1631</v>
      </c>
      <c r="K485" s="38">
        <v>744</v>
      </c>
      <c r="L485" s="206">
        <v>7809</v>
      </c>
      <c r="M485" s="207" t="s">
        <v>1273</v>
      </c>
      <c r="N485" s="208" t="s">
        <v>1631</v>
      </c>
      <c r="O485" s="209" t="s">
        <v>1274</v>
      </c>
    </row>
    <row r="486" spans="2:15" ht="12">
      <c r="B486" s="201" t="s">
        <v>103</v>
      </c>
      <c r="C486" s="202" t="s">
        <v>176</v>
      </c>
      <c r="D486" s="203" t="s">
        <v>2762</v>
      </c>
      <c r="E486" s="204" t="s">
        <v>372</v>
      </c>
      <c r="F486" s="202">
        <f t="shared" si="15"/>
        <v>9</v>
      </c>
      <c r="G486" s="202" t="str">
        <f t="shared" si="16"/>
        <v>Carroll</v>
      </c>
      <c r="H486" s="202"/>
      <c r="I486" s="205" t="s">
        <v>130</v>
      </c>
      <c r="J486" s="38" t="s">
        <v>2762</v>
      </c>
      <c r="K486" s="38">
        <v>907</v>
      </c>
      <c r="L486" s="206">
        <v>6893</v>
      </c>
      <c r="M486" s="205" t="s">
        <v>2723</v>
      </c>
      <c r="N486" s="38" t="s">
        <v>2762</v>
      </c>
      <c r="O486" s="209" t="s">
        <v>2724</v>
      </c>
    </row>
    <row r="487" spans="2:15" ht="12">
      <c r="B487" s="201" t="s">
        <v>594</v>
      </c>
      <c r="C487" s="202" t="s">
        <v>176</v>
      </c>
      <c r="D487" s="203" t="s">
        <v>2762</v>
      </c>
      <c r="E487" s="204" t="s">
        <v>397</v>
      </c>
      <c r="F487" s="202">
        <f t="shared" si="15"/>
        <v>16</v>
      </c>
      <c r="G487" s="202" t="str">
        <f t="shared" si="16"/>
        <v>Council Bluffs</v>
      </c>
      <c r="H487" s="202"/>
      <c r="I487" s="205" t="s">
        <v>398</v>
      </c>
      <c r="J487" s="38" t="s">
        <v>2385</v>
      </c>
      <c r="K487" s="38">
        <v>1037</v>
      </c>
      <c r="L487" s="206">
        <v>6413</v>
      </c>
      <c r="M487" s="207" t="s">
        <v>399</v>
      </c>
      <c r="N487" s="208" t="s">
        <v>2385</v>
      </c>
      <c r="O487" s="209" t="s">
        <v>2763</v>
      </c>
    </row>
    <row r="488" spans="2:15" ht="12">
      <c r="B488" s="201" t="s">
        <v>1275</v>
      </c>
      <c r="C488" s="202" t="s">
        <v>176</v>
      </c>
      <c r="D488" s="203" t="s">
        <v>2762</v>
      </c>
      <c r="E488" s="204" t="s">
        <v>1276</v>
      </c>
      <c r="F488" s="202">
        <f t="shared" si="15"/>
        <v>12</v>
      </c>
      <c r="G488" s="202" t="str">
        <f t="shared" si="16"/>
        <v>Shenandoah</v>
      </c>
      <c r="H488" s="202"/>
      <c r="I488" s="205" t="s">
        <v>398</v>
      </c>
      <c r="J488" s="38" t="s">
        <v>2385</v>
      </c>
      <c r="K488" s="38">
        <v>1037</v>
      </c>
      <c r="L488" s="206">
        <v>6413</v>
      </c>
      <c r="M488" s="207" t="s">
        <v>399</v>
      </c>
      <c r="N488" s="208" t="s">
        <v>2385</v>
      </c>
      <c r="O488" s="209" t="s">
        <v>2763</v>
      </c>
    </row>
    <row r="489" spans="2:15" ht="12">
      <c r="B489" s="201" t="s">
        <v>2609</v>
      </c>
      <c r="C489" s="202" t="s">
        <v>176</v>
      </c>
      <c r="D489" s="203" t="s">
        <v>2762</v>
      </c>
      <c r="E489" s="204" t="s">
        <v>2610</v>
      </c>
      <c r="F489" s="202">
        <f t="shared" si="15"/>
        <v>9</v>
      </c>
      <c r="G489" s="202" t="str">
        <f t="shared" si="16"/>
        <v>Dubuque</v>
      </c>
      <c r="H489" s="202"/>
      <c r="I489" s="205" t="s">
        <v>291</v>
      </c>
      <c r="J489" s="38" t="s">
        <v>2762</v>
      </c>
      <c r="K489" s="38">
        <v>593</v>
      </c>
      <c r="L489" s="206">
        <v>7327</v>
      </c>
      <c r="M489" s="207" t="s">
        <v>2509</v>
      </c>
      <c r="N489" s="208" t="s">
        <v>2762</v>
      </c>
      <c r="O489" s="209" t="s">
        <v>2510</v>
      </c>
    </row>
    <row r="490" spans="2:15" ht="12">
      <c r="B490" s="201" t="s">
        <v>256</v>
      </c>
      <c r="C490" s="202" t="s">
        <v>176</v>
      </c>
      <c r="D490" s="203" t="s">
        <v>2762</v>
      </c>
      <c r="E490" s="204" t="s">
        <v>257</v>
      </c>
      <c r="F490" s="202">
        <f t="shared" si="15"/>
        <v>9</v>
      </c>
      <c r="G490" s="202" t="str">
        <f t="shared" si="16"/>
        <v>Decorah</v>
      </c>
      <c r="H490" s="202"/>
      <c r="I490" s="205" t="s">
        <v>258</v>
      </c>
      <c r="J490" s="38" t="s">
        <v>259</v>
      </c>
      <c r="K490" s="38">
        <v>692</v>
      </c>
      <c r="L490" s="206">
        <v>7491</v>
      </c>
      <c r="M490" s="207" t="s">
        <v>2509</v>
      </c>
      <c r="N490" s="208" t="s">
        <v>2762</v>
      </c>
      <c r="O490" s="209" t="s">
        <v>2510</v>
      </c>
    </row>
    <row r="491" spans="2:15" ht="12">
      <c r="B491" s="201" t="s">
        <v>522</v>
      </c>
      <c r="C491" s="202" t="s">
        <v>176</v>
      </c>
      <c r="D491" s="203" t="s">
        <v>2762</v>
      </c>
      <c r="E491" s="204" t="s">
        <v>523</v>
      </c>
      <c r="F491" s="202">
        <f t="shared" si="15"/>
        <v>14</v>
      </c>
      <c r="G491" s="202" t="str">
        <f t="shared" si="16"/>
        <v>Cedar Rapids</v>
      </c>
      <c r="H491" s="202"/>
      <c r="I491" s="205" t="s">
        <v>524</v>
      </c>
      <c r="J491" s="38" t="s">
        <v>2762</v>
      </c>
      <c r="K491" s="38">
        <v>1036</v>
      </c>
      <c r="L491" s="206">
        <v>6497</v>
      </c>
      <c r="M491" s="207" t="s">
        <v>2509</v>
      </c>
      <c r="N491" s="208" t="s">
        <v>2762</v>
      </c>
      <c r="O491" s="209" t="s">
        <v>2510</v>
      </c>
    </row>
    <row r="492" spans="2:15" ht="12">
      <c r="B492" s="201" t="s">
        <v>525</v>
      </c>
      <c r="C492" s="202" t="s">
        <v>176</v>
      </c>
      <c r="D492" s="203" t="s">
        <v>2762</v>
      </c>
      <c r="E492" s="204" t="s">
        <v>523</v>
      </c>
      <c r="F492" s="202">
        <f t="shared" si="15"/>
        <v>14</v>
      </c>
      <c r="G492" s="202" t="str">
        <f t="shared" si="16"/>
        <v>Cedar Rapids</v>
      </c>
      <c r="H492" s="202"/>
      <c r="I492" s="205" t="s">
        <v>524</v>
      </c>
      <c r="J492" s="38" t="s">
        <v>2762</v>
      </c>
      <c r="K492" s="38">
        <v>1036</v>
      </c>
      <c r="L492" s="206">
        <v>6497</v>
      </c>
      <c r="M492" s="207" t="s">
        <v>2509</v>
      </c>
      <c r="N492" s="208" t="s">
        <v>2762</v>
      </c>
      <c r="O492" s="209" t="s">
        <v>2510</v>
      </c>
    </row>
    <row r="493" spans="2:15" ht="12">
      <c r="B493" s="201" t="s">
        <v>526</v>
      </c>
      <c r="C493" s="202" t="s">
        <v>176</v>
      </c>
      <c r="D493" s="203" t="s">
        <v>2762</v>
      </c>
      <c r="E493" s="204" t="s">
        <v>523</v>
      </c>
      <c r="F493" s="202">
        <f t="shared" si="15"/>
        <v>14</v>
      </c>
      <c r="G493" s="202" t="str">
        <f t="shared" si="16"/>
        <v>Cedar Rapids</v>
      </c>
      <c r="H493" s="202"/>
      <c r="I493" s="205" t="s">
        <v>527</v>
      </c>
      <c r="J493" s="38" t="s">
        <v>2762</v>
      </c>
      <c r="K493" s="38">
        <v>702</v>
      </c>
      <c r="L493" s="206">
        <v>7406</v>
      </c>
      <c r="M493" s="207" t="s">
        <v>2509</v>
      </c>
      <c r="N493" s="208" t="s">
        <v>2762</v>
      </c>
      <c r="O493" s="209" t="s">
        <v>2510</v>
      </c>
    </row>
    <row r="494" spans="2:15" ht="12">
      <c r="B494" s="201" t="s">
        <v>60</v>
      </c>
      <c r="C494" s="202" t="s">
        <v>176</v>
      </c>
      <c r="D494" s="203" t="s">
        <v>2762</v>
      </c>
      <c r="E494" s="204" t="s">
        <v>61</v>
      </c>
      <c r="F494" s="202">
        <f t="shared" si="15"/>
        <v>9</v>
      </c>
      <c r="G494" s="202" t="str">
        <f t="shared" si="16"/>
        <v>Ottumwa</v>
      </c>
      <c r="H494" s="202"/>
      <c r="I494" s="205" t="s">
        <v>2261</v>
      </c>
      <c r="J494" s="38" t="s">
        <v>2179</v>
      </c>
      <c r="K494" s="38">
        <v>911</v>
      </c>
      <c r="L494" s="206">
        <v>6474</v>
      </c>
      <c r="M494" s="207" t="s">
        <v>2509</v>
      </c>
      <c r="N494" s="208" t="s">
        <v>2762</v>
      </c>
      <c r="O494" s="209" t="s">
        <v>2510</v>
      </c>
    </row>
    <row r="495" spans="2:15" ht="12">
      <c r="B495" s="201" t="s">
        <v>175</v>
      </c>
      <c r="C495" s="202" t="s">
        <v>176</v>
      </c>
      <c r="D495" s="203" t="s">
        <v>2762</v>
      </c>
      <c r="E495" s="204" t="s">
        <v>2260</v>
      </c>
      <c r="F495" s="202">
        <f t="shared" si="15"/>
        <v>12</v>
      </c>
      <c r="G495" s="202" t="str">
        <f t="shared" si="16"/>
        <v>Burlington</v>
      </c>
      <c r="H495" s="202"/>
      <c r="I495" s="205" t="s">
        <v>2261</v>
      </c>
      <c r="J495" s="38" t="s">
        <v>2179</v>
      </c>
      <c r="K495" s="38">
        <v>911</v>
      </c>
      <c r="L495" s="206">
        <v>6474</v>
      </c>
      <c r="M495" s="207" t="s">
        <v>2509</v>
      </c>
      <c r="N495" s="208" t="s">
        <v>2762</v>
      </c>
      <c r="O495" s="209" t="s">
        <v>2510</v>
      </c>
    </row>
    <row r="496" spans="2:15" ht="12">
      <c r="B496" s="201" t="s">
        <v>202</v>
      </c>
      <c r="C496" s="202" t="s">
        <v>176</v>
      </c>
      <c r="D496" s="203" t="s">
        <v>2762</v>
      </c>
      <c r="E496" s="204" t="s">
        <v>203</v>
      </c>
      <c r="F496" s="202">
        <f t="shared" si="15"/>
        <v>11</v>
      </c>
      <c r="G496" s="202" t="str">
        <f t="shared" si="16"/>
        <v>Davenport</v>
      </c>
      <c r="H496" s="202"/>
      <c r="I496" s="205" t="s">
        <v>2261</v>
      </c>
      <c r="J496" s="38" t="s">
        <v>2179</v>
      </c>
      <c r="K496" s="38">
        <v>911</v>
      </c>
      <c r="L496" s="206">
        <v>6474</v>
      </c>
      <c r="M496" s="207" t="s">
        <v>2509</v>
      </c>
      <c r="N496" s="208" t="s">
        <v>2762</v>
      </c>
      <c r="O496" s="209" t="s">
        <v>2510</v>
      </c>
    </row>
    <row r="497" spans="2:15" ht="12">
      <c r="B497" s="201" t="s">
        <v>498</v>
      </c>
      <c r="C497" s="202" t="s">
        <v>176</v>
      </c>
      <c r="D497" s="203" t="s">
        <v>2762</v>
      </c>
      <c r="E497" s="204" t="s">
        <v>203</v>
      </c>
      <c r="F497" s="202">
        <f t="shared" si="15"/>
        <v>11</v>
      </c>
      <c r="G497" s="202" t="str">
        <f t="shared" si="16"/>
        <v>Davenport</v>
      </c>
      <c r="H497" s="202"/>
      <c r="I497" s="205" t="s">
        <v>2261</v>
      </c>
      <c r="J497" s="38" t="s">
        <v>2179</v>
      </c>
      <c r="K497" s="38">
        <v>911</v>
      </c>
      <c r="L497" s="206">
        <v>6474</v>
      </c>
      <c r="M497" s="207" t="s">
        <v>2509</v>
      </c>
      <c r="N497" s="208" t="s">
        <v>2762</v>
      </c>
      <c r="O497" s="209" t="s">
        <v>2510</v>
      </c>
    </row>
    <row r="498" spans="2:15" ht="12">
      <c r="B498" s="201" t="s">
        <v>1309</v>
      </c>
      <c r="C498" s="202" t="s">
        <v>702</v>
      </c>
      <c r="D498" s="203" t="s">
        <v>259</v>
      </c>
      <c r="E498" s="204" t="s">
        <v>1310</v>
      </c>
      <c r="F498" s="202">
        <f t="shared" si="15"/>
        <v>11</v>
      </c>
      <c r="G498" s="202" t="str">
        <f t="shared" si="16"/>
        <v>Milwaukee</v>
      </c>
      <c r="H498" s="202"/>
      <c r="I498" s="205" t="s">
        <v>1047</v>
      </c>
      <c r="J498" s="38" t="s">
        <v>259</v>
      </c>
      <c r="K498" s="38">
        <v>485</v>
      </c>
      <c r="L498" s="206">
        <v>7673</v>
      </c>
      <c r="M498" s="207" t="s">
        <v>1311</v>
      </c>
      <c r="N498" s="208" t="s">
        <v>259</v>
      </c>
      <c r="O498" s="209" t="s">
        <v>1312</v>
      </c>
    </row>
    <row r="499" spans="2:15" ht="12">
      <c r="B499" s="201" t="s">
        <v>1313</v>
      </c>
      <c r="C499" s="202" t="s">
        <v>702</v>
      </c>
      <c r="D499" s="203" t="s">
        <v>259</v>
      </c>
      <c r="E499" s="204" t="s">
        <v>1310</v>
      </c>
      <c r="F499" s="202">
        <f t="shared" si="15"/>
        <v>11</v>
      </c>
      <c r="G499" s="202" t="str">
        <f t="shared" si="16"/>
        <v>Milwaukee</v>
      </c>
      <c r="H499" s="202"/>
      <c r="I499" s="205" t="s">
        <v>1047</v>
      </c>
      <c r="J499" s="38" t="s">
        <v>259</v>
      </c>
      <c r="K499" s="38">
        <v>485</v>
      </c>
      <c r="L499" s="206">
        <v>7673</v>
      </c>
      <c r="M499" s="207" t="s">
        <v>1311</v>
      </c>
      <c r="N499" s="208" t="s">
        <v>259</v>
      </c>
      <c r="O499" s="209" t="s">
        <v>1312</v>
      </c>
    </row>
    <row r="500" spans="2:15" ht="12">
      <c r="B500" s="201" t="s">
        <v>1522</v>
      </c>
      <c r="C500" s="202" t="s">
        <v>702</v>
      </c>
      <c r="D500" s="203" t="s">
        <v>259</v>
      </c>
      <c r="E500" s="204" t="s">
        <v>1310</v>
      </c>
      <c r="F500" s="202">
        <f t="shared" si="15"/>
        <v>11</v>
      </c>
      <c r="G500" s="202" t="str">
        <f t="shared" si="16"/>
        <v>Milwaukee</v>
      </c>
      <c r="H500" s="202"/>
      <c r="I500" s="205" t="s">
        <v>1523</v>
      </c>
      <c r="J500" s="38" t="s">
        <v>259</v>
      </c>
      <c r="K500" s="38">
        <v>479</v>
      </c>
      <c r="L500" s="206">
        <v>7324</v>
      </c>
      <c r="M500" s="207" t="s">
        <v>1311</v>
      </c>
      <c r="N500" s="208" t="s">
        <v>259</v>
      </c>
      <c r="O500" s="209" t="s">
        <v>1312</v>
      </c>
    </row>
    <row r="501" spans="2:15" ht="12">
      <c r="B501" s="201" t="s">
        <v>1524</v>
      </c>
      <c r="C501" s="202" t="s">
        <v>702</v>
      </c>
      <c r="D501" s="203" t="s">
        <v>259</v>
      </c>
      <c r="E501" s="204" t="s">
        <v>1310</v>
      </c>
      <c r="F501" s="202">
        <f t="shared" si="15"/>
        <v>11</v>
      </c>
      <c r="G501" s="202" t="str">
        <f t="shared" si="16"/>
        <v>Milwaukee</v>
      </c>
      <c r="H501" s="202"/>
      <c r="I501" s="205" t="s">
        <v>1523</v>
      </c>
      <c r="J501" s="38" t="s">
        <v>259</v>
      </c>
      <c r="K501" s="38">
        <v>479</v>
      </c>
      <c r="L501" s="206">
        <v>7324</v>
      </c>
      <c r="M501" s="207" t="s">
        <v>1311</v>
      </c>
      <c r="N501" s="208" t="s">
        <v>259</v>
      </c>
      <c r="O501" s="209" t="s">
        <v>1312</v>
      </c>
    </row>
    <row r="502" spans="2:15" ht="12">
      <c r="B502" s="201" t="s">
        <v>205</v>
      </c>
      <c r="C502" s="202" t="s">
        <v>702</v>
      </c>
      <c r="D502" s="203" t="s">
        <v>259</v>
      </c>
      <c r="E502" s="204" t="s">
        <v>761</v>
      </c>
      <c r="F502" s="202">
        <f t="shared" si="15"/>
        <v>8</v>
      </c>
      <c r="G502" s="202" t="str">
        <f t="shared" si="16"/>
        <v>Racine</v>
      </c>
      <c r="H502" s="202"/>
      <c r="I502" s="205" t="s">
        <v>1523</v>
      </c>
      <c r="J502" s="38" t="s">
        <v>259</v>
      </c>
      <c r="K502" s="38">
        <v>479</v>
      </c>
      <c r="L502" s="206">
        <v>7324</v>
      </c>
      <c r="M502" s="207" t="s">
        <v>1311</v>
      </c>
      <c r="N502" s="208" t="s">
        <v>259</v>
      </c>
      <c r="O502" s="209" t="s">
        <v>1312</v>
      </c>
    </row>
    <row r="503" spans="2:15" ht="12">
      <c r="B503" s="201" t="s">
        <v>1222</v>
      </c>
      <c r="C503" s="202" t="s">
        <v>702</v>
      </c>
      <c r="D503" s="203" t="s">
        <v>259</v>
      </c>
      <c r="E503" s="204" t="s">
        <v>1223</v>
      </c>
      <c r="F503" s="202">
        <f t="shared" si="15"/>
        <v>9</v>
      </c>
      <c r="G503" s="202" t="str">
        <f t="shared" si="16"/>
        <v>Madison</v>
      </c>
      <c r="H503" s="202"/>
      <c r="I503" s="205" t="s">
        <v>258</v>
      </c>
      <c r="J503" s="38" t="s">
        <v>259</v>
      </c>
      <c r="K503" s="38">
        <v>692</v>
      </c>
      <c r="L503" s="206">
        <v>7491</v>
      </c>
      <c r="M503" s="207" t="s">
        <v>1048</v>
      </c>
      <c r="N503" s="208" t="s">
        <v>259</v>
      </c>
      <c r="O503" s="209" t="s">
        <v>1049</v>
      </c>
    </row>
    <row r="504" spans="2:15" ht="12">
      <c r="B504" s="201" t="s">
        <v>1224</v>
      </c>
      <c r="C504" s="202" t="s">
        <v>702</v>
      </c>
      <c r="D504" s="203" t="s">
        <v>259</v>
      </c>
      <c r="E504" s="204" t="s">
        <v>1223</v>
      </c>
      <c r="F504" s="202">
        <f t="shared" si="15"/>
        <v>9</v>
      </c>
      <c r="G504" s="202" t="str">
        <f t="shared" si="16"/>
        <v>Madison</v>
      </c>
      <c r="H504" s="202"/>
      <c r="I504" s="205" t="s">
        <v>258</v>
      </c>
      <c r="J504" s="38" t="s">
        <v>259</v>
      </c>
      <c r="K504" s="38">
        <v>692</v>
      </c>
      <c r="L504" s="206">
        <v>7491</v>
      </c>
      <c r="M504" s="207" t="s">
        <v>1048</v>
      </c>
      <c r="N504" s="208" t="s">
        <v>259</v>
      </c>
      <c r="O504" s="209" t="s">
        <v>1049</v>
      </c>
    </row>
    <row r="505" spans="2:15" ht="12">
      <c r="B505" s="201" t="s">
        <v>1225</v>
      </c>
      <c r="C505" s="202" t="s">
        <v>702</v>
      </c>
      <c r="D505" s="203" t="s">
        <v>259</v>
      </c>
      <c r="E505" s="204" t="s">
        <v>1223</v>
      </c>
      <c r="F505" s="202">
        <f t="shared" si="15"/>
        <v>9</v>
      </c>
      <c r="G505" s="202" t="str">
        <f t="shared" si="16"/>
        <v>Madison</v>
      </c>
      <c r="H505" s="202"/>
      <c r="I505" s="205" t="s">
        <v>1047</v>
      </c>
      <c r="J505" s="38" t="s">
        <v>259</v>
      </c>
      <c r="K505" s="38">
        <v>485</v>
      </c>
      <c r="L505" s="206">
        <v>7673</v>
      </c>
      <c r="M505" s="207" t="s">
        <v>1048</v>
      </c>
      <c r="N505" s="208" t="s">
        <v>259</v>
      </c>
      <c r="O505" s="209" t="s">
        <v>1049</v>
      </c>
    </row>
    <row r="506" spans="2:15" ht="12">
      <c r="B506" s="201" t="s">
        <v>198</v>
      </c>
      <c r="C506" s="202" t="s">
        <v>702</v>
      </c>
      <c r="D506" s="203" t="s">
        <v>259</v>
      </c>
      <c r="E506" s="204" t="s">
        <v>199</v>
      </c>
      <c r="F506" s="202">
        <f t="shared" si="15"/>
        <v>13</v>
      </c>
      <c r="G506" s="202" t="str">
        <f t="shared" si="16"/>
        <v>Platteville</v>
      </c>
      <c r="H506" s="202"/>
      <c r="I506" s="205" t="s">
        <v>527</v>
      </c>
      <c r="J506" s="38" t="s">
        <v>2762</v>
      </c>
      <c r="K506" s="38">
        <v>702</v>
      </c>
      <c r="L506" s="206">
        <v>7406</v>
      </c>
      <c r="M506" s="207" t="s">
        <v>1048</v>
      </c>
      <c r="N506" s="208" t="s">
        <v>259</v>
      </c>
      <c r="O506" s="209" t="s">
        <v>1049</v>
      </c>
    </row>
    <row r="507" spans="2:15" ht="12">
      <c r="B507" s="201" t="s">
        <v>749</v>
      </c>
      <c r="C507" s="202" t="s">
        <v>702</v>
      </c>
      <c r="D507" s="203" t="s">
        <v>259</v>
      </c>
      <c r="E507" s="204" t="s">
        <v>750</v>
      </c>
      <c r="F507" s="202">
        <f t="shared" si="15"/>
        <v>9</v>
      </c>
      <c r="G507" s="202" t="str">
        <f t="shared" si="16"/>
        <v>Portage</v>
      </c>
      <c r="H507" s="202"/>
      <c r="I507" s="205" t="s">
        <v>1047</v>
      </c>
      <c r="J507" s="38" t="s">
        <v>259</v>
      </c>
      <c r="K507" s="38">
        <v>485</v>
      </c>
      <c r="L507" s="206">
        <v>7673</v>
      </c>
      <c r="M507" s="207" t="s">
        <v>1048</v>
      </c>
      <c r="N507" s="208" t="s">
        <v>259</v>
      </c>
      <c r="O507" s="209" t="s">
        <v>1049</v>
      </c>
    </row>
    <row r="508" spans="2:15" ht="12">
      <c r="B508" s="201" t="s">
        <v>4</v>
      </c>
      <c r="C508" s="202" t="s">
        <v>702</v>
      </c>
      <c r="D508" s="203" t="s">
        <v>259</v>
      </c>
      <c r="E508" s="204" t="s">
        <v>5</v>
      </c>
      <c r="F508" s="202">
        <f t="shared" si="15"/>
        <v>13</v>
      </c>
      <c r="G508" s="202" t="str">
        <f t="shared" si="16"/>
        <v>River Falls</v>
      </c>
      <c r="H508" s="202"/>
      <c r="I508" s="205" t="s">
        <v>704</v>
      </c>
      <c r="J508" s="38" t="s">
        <v>1208</v>
      </c>
      <c r="K508" s="38">
        <v>682</v>
      </c>
      <c r="L508" s="206">
        <v>7981</v>
      </c>
      <c r="M508" s="205" t="s">
        <v>2281</v>
      </c>
      <c r="N508" s="38" t="s">
        <v>1208</v>
      </c>
      <c r="O508" s="209" t="s">
        <v>2282</v>
      </c>
    </row>
    <row r="509" spans="2:15" ht="12">
      <c r="B509" s="201" t="s">
        <v>1138</v>
      </c>
      <c r="C509" s="202" t="s">
        <v>702</v>
      </c>
      <c r="D509" s="203" t="s">
        <v>259</v>
      </c>
      <c r="E509" s="204" t="s">
        <v>1139</v>
      </c>
      <c r="F509" s="202">
        <f t="shared" si="15"/>
        <v>11</v>
      </c>
      <c r="G509" s="202" t="str">
        <f t="shared" si="16"/>
        <v>Green Bay</v>
      </c>
      <c r="H509" s="202"/>
      <c r="I509" s="205" t="s">
        <v>1140</v>
      </c>
      <c r="J509" s="38" t="s">
        <v>259</v>
      </c>
      <c r="K509" s="38">
        <v>381</v>
      </c>
      <c r="L509" s="206">
        <v>8089</v>
      </c>
      <c r="M509" s="207" t="s">
        <v>1141</v>
      </c>
      <c r="N509" s="208" t="s">
        <v>259</v>
      </c>
      <c r="O509" s="209" t="s">
        <v>1326</v>
      </c>
    </row>
    <row r="510" spans="2:15" ht="12">
      <c r="B510" s="201" t="s">
        <v>1327</v>
      </c>
      <c r="C510" s="202" t="s">
        <v>702</v>
      </c>
      <c r="D510" s="203" t="s">
        <v>259</v>
      </c>
      <c r="E510" s="204" t="s">
        <v>1139</v>
      </c>
      <c r="F510" s="202">
        <f t="shared" si="15"/>
        <v>11</v>
      </c>
      <c r="G510" s="202" t="str">
        <f t="shared" si="16"/>
        <v>Green Bay</v>
      </c>
      <c r="H510" s="202"/>
      <c r="I510" s="205" t="s">
        <v>1140</v>
      </c>
      <c r="J510" s="38" t="s">
        <v>259</v>
      </c>
      <c r="K510" s="38">
        <v>381</v>
      </c>
      <c r="L510" s="206">
        <v>8089</v>
      </c>
      <c r="M510" s="207" t="s">
        <v>1141</v>
      </c>
      <c r="N510" s="208" t="s">
        <v>259</v>
      </c>
      <c r="O510" s="209" t="s">
        <v>1326</v>
      </c>
    </row>
    <row r="511" spans="2:15" ht="12">
      <c r="B511" s="201" t="s">
        <v>1328</v>
      </c>
      <c r="C511" s="202" t="s">
        <v>702</v>
      </c>
      <c r="D511" s="203" t="s">
        <v>259</v>
      </c>
      <c r="E511" s="204" t="s">
        <v>1139</v>
      </c>
      <c r="F511" s="202">
        <f t="shared" si="15"/>
        <v>11</v>
      </c>
      <c r="G511" s="202" t="str">
        <f t="shared" si="16"/>
        <v>Green Bay</v>
      </c>
      <c r="H511" s="202"/>
      <c r="I511" s="205" t="s">
        <v>1140</v>
      </c>
      <c r="J511" s="38" t="s">
        <v>259</v>
      </c>
      <c r="K511" s="38">
        <v>381</v>
      </c>
      <c r="L511" s="206">
        <v>8089</v>
      </c>
      <c r="M511" s="207" t="s">
        <v>1141</v>
      </c>
      <c r="N511" s="208" t="s">
        <v>259</v>
      </c>
      <c r="O511" s="209" t="s">
        <v>1326</v>
      </c>
    </row>
    <row r="512" spans="2:15" ht="12">
      <c r="B512" s="201" t="s">
        <v>2821</v>
      </c>
      <c r="C512" s="202" t="s">
        <v>702</v>
      </c>
      <c r="D512" s="203" t="s">
        <v>259</v>
      </c>
      <c r="E512" s="204" t="s">
        <v>2822</v>
      </c>
      <c r="F512" s="202">
        <f t="shared" si="15"/>
        <v>8</v>
      </c>
      <c r="G512" s="202" t="str">
        <f t="shared" si="16"/>
        <v>Wausau</v>
      </c>
      <c r="H512" s="202"/>
      <c r="I512" s="205" t="s">
        <v>1140</v>
      </c>
      <c r="J512" s="38" t="s">
        <v>259</v>
      </c>
      <c r="K512" s="38">
        <v>381</v>
      </c>
      <c r="L512" s="206">
        <v>8089</v>
      </c>
      <c r="M512" s="207" t="s">
        <v>1141</v>
      </c>
      <c r="N512" s="208" t="s">
        <v>259</v>
      </c>
      <c r="O512" s="209" t="s">
        <v>1326</v>
      </c>
    </row>
    <row r="513" spans="2:15" ht="12">
      <c r="B513" s="201" t="s">
        <v>283</v>
      </c>
      <c r="C513" s="202" t="s">
        <v>702</v>
      </c>
      <c r="D513" s="203" t="s">
        <v>259</v>
      </c>
      <c r="E513" s="204" t="s">
        <v>284</v>
      </c>
      <c r="F513" s="202">
        <f t="shared" si="15"/>
        <v>13</v>
      </c>
      <c r="G513" s="202" t="str">
        <f t="shared" si="16"/>
        <v>Rhinelander</v>
      </c>
      <c r="H513" s="202"/>
      <c r="I513" s="205" t="s">
        <v>1547</v>
      </c>
      <c r="J513" s="38" t="s">
        <v>371</v>
      </c>
      <c r="K513" s="38">
        <v>256</v>
      </c>
      <c r="L513" s="206">
        <v>8218</v>
      </c>
      <c r="M513" s="207" t="s">
        <v>1141</v>
      </c>
      <c r="N513" s="208" t="s">
        <v>259</v>
      </c>
      <c r="O513" s="209" t="s">
        <v>1326</v>
      </c>
    </row>
    <row r="514" spans="2:15" ht="12">
      <c r="B514" s="201" t="s">
        <v>1045</v>
      </c>
      <c r="C514" s="202" t="s">
        <v>702</v>
      </c>
      <c r="D514" s="203" t="s">
        <v>259</v>
      </c>
      <c r="E514" s="204" t="s">
        <v>1046</v>
      </c>
      <c r="F514" s="202">
        <f t="shared" si="15"/>
        <v>11</v>
      </c>
      <c r="G514" s="202" t="str">
        <f t="shared" si="16"/>
        <v>La Crosse</v>
      </c>
      <c r="H514" s="202"/>
      <c r="I514" s="205" t="s">
        <v>1047</v>
      </c>
      <c r="J514" s="38" t="s">
        <v>259</v>
      </c>
      <c r="K514" s="38">
        <v>485</v>
      </c>
      <c r="L514" s="206">
        <v>7673</v>
      </c>
      <c r="M514" s="207" t="s">
        <v>1048</v>
      </c>
      <c r="N514" s="208" t="s">
        <v>259</v>
      </c>
      <c r="O514" s="209" t="s">
        <v>1049</v>
      </c>
    </row>
    <row r="515" spans="2:15" ht="12">
      <c r="B515" s="201" t="s">
        <v>1381</v>
      </c>
      <c r="C515" s="202" t="s">
        <v>702</v>
      </c>
      <c r="D515" s="203" t="s">
        <v>259</v>
      </c>
      <c r="E515" s="204" t="s">
        <v>703</v>
      </c>
      <c r="F515" s="202">
        <f t="shared" si="15"/>
        <v>12</v>
      </c>
      <c r="G515" s="202" t="str">
        <f t="shared" si="16"/>
        <v>Eau Claire</v>
      </c>
      <c r="H515" s="202"/>
      <c r="I515" s="205" t="s">
        <v>704</v>
      </c>
      <c r="J515" s="38" t="s">
        <v>1208</v>
      </c>
      <c r="K515" s="38">
        <v>682</v>
      </c>
      <c r="L515" s="206">
        <v>7981</v>
      </c>
      <c r="M515" s="205" t="s">
        <v>2281</v>
      </c>
      <c r="N515" s="38" t="s">
        <v>1208</v>
      </c>
      <c r="O515" s="209" t="s">
        <v>2282</v>
      </c>
    </row>
    <row r="516" spans="2:15" ht="12">
      <c r="B516" s="201" t="s">
        <v>1848</v>
      </c>
      <c r="C516" s="202" t="s">
        <v>702</v>
      </c>
      <c r="D516" s="203" t="s">
        <v>259</v>
      </c>
      <c r="E516" s="204" t="s">
        <v>1849</v>
      </c>
      <c r="F516" s="202">
        <f t="shared" si="15"/>
        <v>9</v>
      </c>
      <c r="G516" s="202" t="str">
        <f t="shared" si="16"/>
        <v>Spooner</v>
      </c>
      <c r="H516" s="202"/>
      <c r="I516" s="205" t="s">
        <v>2280</v>
      </c>
      <c r="J516" s="38" t="s">
        <v>1208</v>
      </c>
      <c r="K516" s="38">
        <v>415</v>
      </c>
      <c r="L516" s="206">
        <v>8928</v>
      </c>
      <c r="M516" s="207" t="s">
        <v>1048</v>
      </c>
      <c r="N516" s="208" t="s">
        <v>259</v>
      </c>
      <c r="O516" s="209" t="s">
        <v>1049</v>
      </c>
    </row>
    <row r="517" spans="2:15" ht="12">
      <c r="B517" s="201" t="s">
        <v>2637</v>
      </c>
      <c r="C517" s="202" t="s">
        <v>702</v>
      </c>
      <c r="D517" s="203" t="s">
        <v>259</v>
      </c>
      <c r="E517" s="204" t="s">
        <v>2638</v>
      </c>
      <c r="F517" s="202">
        <f t="shared" si="15"/>
        <v>9</v>
      </c>
      <c r="G517" s="202" t="str">
        <f t="shared" si="16"/>
        <v>Oshkosh</v>
      </c>
      <c r="H517" s="202"/>
      <c r="I517" s="205" t="s">
        <v>258</v>
      </c>
      <c r="J517" s="38" t="s">
        <v>259</v>
      </c>
      <c r="K517" s="38">
        <v>692</v>
      </c>
      <c r="L517" s="206">
        <v>7491</v>
      </c>
      <c r="M517" s="207" t="s">
        <v>1048</v>
      </c>
      <c r="N517" s="208" t="s">
        <v>259</v>
      </c>
      <c r="O517" s="209" t="s">
        <v>1049</v>
      </c>
    </row>
    <row r="518" spans="2:15" ht="12">
      <c r="B518" s="201" t="s">
        <v>212</v>
      </c>
      <c r="C518" s="202" t="s">
        <v>1412</v>
      </c>
      <c r="D518" s="203" t="s">
        <v>1208</v>
      </c>
      <c r="E518" s="204" t="s">
        <v>213</v>
      </c>
      <c r="F518" s="202">
        <f t="shared" si="15"/>
        <v>12</v>
      </c>
      <c r="G518" s="202" t="str">
        <f t="shared" si="16"/>
        <v>Saint Paul</v>
      </c>
      <c r="H518" s="202"/>
      <c r="I518" s="205" t="s">
        <v>704</v>
      </c>
      <c r="J518" s="38" t="s">
        <v>1208</v>
      </c>
      <c r="K518" s="38">
        <v>682</v>
      </c>
      <c r="L518" s="206">
        <v>7981</v>
      </c>
      <c r="M518" s="205" t="s">
        <v>2281</v>
      </c>
      <c r="N518" s="38" t="s">
        <v>1208</v>
      </c>
      <c r="O518" s="209" t="s">
        <v>2282</v>
      </c>
    </row>
    <row r="519" spans="2:15" ht="12">
      <c r="B519" s="201" t="s">
        <v>214</v>
      </c>
      <c r="C519" s="202" t="s">
        <v>1412</v>
      </c>
      <c r="D519" s="203" t="s">
        <v>1208</v>
      </c>
      <c r="E519" s="204" t="s">
        <v>213</v>
      </c>
      <c r="F519" s="202">
        <f t="shared" si="15"/>
        <v>12</v>
      </c>
      <c r="G519" s="202" t="str">
        <f t="shared" si="16"/>
        <v>Saint Paul</v>
      </c>
      <c r="H519" s="202"/>
      <c r="I519" s="205" t="s">
        <v>704</v>
      </c>
      <c r="J519" s="38" t="s">
        <v>1208</v>
      </c>
      <c r="K519" s="38">
        <v>682</v>
      </c>
      <c r="L519" s="206">
        <v>7981</v>
      </c>
      <c r="M519" s="205" t="s">
        <v>2281</v>
      </c>
      <c r="N519" s="38" t="s">
        <v>1208</v>
      </c>
      <c r="O519" s="209" t="s">
        <v>2282</v>
      </c>
    </row>
    <row r="520" spans="2:15" ht="12">
      <c r="B520" s="201" t="s">
        <v>1525</v>
      </c>
      <c r="C520" s="202" t="s">
        <v>1412</v>
      </c>
      <c r="D520" s="203" t="s">
        <v>1208</v>
      </c>
      <c r="E520" s="204" t="s">
        <v>1526</v>
      </c>
      <c r="F520" s="202">
        <f t="shared" si="15"/>
        <v>13</v>
      </c>
      <c r="G520" s="202" t="str">
        <f t="shared" si="16"/>
        <v>Minneapolis</v>
      </c>
      <c r="H520" s="202"/>
      <c r="I520" s="205" t="s">
        <v>704</v>
      </c>
      <c r="J520" s="38" t="s">
        <v>1208</v>
      </c>
      <c r="K520" s="38">
        <v>682</v>
      </c>
      <c r="L520" s="206">
        <v>7981</v>
      </c>
      <c r="M520" s="205" t="s">
        <v>2281</v>
      </c>
      <c r="N520" s="38" t="s">
        <v>1208</v>
      </c>
      <c r="O520" s="209" t="s">
        <v>2282</v>
      </c>
    </row>
    <row r="521" spans="2:15" ht="12">
      <c r="B521" s="201" t="s">
        <v>2211</v>
      </c>
      <c r="C521" s="202" t="s">
        <v>1412</v>
      </c>
      <c r="D521" s="203" t="s">
        <v>1208</v>
      </c>
      <c r="E521" s="204" t="s">
        <v>1526</v>
      </c>
      <c r="F521" s="202">
        <f t="shared" si="15"/>
        <v>13</v>
      </c>
      <c r="G521" s="202" t="str">
        <f t="shared" si="16"/>
        <v>Minneapolis</v>
      </c>
      <c r="H521" s="202"/>
      <c r="I521" s="205" t="s">
        <v>704</v>
      </c>
      <c r="J521" s="38" t="s">
        <v>1208</v>
      </c>
      <c r="K521" s="38">
        <v>682</v>
      </c>
      <c r="L521" s="206">
        <v>7981</v>
      </c>
      <c r="M521" s="205" t="s">
        <v>2281</v>
      </c>
      <c r="N521" s="38" t="s">
        <v>1208</v>
      </c>
      <c r="O521" s="209" t="s">
        <v>2282</v>
      </c>
    </row>
    <row r="522" spans="2:15" ht="12">
      <c r="B522" s="201" t="s">
        <v>292</v>
      </c>
      <c r="C522" s="202" t="s">
        <v>1412</v>
      </c>
      <c r="D522" s="203" t="s">
        <v>1208</v>
      </c>
      <c r="E522" s="204" t="s">
        <v>293</v>
      </c>
      <c r="F522" s="202">
        <f aca="true" t="shared" si="17" ref="F522:F585">LEN(E522)</f>
        <v>8</v>
      </c>
      <c r="G522" s="202" t="str">
        <f aca="true" t="shared" si="18" ref="G522:G585">MID(E522,2,F522-2)</f>
        <v>Duluth</v>
      </c>
      <c r="H522" s="202"/>
      <c r="I522" s="205" t="s">
        <v>294</v>
      </c>
      <c r="J522" s="38" t="s">
        <v>1208</v>
      </c>
      <c r="K522" s="38">
        <v>180</v>
      </c>
      <c r="L522" s="206">
        <v>9818</v>
      </c>
      <c r="M522" s="207" t="s">
        <v>1211</v>
      </c>
      <c r="N522" s="208" t="s">
        <v>1208</v>
      </c>
      <c r="O522" s="209" t="s">
        <v>1212</v>
      </c>
    </row>
    <row r="523" spans="2:15" ht="12">
      <c r="B523" s="201" t="s">
        <v>295</v>
      </c>
      <c r="C523" s="202" t="s">
        <v>1412</v>
      </c>
      <c r="D523" s="203" t="s">
        <v>1208</v>
      </c>
      <c r="E523" s="204" t="s">
        <v>293</v>
      </c>
      <c r="F523" s="202">
        <f t="shared" si="17"/>
        <v>8</v>
      </c>
      <c r="G523" s="202" t="str">
        <f t="shared" si="18"/>
        <v>Duluth</v>
      </c>
      <c r="H523" s="202"/>
      <c r="I523" s="205" t="s">
        <v>294</v>
      </c>
      <c r="J523" s="38" t="s">
        <v>1208</v>
      </c>
      <c r="K523" s="38">
        <v>180</v>
      </c>
      <c r="L523" s="206">
        <v>9818</v>
      </c>
      <c r="M523" s="207" t="s">
        <v>1211</v>
      </c>
      <c r="N523" s="208" t="s">
        <v>1208</v>
      </c>
      <c r="O523" s="209" t="s">
        <v>1212</v>
      </c>
    </row>
    <row r="524" spans="2:15" ht="12">
      <c r="B524" s="201" t="s">
        <v>296</v>
      </c>
      <c r="C524" s="202" t="s">
        <v>1412</v>
      </c>
      <c r="D524" s="203" t="s">
        <v>1208</v>
      </c>
      <c r="E524" s="204" t="s">
        <v>293</v>
      </c>
      <c r="F524" s="202">
        <f t="shared" si="17"/>
        <v>8</v>
      </c>
      <c r="G524" s="202" t="str">
        <f t="shared" si="18"/>
        <v>Duluth</v>
      </c>
      <c r="H524" s="202"/>
      <c r="I524" s="205" t="s">
        <v>294</v>
      </c>
      <c r="J524" s="38" t="s">
        <v>1208</v>
      </c>
      <c r="K524" s="38">
        <v>180</v>
      </c>
      <c r="L524" s="206">
        <v>9818</v>
      </c>
      <c r="M524" s="207" t="s">
        <v>1211</v>
      </c>
      <c r="N524" s="208" t="s">
        <v>1208</v>
      </c>
      <c r="O524" s="209" t="s">
        <v>1212</v>
      </c>
    </row>
    <row r="525" spans="2:15" ht="12">
      <c r="B525" s="201" t="s">
        <v>2259</v>
      </c>
      <c r="C525" s="202" t="s">
        <v>1412</v>
      </c>
      <c r="D525" s="203" t="s">
        <v>1208</v>
      </c>
      <c r="E525" s="204" t="s">
        <v>2275</v>
      </c>
      <c r="F525" s="202">
        <f t="shared" si="17"/>
        <v>11</v>
      </c>
      <c r="G525" s="202" t="str">
        <f t="shared" si="18"/>
        <v>Rochester</v>
      </c>
      <c r="H525" s="202"/>
      <c r="I525" s="205" t="s">
        <v>2005</v>
      </c>
      <c r="J525" s="38" t="s">
        <v>1208</v>
      </c>
      <c r="K525" s="38">
        <v>472</v>
      </c>
      <c r="L525" s="206">
        <v>8250</v>
      </c>
      <c r="M525" s="205" t="s">
        <v>2281</v>
      </c>
      <c r="N525" s="38" t="s">
        <v>1208</v>
      </c>
      <c r="O525" s="209" t="s">
        <v>2282</v>
      </c>
    </row>
    <row r="526" spans="2:15" ht="12">
      <c r="B526" s="201" t="s">
        <v>2003</v>
      </c>
      <c r="C526" s="202" t="s">
        <v>1412</v>
      </c>
      <c r="D526" s="203" t="s">
        <v>1208</v>
      </c>
      <c r="E526" s="204" t="s">
        <v>2004</v>
      </c>
      <c r="F526" s="202">
        <f t="shared" si="17"/>
        <v>9</v>
      </c>
      <c r="G526" s="202" t="str">
        <f t="shared" si="18"/>
        <v>Mankato</v>
      </c>
      <c r="H526" s="202"/>
      <c r="I526" s="205" t="s">
        <v>2005</v>
      </c>
      <c r="J526" s="38" t="s">
        <v>1208</v>
      </c>
      <c r="K526" s="38">
        <v>472</v>
      </c>
      <c r="L526" s="206">
        <v>8250</v>
      </c>
      <c r="M526" s="205" t="s">
        <v>2281</v>
      </c>
      <c r="N526" s="38" t="s">
        <v>1208</v>
      </c>
      <c r="O526" s="209" t="s">
        <v>2282</v>
      </c>
    </row>
    <row r="527" spans="2:15" ht="12">
      <c r="B527" s="201" t="s">
        <v>2035</v>
      </c>
      <c r="C527" s="202" t="s">
        <v>1412</v>
      </c>
      <c r="D527" s="203" t="s">
        <v>1208</v>
      </c>
      <c r="E527" s="204" t="s">
        <v>2036</v>
      </c>
      <c r="F527" s="202">
        <f t="shared" si="17"/>
        <v>8</v>
      </c>
      <c r="G527" s="202" t="str">
        <f t="shared" si="18"/>
        <v>Windom</v>
      </c>
      <c r="H527" s="202"/>
      <c r="I527" s="205" t="s">
        <v>1272</v>
      </c>
      <c r="J527" s="38" t="s">
        <v>1631</v>
      </c>
      <c r="K527" s="38">
        <v>744</v>
      </c>
      <c r="L527" s="206">
        <v>7809</v>
      </c>
      <c r="M527" s="207" t="s">
        <v>1273</v>
      </c>
      <c r="N527" s="208" t="s">
        <v>1631</v>
      </c>
      <c r="O527" s="209" t="s">
        <v>1274</v>
      </c>
    </row>
    <row r="528" spans="2:15" ht="12">
      <c r="B528" s="201" t="s">
        <v>1776</v>
      </c>
      <c r="C528" s="202" t="s">
        <v>1412</v>
      </c>
      <c r="D528" s="203" t="s">
        <v>1208</v>
      </c>
      <c r="E528" s="204" t="s">
        <v>1777</v>
      </c>
      <c r="F528" s="202">
        <f t="shared" si="17"/>
        <v>9</v>
      </c>
      <c r="G528" s="202" t="str">
        <f t="shared" si="18"/>
        <v>Willmar</v>
      </c>
      <c r="H528" s="202"/>
      <c r="I528" s="205" t="s">
        <v>2028</v>
      </c>
      <c r="J528" s="38" t="s">
        <v>1631</v>
      </c>
      <c r="K528" s="38">
        <v>743</v>
      </c>
      <c r="L528" s="206">
        <v>7923</v>
      </c>
      <c r="M528" s="205" t="s">
        <v>2281</v>
      </c>
      <c r="N528" s="38" t="s">
        <v>1208</v>
      </c>
      <c r="O528" s="209" t="s">
        <v>2282</v>
      </c>
    </row>
    <row r="529" spans="2:15" ht="12">
      <c r="B529" s="201" t="s">
        <v>255</v>
      </c>
      <c r="C529" s="202" t="s">
        <v>1412</v>
      </c>
      <c r="D529" s="203" t="s">
        <v>1208</v>
      </c>
      <c r="E529" s="204" t="s">
        <v>2</v>
      </c>
      <c r="F529" s="202">
        <f t="shared" si="17"/>
        <v>13</v>
      </c>
      <c r="G529" s="202" t="str">
        <f t="shared" si="18"/>
        <v>Saint Cloud</v>
      </c>
      <c r="H529" s="202"/>
      <c r="I529" s="205" t="s">
        <v>2280</v>
      </c>
      <c r="J529" s="38" t="s">
        <v>1208</v>
      </c>
      <c r="K529" s="38">
        <v>415</v>
      </c>
      <c r="L529" s="206">
        <v>8928</v>
      </c>
      <c r="M529" s="205" t="s">
        <v>2281</v>
      </c>
      <c r="N529" s="38" t="s">
        <v>1208</v>
      </c>
      <c r="O529" s="209" t="s">
        <v>2282</v>
      </c>
    </row>
    <row r="530" spans="2:15" ht="12">
      <c r="B530" s="201" t="s">
        <v>2015</v>
      </c>
      <c r="C530" s="202" t="s">
        <v>1412</v>
      </c>
      <c r="D530" s="203" t="s">
        <v>1208</v>
      </c>
      <c r="E530" s="204" t="s">
        <v>2016</v>
      </c>
      <c r="F530" s="202">
        <f t="shared" si="17"/>
        <v>10</v>
      </c>
      <c r="G530" s="202" t="str">
        <f t="shared" si="18"/>
        <v>Brainerd</v>
      </c>
      <c r="H530" s="202"/>
      <c r="I530" s="205" t="s">
        <v>2280</v>
      </c>
      <c r="J530" s="38" t="s">
        <v>1208</v>
      </c>
      <c r="K530" s="38">
        <v>415</v>
      </c>
      <c r="L530" s="206">
        <v>8928</v>
      </c>
      <c r="M530" s="205" t="s">
        <v>2281</v>
      </c>
      <c r="N530" s="38" t="s">
        <v>1208</v>
      </c>
      <c r="O530" s="209" t="s">
        <v>2282</v>
      </c>
    </row>
    <row r="531" spans="2:15" ht="12">
      <c r="B531" s="201" t="s">
        <v>2612</v>
      </c>
      <c r="C531" s="202" t="s">
        <v>1412</v>
      </c>
      <c r="D531" s="203" t="s">
        <v>1208</v>
      </c>
      <c r="E531" s="204" t="s">
        <v>2398</v>
      </c>
      <c r="F531" s="202">
        <f t="shared" si="17"/>
        <v>15</v>
      </c>
      <c r="G531" s="202" t="str">
        <f t="shared" si="18"/>
        <v>Detroit Lakes</v>
      </c>
      <c r="H531" s="202"/>
      <c r="I531" s="205" t="s">
        <v>2399</v>
      </c>
      <c r="J531" s="38" t="s">
        <v>1635</v>
      </c>
      <c r="K531" s="38">
        <v>537</v>
      </c>
      <c r="L531" s="206">
        <v>9254</v>
      </c>
      <c r="M531" s="207" t="s">
        <v>1634</v>
      </c>
      <c r="N531" s="208" t="s">
        <v>1635</v>
      </c>
      <c r="O531" s="209" t="s">
        <v>1636</v>
      </c>
    </row>
    <row r="532" spans="2:15" ht="12">
      <c r="B532" s="201" t="s">
        <v>1411</v>
      </c>
      <c r="C532" s="202" t="s">
        <v>1412</v>
      </c>
      <c r="D532" s="203" t="s">
        <v>1208</v>
      </c>
      <c r="E532" s="204" t="s">
        <v>1209</v>
      </c>
      <c r="F532" s="202">
        <f t="shared" si="17"/>
        <v>9</v>
      </c>
      <c r="G532" s="202" t="str">
        <f t="shared" si="18"/>
        <v>Bemidji</v>
      </c>
      <c r="H532" s="202"/>
      <c r="I532" s="205" t="s">
        <v>1210</v>
      </c>
      <c r="J532" s="38" t="s">
        <v>1208</v>
      </c>
      <c r="K532" s="38">
        <v>249</v>
      </c>
      <c r="L532" s="206">
        <v>10487</v>
      </c>
      <c r="M532" s="207" t="s">
        <v>1211</v>
      </c>
      <c r="N532" s="208" t="s">
        <v>1208</v>
      </c>
      <c r="O532" s="209" t="s">
        <v>1212</v>
      </c>
    </row>
    <row r="533" spans="2:15" ht="12">
      <c r="B533" s="201" t="s">
        <v>2360</v>
      </c>
      <c r="C533" s="202" t="s">
        <v>1412</v>
      </c>
      <c r="D533" s="203" t="s">
        <v>1208</v>
      </c>
      <c r="E533" s="204" t="s">
        <v>2361</v>
      </c>
      <c r="F533" s="202">
        <f t="shared" si="17"/>
        <v>19</v>
      </c>
      <c r="G533" s="202" t="str">
        <f t="shared" si="18"/>
        <v>Thief River Falls</v>
      </c>
      <c r="H533" s="202"/>
      <c r="I533" s="205" t="s">
        <v>2399</v>
      </c>
      <c r="J533" s="38" t="s">
        <v>1635</v>
      </c>
      <c r="K533" s="38">
        <v>537</v>
      </c>
      <c r="L533" s="206">
        <v>9254</v>
      </c>
      <c r="M533" s="207" t="s">
        <v>1634</v>
      </c>
      <c r="N533" s="208" t="s">
        <v>1635</v>
      </c>
      <c r="O533" s="209" t="s">
        <v>1636</v>
      </c>
    </row>
    <row r="534" spans="2:15" ht="12">
      <c r="B534" s="201" t="s">
        <v>1301</v>
      </c>
      <c r="C534" s="202" t="s">
        <v>1630</v>
      </c>
      <c r="D534" s="203" t="s">
        <v>1631</v>
      </c>
      <c r="E534" s="204" t="s">
        <v>1302</v>
      </c>
      <c r="F534" s="202">
        <f t="shared" si="17"/>
        <v>13</v>
      </c>
      <c r="G534" s="202" t="str">
        <f t="shared" si="18"/>
        <v>Sioux Falls</v>
      </c>
      <c r="H534" s="202"/>
      <c r="I534" s="205" t="s">
        <v>1272</v>
      </c>
      <c r="J534" s="38" t="s">
        <v>1631</v>
      </c>
      <c r="K534" s="38">
        <v>744</v>
      </c>
      <c r="L534" s="206">
        <v>7809</v>
      </c>
      <c r="M534" s="207" t="s">
        <v>1273</v>
      </c>
      <c r="N534" s="208" t="s">
        <v>1631</v>
      </c>
      <c r="O534" s="209" t="s">
        <v>1274</v>
      </c>
    </row>
    <row r="535" spans="2:15" ht="12">
      <c r="B535" s="201" t="s">
        <v>1303</v>
      </c>
      <c r="C535" s="202" t="s">
        <v>1630</v>
      </c>
      <c r="D535" s="203" t="s">
        <v>1631</v>
      </c>
      <c r="E535" s="204" t="s">
        <v>1302</v>
      </c>
      <c r="F535" s="202">
        <f t="shared" si="17"/>
        <v>13</v>
      </c>
      <c r="G535" s="202" t="str">
        <f t="shared" si="18"/>
        <v>Sioux Falls</v>
      </c>
      <c r="H535" s="202"/>
      <c r="I535" s="205" t="s">
        <v>1272</v>
      </c>
      <c r="J535" s="38" t="s">
        <v>1631</v>
      </c>
      <c r="K535" s="38">
        <v>744</v>
      </c>
      <c r="L535" s="206">
        <v>7809</v>
      </c>
      <c r="M535" s="207" t="s">
        <v>1273</v>
      </c>
      <c r="N535" s="208" t="s">
        <v>1631</v>
      </c>
      <c r="O535" s="209" t="s">
        <v>1274</v>
      </c>
    </row>
    <row r="536" spans="2:15" ht="12">
      <c r="B536" s="201" t="s">
        <v>2818</v>
      </c>
      <c r="C536" s="202" t="s">
        <v>1630</v>
      </c>
      <c r="D536" s="203" t="s">
        <v>1631</v>
      </c>
      <c r="E536" s="204" t="s">
        <v>2817</v>
      </c>
      <c r="F536" s="202">
        <f t="shared" si="17"/>
        <v>11</v>
      </c>
      <c r="G536" s="202" t="str">
        <f t="shared" si="18"/>
        <v>Watertown</v>
      </c>
      <c r="H536" s="202"/>
      <c r="I536" s="205" t="s">
        <v>2399</v>
      </c>
      <c r="J536" s="38" t="s">
        <v>1635</v>
      </c>
      <c r="K536" s="38">
        <v>537</v>
      </c>
      <c r="L536" s="206">
        <v>9254</v>
      </c>
      <c r="M536" s="207" t="s">
        <v>1634</v>
      </c>
      <c r="N536" s="208" t="s">
        <v>1635</v>
      </c>
      <c r="O536" s="209" t="s">
        <v>1636</v>
      </c>
    </row>
    <row r="537" spans="2:15" ht="12">
      <c r="B537" s="201" t="s">
        <v>1713</v>
      </c>
      <c r="C537" s="202" t="s">
        <v>1630</v>
      </c>
      <c r="D537" s="203" t="s">
        <v>1631</v>
      </c>
      <c r="E537" s="204" t="s">
        <v>1714</v>
      </c>
      <c r="F537" s="202">
        <f t="shared" si="17"/>
        <v>10</v>
      </c>
      <c r="G537" s="202" t="str">
        <f t="shared" si="18"/>
        <v>Mitchell</v>
      </c>
      <c r="H537" s="202"/>
      <c r="I537" s="205" t="s">
        <v>2387</v>
      </c>
      <c r="J537" s="38" t="s">
        <v>1631</v>
      </c>
      <c r="K537" s="38">
        <v>611</v>
      </c>
      <c r="L537" s="206">
        <v>7301</v>
      </c>
      <c r="M537" s="207" t="s">
        <v>2388</v>
      </c>
      <c r="N537" s="208" t="s">
        <v>1631</v>
      </c>
      <c r="O537" s="209" t="s">
        <v>2389</v>
      </c>
    </row>
    <row r="538" spans="2:15" ht="12">
      <c r="B538" s="201" t="s">
        <v>1418</v>
      </c>
      <c r="C538" s="202" t="s">
        <v>1630</v>
      </c>
      <c r="D538" s="203" t="s">
        <v>1631</v>
      </c>
      <c r="E538" s="204" t="s">
        <v>1632</v>
      </c>
      <c r="F538" s="202">
        <f t="shared" si="17"/>
        <v>10</v>
      </c>
      <c r="G538" s="202" t="str">
        <f t="shared" si="18"/>
        <v>Aberdeen</v>
      </c>
      <c r="H538" s="202"/>
      <c r="I538" s="205" t="s">
        <v>1633</v>
      </c>
      <c r="J538" s="38" t="s">
        <v>1631</v>
      </c>
      <c r="K538" s="38">
        <v>633</v>
      </c>
      <c r="L538" s="206">
        <v>8446</v>
      </c>
      <c r="M538" s="207" t="s">
        <v>1634</v>
      </c>
      <c r="N538" s="208" t="s">
        <v>1635</v>
      </c>
      <c r="O538" s="209" t="s">
        <v>1636</v>
      </c>
    </row>
    <row r="539" spans="2:15" ht="12">
      <c r="B539" s="201" t="s">
        <v>184</v>
      </c>
      <c r="C539" s="202" t="s">
        <v>1630</v>
      </c>
      <c r="D539" s="203" t="s">
        <v>1631</v>
      </c>
      <c r="E539" s="204" t="s">
        <v>185</v>
      </c>
      <c r="F539" s="202">
        <f t="shared" si="17"/>
        <v>8</v>
      </c>
      <c r="G539" s="202" t="str">
        <f t="shared" si="18"/>
        <v>Pierre</v>
      </c>
      <c r="H539" s="202"/>
      <c r="I539" s="205" t="s">
        <v>2387</v>
      </c>
      <c r="J539" s="38" t="s">
        <v>1631</v>
      </c>
      <c r="K539" s="38">
        <v>611</v>
      </c>
      <c r="L539" s="206">
        <v>7301</v>
      </c>
      <c r="M539" s="207" t="s">
        <v>2388</v>
      </c>
      <c r="N539" s="208" t="s">
        <v>1631</v>
      </c>
      <c r="O539" s="209" t="s">
        <v>2389</v>
      </c>
    </row>
    <row r="540" spans="2:15" ht="12">
      <c r="B540" s="201" t="s">
        <v>2171</v>
      </c>
      <c r="C540" s="202" t="s">
        <v>1630</v>
      </c>
      <c r="D540" s="203" t="s">
        <v>1631</v>
      </c>
      <c r="E540" s="204" t="s">
        <v>2172</v>
      </c>
      <c r="F540" s="202">
        <f t="shared" si="17"/>
        <v>10</v>
      </c>
      <c r="G540" s="202" t="str">
        <f t="shared" si="18"/>
        <v>Mobridge</v>
      </c>
      <c r="H540" s="202"/>
      <c r="I540" s="205" t="s">
        <v>1905</v>
      </c>
      <c r="J540" s="38" t="s">
        <v>1635</v>
      </c>
      <c r="K540" s="38">
        <v>488</v>
      </c>
      <c r="L540" s="206">
        <v>8968</v>
      </c>
      <c r="M540" s="207" t="s">
        <v>1906</v>
      </c>
      <c r="N540" s="208" t="s">
        <v>1635</v>
      </c>
      <c r="O540" s="209" t="s">
        <v>1907</v>
      </c>
    </row>
    <row r="541" spans="2:15" ht="12">
      <c r="B541" s="201" t="s">
        <v>622</v>
      </c>
      <c r="C541" s="202" t="s">
        <v>1630</v>
      </c>
      <c r="D541" s="203" t="s">
        <v>1631</v>
      </c>
      <c r="E541" s="204" t="s">
        <v>623</v>
      </c>
      <c r="F541" s="202">
        <f t="shared" si="17"/>
        <v>12</v>
      </c>
      <c r="G541" s="202" t="str">
        <f t="shared" si="18"/>
        <v>Rapid City</v>
      </c>
      <c r="H541" s="202"/>
      <c r="I541" s="205" t="s">
        <v>2387</v>
      </c>
      <c r="J541" s="38" t="s">
        <v>1631</v>
      </c>
      <c r="K541" s="38">
        <v>611</v>
      </c>
      <c r="L541" s="206">
        <v>7301</v>
      </c>
      <c r="M541" s="207" t="s">
        <v>2388</v>
      </c>
      <c r="N541" s="208" t="s">
        <v>1631</v>
      </c>
      <c r="O541" s="209" t="s">
        <v>2389</v>
      </c>
    </row>
    <row r="542" spans="2:15" ht="12">
      <c r="B542" s="201" t="s">
        <v>1246</v>
      </c>
      <c r="C542" s="202" t="s">
        <v>83</v>
      </c>
      <c r="D542" s="203" t="s">
        <v>1635</v>
      </c>
      <c r="E542" s="204" t="s">
        <v>1247</v>
      </c>
      <c r="F542" s="202">
        <f t="shared" si="17"/>
        <v>7</v>
      </c>
      <c r="G542" s="202" t="str">
        <f t="shared" si="18"/>
        <v>Fargo</v>
      </c>
      <c r="H542" s="202"/>
      <c r="I542" s="205" t="s">
        <v>2399</v>
      </c>
      <c r="J542" s="38" t="s">
        <v>1635</v>
      </c>
      <c r="K542" s="38">
        <v>537</v>
      </c>
      <c r="L542" s="206">
        <v>9254</v>
      </c>
      <c r="M542" s="207" t="s">
        <v>1634</v>
      </c>
      <c r="N542" s="208" t="s">
        <v>1635</v>
      </c>
      <c r="O542" s="209" t="s">
        <v>1636</v>
      </c>
    </row>
    <row r="543" spans="2:15" ht="12">
      <c r="B543" s="201" t="s">
        <v>1248</v>
      </c>
      <c r="C543" s="202" t="s">
        <v>83</v>
      </c>
      <c r="D543" s="203" t="s">
        <v>1635</v>
      </c>
      <c r="E543" s="204" t="s">
        <v>1247</v>
      </c>
      <c r="F543" s="202">
        <f t="shared" si="17"/>
        <v>7</v>
      </c>
      <c r="G543" s="202" t="str">
        <f t="shared" si="18"/>
        <v>Fargo</v>
      </c>
      <c r="H543" s="202"/>
      <c r="I543" s="205" t="s">
        <v>2399</v>
      </c>
      <c r="J543" s="38" t="s">
        <v>1635</v>
      </c>
      <c r="K543" s="38">
        <v>537</v>
      </c>
      <c r="L543" s="206">
        <v>9254</v>
      </c>
      <c r="M543" s="207" t="s">
        <v>1634</v>
      </c>
      <c r="N543" s="208" t="s">
        <v>1635</v>
      </c>
      <c r="O543" s="209" t="s">
        <v>1636</v>
      </c>
    </row>
    <row r="544" spans="2:15" ht="12">
      <c r="B544" s="201" t="s">
        <v>1289</v>
      </c>
      <c r="C544" s="202" t="s">
        <v>83</v>
      </c>
      <c r="D544" s="203" t="s">
        <v>1635</v>
      </c>
      <c r="E544" s="204" t="s">
        <v>1290</v>
      </c>
      <c r="F544" s="202">
        <f t="shared" si="17"/>
        <v>13</v>
      </c>
      <c r="G544" s="202" t="str">
        <f t="shared" si="18"/>
        <v>Grand Forks</v>
      </c>
      <c r="H544" s="202"/>
      <c r="I544" s="205" t="s">
        <v>2399</v>
      </c>
      <c r="J544" s="38" t="s">
        <v>1635</v>
      </c>
      <c r="K544" s="38">
        <v>537</v>
      </c>
      <c r="L544" s="206">
        <v>9254</v>
      </c>
      <c r="M544" s="207" t="s">
        <v>1634</v>
      </c>
      <c r="N544" s="208" t="s">
        <v>1635</v>
      </c>
      <c r="O544" s="209" t="s">
        <v>1636</v>
      </c>
    </row>
    <row r="545" spans="2:15" ht="12">
      <c r="B545" s="201" t="s">
        <v>16</v>
      </c>
      <c r="C545" s="202" t="s">
        <v>83</v>
      </c>
      <c r="D545" s="203" t="s">
        <v>1635</v>
      </c>
      <c r="E545" s="204" t="s">
        <v>17</v>
      </c>
      <c r="F545" s="202">
        <f t="shared" si="17"/>
        <v>13</v>
      </c>
      <c r="G545" s="202" t="str">
        <f t="shared" si="18"/>
        <v>Devils Lake</v>
      </c>
      <c r="H545" s="202"/>
      <c r="I545" s="205" t="s">
        <v>2399</v>
      </c>
      <c r="J545" s="38" t="s">
        <v>1635</v>
      </c>
      <c r="K545" s="38">
        <v>537</v>
      </c>
      <c r="L545" s="206">
        <v>9254</v>
      </c>
      <c r="M545" s="207" t="s">
        <v>1634</v>
      </c>
      <c r="N545" s="208" t="s">
        <v>1635</v>
      </c>
      <c r="O545" s="209" t="s">
        <v>1636</v>
      </c>
    </row>
    <row r="546" spans="2:15" ht="12">
      <c r="B546" s="201" t="s">
        <v>689</v>
      </c>
      <c r="C546" s="202" t="s">
        <v>83</v>
      </c>
      <c r="D546" s="203" t="s">
        <v>1635</v>
      </c>
      <c r="E546" s="204" t="s">
        <v>690</v>
      </c>
      <c r="F546" s="202">
        <f t="shared" si="17"/>
        <v>11</v>
      </c>
      <c r="G546" s="202" t="str">
        <f t="shared" si="18"/>
        <v>Jamestown</v>
      </c>
      <c r="H546" s="202"/>
      <c r="I546" s="205" t="s">
        <v>1905</v>
      </c>
      <c r="J546" s="38" t="s">
        <v>1635</v>
      </c>
      <c r="K546" s="38">
        <v>488</v>
      </c>
      <c r="L546" s="206">
        <v>8968</v>
      </c>
      <c r="M546" s="207" t="s">
        <v>1906</v>
      </c>
      <c r="N546" s="208" t="s">
        <v>1635</v>
      </c>
      <c r="O546" s="209" t="s">
        <v>1907</v>
      </c>
    </row>
    <row r="547" spans="2:15" ht="12">
      <c r="B547" s="201" t="s">
        <v>82</v>
      </c>
      <c r="C547" s="202" t="s">
        <v>83</v>
      </c>
      <c r="D547" s="203" t="s">
        <v>1635</v>
      </c>
      <c r="E547" s="204" t="s">
        <v>84</v>
      </c>
      <c r="F547" s="202">
        <f t="shared" si="17"/>
        <v>10</v>
      </c>
      <c r="G547" s="202" t="str">
        <f t="shared" si="18"/>
        <v>Bismarck</v>
      </c>
      <c r="H547" s="202"/>
      <c r="I547" s="205" t="s">
        <v>1905</v>
      </c>
      <c r="J547" s="38" t="s">
        <v>1635</v>
      </c>
      <c r="K547" s="38">
        <v>488</v>
      </c>
      <c r="L547" s="206">
        <v>8968</v>
      </c>
      <c r="M547" s="207" t="s">
        <v>1906</v>
      </c>
      <c r="N547" s="208" t="s">
        <v>1635</v>
      </c>
      <c r="O547" s="209" t="s">
        <v>1907</v>
      </c>
    </row>
    <row r="548" spans="2:15" ht="12">
      <c r="B548" s="201" t="s">
        <v>18</v>
      </c>
      <c r="C548" s="202" t="s">
        <v>83</v>
      </c>
      <c r="D548" s="203" t="s">
        <v>1635</v>
      </c>
      <c r="E548" s="204" t="s">
        <v>19</v>
      </c>
      <c r="F548" s="202">
        <f t="shared" si="17"/>
        <v>11</v>
      </c>
      <c r="G548" s="202" t="str">
        <f t="shared" si="18"/>
        <v>Dickinson</v>
      </c>
      <c r="H548" s="202"/>
      <c r="I548" s="205" t="s">
        <v>1905</v>
      </c>
      <c r="J548" s="38" t="s">
        <v>1635</v>
      </c>
      <c r="K548" s="38">
        <v>488</v>
      </c>
      <c r="L548" s="206">
        <v>8968</v>
      </c>
      <c r="M548" s="207" t="s">
        <v>1906</v>
      </c>
      <c r="N548" s="208" t="s">
        <v>1635</v>
      </c>
      <c r="O548" s="209" t="s">
        <v>1907</v>
      </c>
    </row>
    <row r="549" spans="2:15" ht="12">
      <c r="B549" s="201" t="s">
        <v>1950</v>
      </c>
      <c r="C549" s="202" t="s">
        <v>83</v>
      </c>
      <c r="D549" s="203" t="s">
        <v>1635</v>
      </c>
      <c r="E549" s="204" t="s">
        <v>1951</v>
      </c>
      <c r="F549" s="202">
        <f t="shared" si="17"/>
        <v>7</v>
      </c>
      <c r="G549" s="202" t="str">
        <f t="shared" si="18"/>
        <v>Minot</v>
      </c>
      <c r="H549" s="202"/>
      <c r="I549" s="205" t="s">
        <v>1710</v>
      </c>
      <c r="J549" s="38" t="s">
        <v>1635</v>
      </c>
      <c r="K549" s="38">
        <v>548</v>
      </c>
      <c r="L549" s="206">
        <v>9090</v>
      </c>
      <c r="M549" s="207" t="s">
        <v>1906</v>
      </c>
      <c r="N549" s="208" t="s">
        <v>1635</v>
      </c>
      <c r="O549" s="209" t="s">
        <v>1907</v>
      </c>
    </row>
    <row r="550" spans="2:15" ht="12">
      <c r="B550" s="201" t="s">
        <v>1774</v>
      </c>
      <c r="C550" s="202" t="s">
        <v>83</v>
      </c>
      <c r="D550" s="203" t="s">
        <v>1635</v>
      </c>
      <c r="E550" s="204" t="s">
        <v>1775</v>
      </c>
      <c r="F550" s="202">
        <f t="shared" si="17"/>
        <v>11</v>
      </c>
      <c r="G550" s="202" t="str">
        <f t="shared" si="18"/>
        <v>Williston</v>
      </c>
      <c r="H550" s="202"/>
      <c r="I550" s="205" t="s">
        <v>1710</v>
      </c>
      <c r="J550" s="38" t="s">
        <v>1635</v>
      </c>
      <c r="K550" s="38">
        <v>548</v>
      </c>
      <c r="L550" s="206">
        <v>9090</v>
      </c>
      <c r="M550" s="207" t="s">
        <v>1906</v>
      </c>
      <c r="N550" s="208" t="s">
        <v>1635</v>
      </c>
      <c r="O550" s="209" t="s">
        <v>1907</v>
      </c>
    </row>
    <row r="551" spans="2:15" ht="12">
      <c r="B551" s="201" t="s">
        <v>2647</v>
      </c>
      <c r="C551" s="202" t="s">
        <v>2648</v>
      </c>
      <c r="D551" s="203" t="s">
        <v>2649</v>
      </c>
      <c r="E551" s="204" t="s">
        <v>2650</v>
      </c>
      <c r="F551" s="202">
        <f t="shared" si="17"/>
        <v>10</v>
      </c>
      <c r="G551" s="202" t="str">
        <f t="shared" si="18"/>
        <v>Billings</v>
      </c>
      <c r="H551" s="202"/>
      <c r="I551" s="205" t="s">
        <v>2651</v>
      </c>
      <c r="J551" s="38" t="s">
        <v>2649</v>
      </c>
      <c r="K551" s="38">
        <v>652</v>
      </c>
      <c r="L551" s="206">
        <v>7164</v>
      </c>
      <c r="M551" s="207" t="s">
        <v>2652</v>
      </c>
      <c r="N551" s="208" t="s">
        <v>2649</v>
      </c>
      <c r="O551" s="209" t="s">
        <v>2653</v>
      </c>
    </row>
    <row r="552" spans="2:15" ht="12">
      <c r="B552" s="201" t="s">
        <v>2654</v>
      </c>
      <c r="C552" s="202" t="s">
        <v>2648</v>
      </c>
      <c r="D552" s="203" t="s">
        <v>2649</v>
      </c>
      <c r="E552" s="204" t="s">
        <v>2650</v>
      </c>
      <c r="F552" s="202">
        <f t="shared" si="17"/>
        <v>10</v>
      </c>
      <c r="G552" s="202" t="str">
        <f t="shared" si="18"/>
        <v>Billings</v>
      </c>
      <c r="H552" s="202"/>
      <c r="I552" s="205" t="s">
        <v>2651</v>
      </c>
      <c r="J552" s="38" t="s">
        <v>2649</v>
      </c>
      <c r="K552" s="38">
        <v>652</v>
      </c>
      <c r="L552" s="206">
        <v>7164</v>
      </c>
      <c r="M552" s="207" t="s">
        <v>2652</v>
      </c>
      <c r="N552" s="208" t="s">
        <v>2649</v>
      </c>
      <c r="O552" s="209" t="s">
        <v>2653</v>
      </c>
    </row>
    <row r="553" spans="2:15" ht="12">
      <c r="B553" s="201" t="s">
        <v>2568</v>
      </c>
      <c r="C553" s="202" t="s">
        <v>2648</v>
      </c>
      <c r="D553" s="203" t="s">
        <v>2649</v>
      </c>
      <c r="E553" s="204" t="s">
        <v>2569</v>
      </c>
      <c r="F553" s="202">
        <f t="shared" si="17"/>
        <v>12</v>
      </c>
      <c r="G553" s="202" t="str">
        <f t="shared" si="18"/>
        <v>Wolf Point</v>
      </c>
      <c r="H553" s="202"/>
      <c r="I553" s="205" t="s">
        <v>1308</v>
      </c>
      <c r="J553" s="38" t="s">
        <v>2649</v>
      </c>
      <c r="K553" s="38">
        <v>558</v>
      </c>
      <c r="L553" s="206">
        <v>8745</v>
      </c>
      <c r="M553" s="207" t="s">
        <v>1132</v>
      </c>
      <c r="N553" s="208" t="s">
        <v>2649</v>
      </c>
      <c r="O553" s="209" t="s">
        <v>1133</v>
      </c>
    </row>
    <row r="554" spans="2:15" ht="12">
      <c r="B554" s="201" t="s">
        <v>2697</v>
      </c>
      <c r="C554" s="202" t="s">
        <v>2648</v>
      </c>
      <c r="D554" s="203" t="s">
        <v>2649</v>
      </c>
      <c r="E554" s="204" t="s">
        <v>2698</v>
      </c>
      <c r="F554" s="202">
        <f t="shared" si="17"/>
        <v>12</v>
      </c>
      <c r="G554" s="202" t="str">
        <f t="shared" si="18"/>
        <v>Miles City</v>
      </c>
      <c r="H554" s="202"/>
      <c r="I554" s="205" t="s">
        <v>1308</v>
      </c>
      <c r="J554" s="38" t="s">
        <v>2649</v>
      </c>
      <c r="K554" s="38">
        <v>558</v>
      </c>
      <c r="L554" s="206">
        <v>8745</v>
      </c>
      <c r="M554" s="207" t="s">
        <v>1132</v>
      </c>
      <c r="N554" s="208" t="s">
        <v>2649</v>
      </c>
      <c r="O554" s="209" t="s">
        <v>1133</v>
      </c>
    </row>
    <row r="555" spans="2:15" ht="12">
      <c r="B555" s="201" t="s">
        <v>1349</v>
      </c>
      <c r="C555" s="202" t="s">
        <v>2648</v>
      </c>
      <c r="D555" s="203" t="s">
        <v>2649</v>
      </c>
      <c r="E555" s="204" t="s">
        <v>1130</v>
      </c>
      <c r="F555" s="202">
        <f t="shared" si="17"/>
        <v>13</v>
      </c>
      <c r="G555" s="202" t="str">
        <f t="shared" si="18"/>
        <v>Great Falls</v>
      </c>
      <c r="H555" s="202"/>
      <c r="I555" s="205" t="s">
        <v>1131</v>
      </c>
      <c r="J555" s="38" t="s">
        <v>2649</v>
      </c>
      <c r="K555" s="38">
        <v>388</v>
      </c>
      <c r="L555" s="206">
        <v>7741</v>
      </c>
      <c r="M555" s="207" t="s">
        <v>1132</v>
      </c>
      <c r="N555" s="208" t="s">
        <v>2649</v>
      </c>
      <c r="O555" s="209" t="s">
        <v>1133</v>
      </c>
    </row>
    <row r="556" spans="2:15" ht="12">
      <c r="B556" s="201" t="s">
        <v>1490</v>
      </c>
      <c r="C556" s="202" t="s">
        <v>2648</v>
      </c>
      <c r="D556" s="203" t="s">
        <v>2649</v>
      </c>
      <c r="E556" s="204" t="s">
        <v>1491</v>
      </c>
      <c r="F556" s="202">
        <f t="shared" si="17"/>
        <v>7</v>
      </c>
      <c r="G556" s="202" t="str">
        <f t="shared" si="18"/>
        <v>Havre</v>
      </c>
      <c r="H556" s="202"/>
      <c r="I556" s="205" t="s">
        <v>1131</v>
      </c>
      <c r="J556" s="38" t="s">
        <v>2649</v>
      </c>
      <c r="K556" s="38">
        <v>388</v>
      </c>
      <c r="L556" s="206">
        <v>7741</v>
      </c>
      <c r="M556" s="207" t="s">
        <v>1132</v>
      </c>
      <c r="N556" s="208" t="s">
        <v>2649</v>
      </c>
      <c r="O556" s="209" t="s">
        <v>1133</v>
      </c>
    </row>
    <row r="557" spans="2:15" ht="12">
      <c r="B557" s="201" t="s">
        <v>1731</v>
      </c>
      <c r="C557" s="202" t="s">
        <v>2648</v>
      </c>
      <c r="D557" s="203" t="s">
        <v>2649</v>
      </c>
      <c r="E557" s="204" t="s">
        <v>1732</v>
      </c>
      <c r="F557" s="202">
        <f t="shared" si="17"/>
        <v>8</v>
      </c>
      <c r="G557" s="202" t="str">
        <f t="shared" si="18"/>
        <v>Helena</v>
      </c>
      <c r="H557" s="202"/>
      <c r="I557" s="205" t="s">
        <v>1733</v>
      </c>
      <c r="J557" s="38" t="s">
        <v>2649</v>
      </c>
      <c r="K557" s="38">
        <v>386</v>
      </c>
      <c r="L557" s="206">
        <v>8031</v>
      </c>
      <c r="M557" s="207" t="s">
        <v>2774</v>
      </c>
      <c r="N557" s="208" t="s">
        <v>2649</v>
      </c>
      <c r="O557" s="209" t="s">
        <v>2775</v>
      </c>
    </row>
    <row r="558" spans="2:15" ht="12">
      <c r="B558" s="201" t="s">
        <v>2771</v>
      </c>
      <c r="C558" s="202" t="s">
        <v>2648</v>
      </c>
      <c r="D558" s="203" t="s">
        <v>2649</v>
      </c>
      <c r="E558" s="204" t="s">
        <v>2772</v>
      </c>
      <c r="F558" s="202">
        <f t="shared" si="17"/>
        <v>7</v>
      </c>
      <c r="G558" s="202" t="str">
        <f t="shared" si="18"/>
        <v>Butte</v>
      </c>
      <c r="H558" s="202"/>
      <c r="I558" s="205" t="s">
        <v>2773</v>
      </c>
      <c r="J558" s="38" t="s">
        <v>2649</v>
      </c>
      <c r="K558" s="38">
        <v>280</v>
      </c>
      <c r="L558" s="206">
        <v>7792</v>
      </c>
      <c r="M558" s="207" t="s">
        <v>2774</v>
      </c>
      <c r="N558" s="208" t="s">
        <v>2649</v>
      </c>
      <c r="O558" s="209" t="s">
        <v>2775</v>
      </c>
    </row>
    <row r="559" spans="2:15" ht="12">
      <c r="B559" s="201" t="s">
        <v>1711</v>
      </c>
      <c r="C559" s="202" t="s">
        <v>2648</v>
      </c>
      <c r="D559" s="203" t="s">
        <v>2649</v>
      </c>
      <c r="E559" s="204" t="s">
        <v>1712</v>
      </c>
      <c r="F559" s="202">
        <f t="shared" si="17"/>
        <v>10</v>
      </c>
      <c r="G559" s="202" t="str">
        <f t="shared" si="18"/>
        <v>Missoula</v>
      </c>
      <c r="H559" s="202"/>
      <c r="I559" s="205" t="s">
        <v>2773</v>
      </c>
      <c r="J559" s="38" t="s">
        <v>2649</v>
      </c>
      <c r="K559" s="38">
        <v>280</v>
      </c>
      <c r="L559" s="206">
        <v>7792</v>
      </c>
      <c r="M559" s="207" t="s">
        <v>2774</v>
      </c>
      <c r="N559" s="208" t="s">
        <v>2649</v>
      </c>
      <c r="O559" s="209" t="s">
        <v>2775</v>
      </c>
    </row>
    <row r="560" spans="2:15" ht="12">
      <c r="B560" s="201" t="s">
        <v>606</v>
      </c>
      <c r="C560" s="202" t="s">
        <v>2648</v>
      </c>
      <c r="D560" s="203" t="s">
        <v>2649</v>
      </c>
      <c r="E560" s="204" t="s">
        <v>607</v>
      </c>
      <c r="F560" s="202">
        <f t="shared" si="17"/>
        <v>11</v>
      </c>
      <c r="G560" s="202" t="str">
        <f t="shared" si="18"/>
        <v>Kalispell</v>
      </c>
      <c r="H560" s="202"/>
      <c r="I560" s="205" t="s">
        <v>1192</v>
      </c>
      <c r="J560" s="38" t="s">
        <v>2649</v>
      </c>
      <c r="K560" s="38">
        <v>149</v>
      </c>
      <c r="L560" s="206">
        <v>8378</v>
      </c>
      <c r="M560" s="207" t="s">
        <v>1132</v>
      </c>
      <c r="N560" s="208" t="s">
        <v>2649</v>
      </c>
      <c r="O560" s="209" t="s">
        <v>1133</v>
      </c>
    </row>
    <row r="561" spans="2:15" ht="12">
      <c r="B561" s="201" t="s">
        <v>1837</v>
      </c>
      <c r="C561" s="202" t="s">
        <v>2178</v>
      </c>
      <c r="D561" s="203" t="s">
        <v>2179</v>
      </c>
      <c r="E561" s="204" t="s">
        <v>1581</v>
      </c>
      <c r="F561" s="202">
        <f t="shared" si="17"/>
        <v>20</v>
      </c>
      <c r="G561" s="202" t="str">
        <f t="shared" si="18"/>
        <v>North Chicago Sub.</v>
      </c>
      <c r="H561" s="202"/>
      <c r="I561" s="205" t="s">
        <v>1582</v>
      </c>
      <c r="J561" s="38" t="s">
        <v>2179</v>
      </c>
      <c r="K561" s="38">
        <v>702</v>
      </c>
      <c r="L561" s="206">
        <v>6969</v>
      </c>
      <c r="M561" s="205" t="s">
        <v>1583</v>
      </c>
      <c r="N561" s="38" t="s">
        <v>2179</v>
      </c>
      <c r="O561" s="209" t="s">
        <v>1584</v>
      </c>
    </row>
    <row r="562" spans="2:15" ht="12">
      <c r="B562" s="201" t="s">
        <v>1585</v>
      </c>
      <c r="C562" s="202" t="s">
        <v>2178</v>
      </c>
      <c r="D562" s="203" t="s">
        <v>2179</v>
      </c>
      <c r="E562" s="204" t="s">
        <v>1581</v>
      </c>
      <c r="F562" s="202">
        <f t="shared" si="17"/>
        <v>20</v>
      </c>
      <c r="G562" s="202" t="str">
        <f t="shared" si="18"/>
        <v>North Chicago Sub.</v>
      </c>
      <c r="H562" s="202"/>
      <c r="I562" s="205" t="s">
        <v>1582</v>
      </c>
      <c r="J562" s="38" t="s">
        <v>2179</v>
      </c>
      <c r="K562" s="38">
        <v>702</v>
      </c>
      <c r="L562" s="206">
        <v>6969</v>
      </c>
      <c r="M562" s="205" t="s">
        <v>1583</v>
      </c>
      <c r="N562" s="38" t="s">
        <v>2179</v>
      </c>
      <c r="O562" s="209" t="s">
        <v>1584</v>
      </c>
    </row>
    <row r="563" spans="2:15" ht="12">
      <c r="B563" s="201" t="s">
        <v>1398</v>
      </c>
      <c r="C563" s="202" t="s">
        <v>2178</v>
      </c>
      <c r="D563" s="203" t="s">
        <v>2179</v>
      </c>
      <c r="E563" s="204" t="s">
        <v>1399</v>
      </c>
      <c r="F563" s="202">
        <f t="shared" si="17"/>
        <v>10</v>
      </c>
      <c r="G563" s="202" t="str">
        <f t="shared" si="18"/>
        <v>Evanston</v>
      </c>
      <c r="H563" s="202"/>
      <c r="I563" s="205" t="s">
        <v>312</v>
      </c>
      <c r="J563" s="38" t="s">
        <v>2179</v>
      </c>
      <c r="K563" s="38">
        <v>752</v>
      </c>
      <c r="L563" s="206">
        <v>6536</v>
      </c>
      <c r="M563" s="205" t="s">
        <v>313</v>
      </c>
      <c r="N563" s="38" t="s">
        <v>2179</v>
      </c>
      <c r="O563" s="209" t="s">
        <v>314</v>
      </c>
    </row>
    <row r="564" spans="2:15" ht="12">
      <c r="B564" s="201" t="s">
        <v>1519</v>
      </c>
      <c r="C564" s="202" t="s">
        <v>2178</v>
      </c>
      <c r="D564" s="203" t="s">
        <v>2179</v>
      </c>
      <c r="E564" s="204" t="s">
        <v>1520</v>
      </c>
      <c r="F564" s="202">
        <f t="shared" si="17"/>
        <v>10</v>
      </c>
      <c r="G564" s="202" t="str">
        <f t="shared" si="18"/>
        <v>Oak Park</v>
      </c>
      <c r="H564" s="202"/>
      <c r="I564" s="205" t="s">
        <v>312</v>
      </c>
      <c r="J564" s="38" t="s">
        <v>2179</v>
      </c>
      <c r="K564" s="38">
        <v>752</v>
      </c>
      <c r="L564" s="206">
        <v>6536</v>
      </c>
      <c r="M564" s="205" t="s">
        <v>313</v>
      </c>
      <c r="N564" s="38" t="s">
        <v>2179</v>
      </c>
      <c r="O564" s="209" t="s">
        <v>314</v>
      </c>
    </row>
    <row r="565" spans="2:15" ht="12">
      <c r="B565" s="201" t="s">
        <v>1904</v>
      </c>
      <c r="C565" s="202" t="s">
        <v>2178</v>
      </c>
      <c r="D565" s="203" t="s">
        <v>2179</v>
      </c>
      <c r="E565" s="204" t="s">
        <v>1778</v>
      </c>
      <c r="F565" s="202">
        <f t="shared" si="17"/>
        <v>20</v>
      </c>
      <c r="G565" s="202" t="str">
        <f t="shared" si="18"/>
        <v>South Chicago Sub.</v>
      </c>
      <c r="H565" s="202"/>
      <c r="I565" s="205" t="s">
        <v>312</v>
      </c>
      <c r="J565" s="38" t="s">
        <v>2179</v>
      </c>
      <c r="K565" s="38">
        <v>752</v>
      </c>
      <c r="L565" s="206">
        <v>6536</v>
      </c>
      <c r="M565" s="205" t="s">
        <v>313</v>
      </c>
      <c r="N565" s="38" t="s">
        <v>2179</v>
      </c>
      <c r="O565" s="209" t="s">
        <v>314</v>
      </c>
    </row>
    <row r="566" spans="2:15" ht="12">
      <c r="B566" s="201" t="s">
        <v>2578</v>
      </c>
      <c r="C566" s="202" t="s">
        <v>2178</v>
      </c>
      <c r="D566" s="203" t="s">
        <v>2179</v>
      </c>
      <c r="E566" s="204" t="s">
        <v>1778</v>
      </c>
      <c r="F566" s="202">
        <f t="shared" si="17"/>
        <v>20</v>
      </c>
      <c r="G566" s="202" t="str">
        <f t="shared" si="18"/>
        <v>South Chicago Sub.</v>
      </c>
      <c r="H566" s="202"/>
      <c r="I566" s="205" t="s">
        <v>312</v>
      </c>
      <c r="J566" s="38" t="s">
        <v>2179</v>
      </c>
      <c r="K566" s="38">
        <v>752</v>
      </c>
      <c r="L566" s="206">
        <v>6536</v>
      </c>
      <c r="M566" s="205" t="s">
        <v>313</v>
      </c>
      <c r="N566" s="38" t="s">
        <v>2179</v>
      </c>
      <c r="O566" s="209" t="s">
        <v>314</v>
      </c>
    </row>
    <row r="567" spans="2:15" ht="12">
      <c r="B567" s="201" t="s">
        <v>56</v>
      </c>
      <c r="C567" s="202" t="s">
        <v>2178</v>
      </c>
      <c r="D567" s="203" t="s">
        <v>2179</v>
      </c>
      <c r="E567" s="204" t="s">
        <v>311</v>
      </c>
      <c r="F567" s="202">
        <f t="shared" si="17"/>
        <v>9</v>
      </c>
      <c r="G567" s="202" t="str">
        <f t="shared" si="18"/>
        <v>Chicago</v>
      </c>
      <c r="H567" s="202"/>
      <c r="I567" s="205" t="s">
        <v>312</v>
      </c>
      <c r="J567" s="38" t="s">
        <v>2179</v>
      </c>
      <c r="K567" s="38">
        <v>752</v>
      </c>
      <c r="L567" s="206">
        <v>6536</v>
      </c>
      <c r="M567" s="205" t="s">
        <v>313</v>
      </c>
      <c r="N567" s="38" t="s">
        <v>2179</v>
      </c>
      <c r="O567" s="209" t="s">
        <v>314</v>
      </c>
    </row>
    <row r="568" spans="2:15" ht="12">
      <c r="B568" s="201" t="s">
        <v>544</v>
      </c>
      <c r="C568" s="202" t="s">
        <v>2178</v>
      </c>
      <c r="D568" s="203" t="s">
        <v>2179</v>
      </c>
      <c r="E568" s="204" t="s">
        <v>311</v>
      </c>
      <c r="F568" s="202">
        <f t="shared" si="17"/>
        <v>9</v>
      </c>
      <c r="G568" s="202" t="str">
        <f t="shared" si="18"/>
        <v>Chicago</v>
      </c>
      <c r="H568" s="202"/>
      <c r="I568" s="205" t="s">
        <v>312</v>
      </c>
      <c r="J568" s="38" t="s">
        <v>2179</v>
      </c>
      <c r="K568" s="38">
        <v>752</v>
      </c>
      <c r="L568" s="206">
        <v>6536</v>
      </c>
      <c r="M568" s="205" t="s">
        <v>313</v>
      </c>
      <c r="N568" s="38" t="s">
        <v>2179</v>
      </c>
      <c r="O568" s="209" t="s">
        <v>314</v>
      </c>
    </row>
    <row r="569" spans="2:15" ht="12">
      <c r="B569" s="201" t="s">
        <v>1029</v>
      </c>
      <c r="C569" s="202" t="s">
        <v>2178</v>
      </c>
      <c r="D569" s="203" t="s">
        <v>2179</v>
      </c>
      <c r="E569" s="204" t="s">
        <v>1030</v>
      </c>
      <c r="F569" s="202">
        <f t="shared" si="17"/>
        <v>10</v>
      </c>
      <c r="G569" s="202" t="str">
        <f t="shared" si="18"/>
        <v>Kankakee</v>
      </c>
      <c r="H569" s="202"/>
      <c r="I569" s="205" t="s">
        <v>1031</v>
      </c>
      <c r="J569" s="38" t="s">
        <v>2179</v>
      </c>
      <c r="K569" s="38">
        <v>982</v>
      </c>
      <c r="L569" s="206">
        <v>6148</v>
      </c>
      <c r="M569" s="205" t="s">
        <v>1796</v>
      </c>
      <c r="N569" s="38" t="s">
        <v>2179</v>
      </c>
      <c r="O569" s="209" t="s">
        <v>1797</v>
      </c>
    </row>
    <row r="570" spans="2:15" ht="12">
      <c r="B570" s="201" t="s">
        <v>2528</v>
      </c>
      <c r="C570" s="202" t="s">
        <v>2178</v>
      </c>
      <c r="D570" s="203" t="s">
        <v>2179</v>
      </c>
      <c r="E570" s="204" t="s">
        <v>2529</v>
      </c>
      <c r="F570" s="202">
        <f t="shared" si="17"/>
        <v>10</v>
      </c>
      <c r="G570" s="202" t="str">
        <f t="shared" si="18"/>
        <v>Rockford</v>
      </c>
      <c r="H570" s="202"/>
      <c r="I570" s="205" t="s">
        <v>1582</v>
      </c>
      <c r="J570" s="38" t="s">
        <v>2179</v>
      </c>
      <c r="K570" s="38">
        <v>702</v>
      </c>
      <c r="L570" s="206">
        <v>6969</v>
      </c>
      <c r="M570" s="205" t="s">
        <v>1583</v>
      </c>
      <c r="N570" s="38" t="s">
        <v>2179</v>
      </c>
      <c r="O570" s="209" t="s">
        <v>1584</v>
      </c>
    </row>
    <row r="571" spans="2:15" ht="12">
      <c r="B571" s="201" t="s">
        <v>2530</v>
      </c>
      <c r="C571" s="202" t="s">
        <v>2178</v>
      </c>
      <c r="D571" s="203" t="s">
        <v>2179</v>
      </c>
      <c r="E571" s="204" t="s">
        <v>2529</v>
      </c>
      <c r="F571" s="202">
        <f t="shared" si="17"/>
        <v>10</v>
      </c>
      <c r="G571" s="202" t="str">
        <f t="shared" si="18"/>
        <v>Rockford</v>
      </c>
      <c r="H571" s="202"/>
      <c r="I571" s="205" t="s">
        <v>1582</v>
      </c>
      <c r="J571" s="38" t="s">
        <v>2179</v>
      </c>
      <c r="K571" s="38">
        <v>702</v>
      </c>
      <c r="L571" s="206">
        <v>6969</v>
      </c>
      <c r="M571" s="205" t="s">
        <v>1583</v>
      </c>
      <c r="N571" s="38" t="s">
        <v>2179</v>
      </c>
      <c r="O571" s="209" t="s">
        <v>1584</v>
      </c>
    </row>
    <row r="572" spans="2:15" ht="12">
      <c r="B572" s="201" t="s">
        <v>2279</v>
      </c>
      <c r="C572" s="202" t="s">
        <v>2178</v>
      </c>
      <c r="D572" s="203" t="s">
        <v>2179</v>
      </c>
      <c r="E572" s="204" t="s">
        <v>2523</v>
      </c>
      <c r="F572" s="202">
        <f t="shared" si="17"/>
        <v>13</v>
      </c>
      <c r="G572" s="202" t="str">
        <f t="shared" si="18"/>
        <v>Rock Island</v>
      </c>
      <c r="H572" s="202"/>
      <c r="I572" s="205" t="s">
        <v>2261</v>
      </c>
      <c r="J572" s="38" t="s">
        <v>2179</v>
      </c>
      <c r="K572" s="38">
        <v>911</v>
      </c>
      <c r="L572" s="206">
        <v>6474</v>
      </c>
      <c r="M572" s="205" t="s">
        <v>1796</v>
      </c>
      <c r="N572" s="38" t="s">
        <v>2179</v>
      </c>
      <c r="O572" s="209" t="s">
        <v>1797</v>
      </c>
    </row>
    <row r="573" spans="2:15" ht="12">
      <c r="B573" s="201" t="s">
        <v>1050</v>
      </c>
      <c r="C573" s="202" t="s">
        <v>2178</v>
      </c>
      <c r="D573" s="203" t="s">
        <v>2179</v>
      </c>
      <c r="E573" s="204" t="s">
        <v>1051</v>
      </c>
      <c r="F573" s="202">
        <f t="shared" si="17"/>
        <v>10</v>
      </c>
      <c r="G573" s="202" t="str">
        <f t="shared" si="18"/>
        <v>La Salle</v>
      </c>
      <c r="H573" s="202"/>
      <c r="I573" s="205" t="s">
        <v>2261</v>
      </c>
      <c r="J573" s="38" t="s">
        <v>2179</v>
      </c>
      <c r="K573" s="38">
        <v>911</v>
      </c>
      <c r="L573" s="206">
        <v>6474</v>
      </c>
      <c r="M573" s="205" t="s">
        <v>1796</v>
      </c>
      <c r="N573" s="38" t="s">
        <v>2179</v>
      </c>
      <c r="O573" s="209" t="s">
        <v>1797</v>
      </c>
    </row>
    <row r="574" spans="2:15" ht="12">
      <c r="B574" s="201" t="s">
        <v>1566</v>
      </c>
      <c r="C574" s="202" t="s">
        <v>2178</v>
      </c>
      <c r="D574" s="203" t="s">
        <v>2179</v>
      </c>
      <c r="E574" s="204" t="s">
        <v>1795</v>
      </c>
      <c r="F574" s="202">
        <f t="shared" si="17"/>
        <v>11</v>
      </c>
      <c r="G574" s="202" t="str">
        <f t="shared" si="18"/>
        <v>Galesburg</v>
      </c>
      <c r="H574" s="202"/>
      <c r="I574" s="205" t="s">
        <v>2261</v>
      </c>
      <c r="J574" s="38" t="s">
        <v>2179</v>
      </c>
      <c r="K574" s="38">
        <v>911</v>
      </c>
      <c r="L574" s="206">
        <v>6474</v>
      </c>
      <c r="M574" s="205" t="s">
        <v>1796</v>
      </c>
      <c r="N574" s="38" t="s">
        <v>2179</v>
      </c>
      <c r="O574" s="209" t="s">
        <v>1797</v>
      </c>
    </row>
    <row r="575" spans="2:15" ht="12">
      <c r="B575" s="201" t="s">
        <v>169</v>
      </c>
      <c r="C575" s="202" t="s">
        <v>2178</v>
      </c>
      <c r="D575" s="203" t="s">
        <v>2179</v>
      </c>
      <c r="E575" s="204" t="s">
        <v>2503</v>
      </c>
      <c r="F575" s="202">
        <f t="shared" si="17"/>
        <v>8</v>
      </c>
      <c r="G575" s="202" t="str">
        <f t="shared" si="18"/>
        <v>Peoria</v>
      </c>
      <c r="H575" s="202"/>
      <c r="I575" s="205" t="s">
        <v>1031</v>
      </c>
      <c r="J575" s="38" t="s">
        <v>2179</v>
      </c>
      <c r="K575" s="38">
        <v>982</v>
      </c>
      <c r="L575" s="206">
        <v>6148</v>
      </c>
      <c r="M575" s="205" t="s">
        <v>1796</v>
      </c>
      <c r="N575" s="38" t="s">
        <v>2179</v>
      </c>
      <c r="O575" s="209" t="s">
        <v>1797</v>
      </c>
    </row>
    <row r="576" spans="2:15" ht="12">
      <c r="B576" s="201" t="s">
        <v>2504</v>
      </c>
      <c r="C576" s="202" t="s">
        <v>2178</v>
      </c>
      <c r="D576" s="203" t="s">
        <v>2179</v>
      </c>
      <c r="E576" s="204" t="s">
        <v>2503</v>
      </c>
      <c r="F576" s="202">
        <f t="shared" si="17"/>
        <v>8</v>
      </c>
      <c r="G576" s="202" t="str">
        <f t="shared" si="18"/>
        <v>Peoria</v>
      </c>
      <c r="H576" s="202"/>
      <c r="I576" s="205" t="s">
        <v>1031</v>
      </c>
      <c r="J576" s="38" t="s">
        <v>2179</v>
      </c>
      <c r="K576" s="38">
        <v>982</v>
      </c>
      <c r="L576" s="206">
        <v>6148</v>
      </c>
      <c r="M576" s="205" t="s">
        <v>1796</v>
      </c>
      <c r="N576" s="38" t="s">
        <v>2179</v>
      </c>
      <c r="O576" s="209" t="s">
        <v>1797</v>
      </c>
    </row>
    <row r="577" spans="2:15" ht="12">
      <c r="B577" s="201" t="s">
        <v>1908</v>
      </c>
      <c r="C577" s="202" t="s">
        <v>2178</v>
      </c>
      <c r="D577" s="203" t="s">
        <v>2179</v>
      </c>
      <c r="E577" s="204" t="s">
        <v>2180</v>
      </c>
      <c r="F577" s="202">
        <f t="shared" si="17"/>
        <v>13</v>
      </c>
      <c r="G577" s="202" t="str">
        <f t="shared" si="18"/>
        <v>Bloomington</v>
      </c>
      <c r="H577" s="202"/>
      <c r="I577" s="205" t="s">
        <v>2181</v>
      </c>
      <c r="J577" s="38" t="s">
        <v>2179</v>
      </c>
      <c r="K577" s="38">
        <v>1141</v>
      </c>
      <c r="L577" s="206">
        <v>5688</v>
      </c>
      <c r="M577" s="205" t="s">
        <v>2182</v>
      </c>
      <c r="N577" s="38" t="s">
        <v>2179</v>
      </c>
      <c r="O577" s="209" t="s">
        <v>2426</v>
      </c>
    </row>
    <row r="578" spans="2:15" ht="12">
      <c r="B578" s="201" t="s">
        <v>333</v>
      </c>
      <c r="C578" s="202" t="s">
        <v>2178</v>
      </c>
      <c r="D578" s="203" t="s">
        <v>2179</v>
      </c>
      <c r="E578" s="204" t="s">
        <v>334</v>
      </c>
      <c r="F578" s="202">
        <f t="shared" si="17"/>
        <v>18</v>
      </c>
      <c r="G578" s="202" t="str">
        <f t="shared" si="18"/>
        <v>Champaign/Urbana</v>
      </c>
      <c r="H578" s="202"/>
      <c r="I578" s="205" t="s">
        <v>2181</v>
      </c>
      <c r="J578" s="38" t="s">
        <v>2179</v>
      </c>
      <c r="K578" s="38">
        <v>1141</v>
      </c>
      <c r="L578" s="206">
        <v>5688</v>
      </c>
      <c r="M578" s="205" t="s">
        <v>2182</v>
      </c>
      <c r="N578" s="38" t="s">
        <v>2179</v>
      </c>
      <c r="O578" s="209" t="s">
        <v>2426</v>
      </c>
    </row>
    <row r="579" spans="2:15" ht="12">
      <c r="B579" s="201" t="s">
        <v>335</v>
      </c>
      <c r="C579" s="202" t="s">
        <v>2178</v>
      </c>
      <c r="D579" s="203" t="s">
        <v>2179</v>
      </c>
      <c r="E579" s="204" t="s">
        <v>334</v>
      </c>
      <c r="F579" s="202">
        <f t="shared" si="17"/>
        <v>18</v>
      </c>
      <c r="G579" s="202" t="str">
        <f t="shared" si="18"/>
        <v>Champaign/Urbana</v>
      </c>
      <c r="H579" s="202"/>
      <c r="I579" s="205" t="s">
        <v>2181</v>
      </c>
      <c r="J579" s="38" t="s">
        <v>2179</v>
      </c>
      <c r="K579" s="38">
        <v>1141</v>
      </c>
      <c r="L579" s="206">
        <v>5688</v>
      </c>
      <c r="M579" s="205" t="s">
        <v>2182</v>
      </c>
      <c r="N579" s="38" t="s">
        <v>2179</v>
      </c>
      <c r="O579" s="209" t="s">
        <v>2426</v>
      </c>
    </row>
    <row r="580" spans="2:15" ht="12">
      <c r="B580" s="201" t="s">
        <v>1376</v>
      </c>
      <c r="C580" s="202" t="s">
        <v>2178</v>
      </c>
      <c r="D580" s="203" t="s">
        <v>2179</v>
      </c>
      <c r="E580" s="204" t="s">
        <v>1377</v>
      </c>
      <c r="F580" s="202">
        <f t="shared" si="17"/>
        <v>18</v>
      </c>
      <c r="G580" s="202" t="str">
        <f t="shared" si="18"/>
        <v>East Saint Louis</v>
      </c>
      <c r="H580" s="202"/>
      <c r="I580" s="205" t="s">
        <v>469</v>
      </c>
      <c r="J580" s="38" t="s">
        <v>445</v>
      </c>
      <c r="K580" s="38">
        <v>1534</v>
      </c>
      <c r="L580" s="206">
        <v>4758</v>
      </c>
      <c r="M580" s="205" t="s">
        <v>470</v>
      </c>
      <c r="N580" s="38" t="s">
        <v>445</v>
      </c>
      <c r="O580" s="209" t="s">
        <v>471</v>
      </c>
    </row>
    <row r="581" spans="2:15" ht="12">
      <c r="B581" s="201" t="s">
        <v>1378</v>
      </c>
      <c r="C581" s="202" t="s">
        <v>2178</v>
      </c>
      <c r="D581" s="203" t="s">
        <v>2179</v>
      </c>
      <c r="E581" s="204" t="s">
        <v>1377</v>
      </c>
      <c r="F581" s="202">
        <f t="shared" si="17"/>
        <v>18</v>
      </c>
      <c r="G581" s="202" t="str">
        <f t="shared" si="18"/>
        <v>East Saint Louis</v>
      </c>
      <c r="H581" s="202"/>
      <c r="I581" s="205" t="s">
        <v>469</v>
      </c>
      <c r="J581" s="38" t="s">
        <v>445</v>
      </c>
      <c r="K581" s="38">
        <v>1534</v>
      </c>
      <c r="L581" s="206">
        <v>4758</v>
      </c>
      <c r="M581" s="205" t="s">
        <v>470</v>
      </c>
      <c r="N581" s="38" t="s">
        <v>445</v>
      </c>
      <c r="O581" s="209" t="s">
        <v>471</v>
      </c>
    </row>
    <row r="582" spans="2:15" ht="12">
      <c r="B582" s="201" t="s">
        <v>415</v>
      </c>
      <c r="C582" s="202" t="s">
        <v>2178</v>
      </c>
      <c r="D582" s="203" t="s">
        <v>2179</v>
      </c>
      <c r="E582" s="204" t="s">
        <v>204</v>
      </c>
      <c r="F582" s="202">
        <f t="shared" si="17"/>
        <v>8</v>
      </c>
      <c r="G582" s="202" t="str">
        <f t="shared" si="18"/>
        <v>Quincy</v>
      </c>
      <c r="H582" s="202"/>
      <c r="I582" s="205" t="s">
        <v>2181</v>
      </c>
      <c r="J582" s="38" t="s">
        <v>2179</v>
      </c>
      <c r="K582" s="38">
        <v>1141</v>
      </c>
      <c r="L582" s="206">
        <v>5688</v>
      </c>
      <c r="M582" s="205" t="s">
        <v>2182</v>
      </c>
      <c r="N582" s="38" t="s">
        <v>2179</v>
      </c>
      <c r="O582" s="209" t="s">
        <v>2426</v>
      </c>
    </row>
    <row r="583" spans="2:15" ht="12">
      <c r="B583" s="201" t="s">
        <v>705</v>
      </c>
      <c r="C583" s="202" t="s">
        <v>2178</v>
      </c>
      <c r="D583" s="203" t="s">
        <v>2179</v>
      </c>
      <c r="E583" s="204" t="s">
        <v>706</v>
      </c>
      <c r="F583" s="202">
        <f t="shared" si="17"/>
        <v>11</v>
      </c>
      <c r="G583" s="202" t="str">
        <f t="shared" si="18"/>
        <v>Effingham</v>
      </c>
      <c r="H583" s="202"/>
      <c r="I583" s="205" t="s">
        <v>469</v>
      </c>
      <c r="J583" s="38" t="s">
        <v>445</v>
      </c>
      <c r="K583" s="38">
        <v>1534</v>
      </c>
      <c r="L583" s="206">
        <v>4758</v>
      </c>
      <c r="M583" s="205" t="s">
        <v>470</v>
      </c>
      <c r="N583" s="38" t="s">
        <v>445</v>
      </c>
      <c r="O583" s="209" t="s">
        <v>471</v>
      </c>
    </row>
    <row r="584" spans="2:15" ht="12">
      <c r="B584" s="201" t="s">
        <v>1850</v>
      </c>
      <c r="C584" s="202" t="s">
        <v>2178</v>
      </c>
      <c r="D584" s="203" t="s">
        <v>2179</v>
      </c>
      <c r="E584" s="204" t="s">
        <v>2123</v>
      </c>
      <c r="F584" s="202">
        <f t="shared" si="17"/>
        <v>13</v>
      </c>
      <c r="G584" s="202" t="str">
        <f t="shared" si="18"/>
        <v>Springfield</v>
      </c>
      <c r="H584" s="202"/>
      <c r="I584" s="205" t="s">
        <v>2181</v>
      </c>
      <c r="J584" s="38" t="s">
        <v>2179</v>
      </c>
      <c r="K584" s="38">
        <v>1141</v>
      </c>
      <c r="L584" s="206">
        <v>5688</v>
      </c>
      <c r="M584" s="205" t="s">
        <v>2182</v>
      </c>
      <c r="N584" s="38" t="s">
        <v>2179</v>
      </c>
      <c r="O584" s="209" t="s">
        <v>2426</v>
      </c>
    </row>
    <row r="585" spans="2:15" ht="12">
      <c r="B585" s="201" t="s">
        <v>1868</v>
      </c>
      <c r="C585" s="202" t="s">
        <v>2178</v>
      </c>
      <c r="D585" s="203" t="s">
        <v>2179</v>
      </c>
      <c r="E585" s="204" t="s">
        <v>2123</v>
      </c>
      <c r="F585" s="202">
        <f t="shared" si="17"/>
        <v>13</v>
      </c>
      <c r="G585" s="202" t="str">
        <f t="shared" si="18"/>
        <v>Springfield</v>
      </c>
      <c r="H585" s="202"/>
      <c r="I585" s="205" t="s">
        <v>2181</v>
      </c>
      <c r="J585" s="38" t="s">
        <v>2179</v>
      </c>
      <c r="K585" s="38">
        <v>1141</v>
      </c>
      <c r="L585" s="206">
        <v>5688</v>
      </c>
      <c r="M585" s="205" t="s">
        <v>2182</v>
      </c>
      <c r="N585" s="38" t="s">
        <v>2179</v>
      </c>
      <c r="O585" s="209" t="s">
        <v>2426</v>
      </c>
    </row>
    <row r="586" spans="2:15" ht="12">
      <c r="B586" s="201" t="s">
        <v>1869</v>
      </c>
      <c r="C586" s="202" t="s">
        <v>2178</v>
      </c>
      <c r="D586" s="203" t="s">
        <v>2179</v>
      </c>
      <c r="E586" s="204" t="s">
        <v>2123</v>
      </c>
      <c r="F586" s="202">
        <f aca="true" t="shared" si="19" ref="F586:F649">LEN(E586)</f>
        <v>13</v>
      </c>
      <c r="G586" s="202" t="str">
        <f aca="true" t="shared" si="20" ref="G586:G649">MID(E586,2,F586-2)</f>
        <v>Springfield</v>
      </c>
      <c r="H586" s="202"/>
      <c r="I586" s="205" t="s">
        <v>2181</v>
      </c>
      <c r="J586" s="38" t="s">
        <v>2179</v>
      </c>
      <c r="K586" s="38">
        <v>1141</v>
      </c>
      <c r="L586" s="206">
        <v>5688</v>
      </c>
      <c r="M586" s="205" t="s">
        <v>2182</v>
      </c>
      <c r="N586" s="38" t="s">
        <v>2179</v>
      </c>
      <c r="O586" s="209" t="s">
        <v>2426</v>
      </c>
    </row>
    <row r="587" spans="2:15" ht="12">
      <c r="B587" s="201" t="s">
        <v>528</v>
      </c>
      <c r="C587" s="202" t="s">
        <v>2178</v>
      </c>
      <c r="D587" s="203" t="s">
        <v>2179</v>
      </c>
      <c r="E587" s="204" t="s">
        <v>327</v>
      </c>
      <c r="F587" s="202">
        <f t="shared" si="19"/>
        <v>11</v>
      </c>
      <c r="G587" s="202" t="str">
        <f t="shared" si="20"/>
        <v>Centralia</v>
      </c>
      <c r="H587" s="202"/>
      <c r="I587" s="205" t="s">
        <v>263</v>
      </c>
      <c r="J587" s="38" t="s">
        <v>2429</v>
      </c>
      <c r="K587" s="38">
        <v>1376</v>
      </c>
      <c r="L587" s="206">
        <v>4708</v>
      </c>
      <c r="M587" s="205" t="s">
        <v>264</v>
      </c>
      <c r="N587" s="38" t="s">
        <v>2429</v>
      </c>
      <c r="O587" s="209" t="s">
        <v>265</v>
      </c>
    </row>
    <row r="588" spans="2:15" ht="12">
      <c r="B588" s="201" t="s">
        <v>472</v>
      </c>
      <c r="C588" s="202" t="s">
        <v>2178</v>
      </c>
      <c r="D588" s="203" t="s">
        <v>2179</v>
      </c>
      <c r="E588" s="204" t="s">
        <v>262</v>
      </c>
      <c r="F588" s="202">
        <f t="shared" si="19"/>
        <v>12</v>
      </c>
      <c r="G588" s="202" t="str">
        <f t="shared" si="20"/>
        <v>Carbondale</v>
      </c>
      <c r="H588" s="202"/>
      <c r="I588" s="205" t="s">
        <v>263</v>
      </c>
      <c r="J588" s="38" t="s">
        <v>2429</v>
      </c>
      <c r="K588" s="38">
        <v>1376</v>
      </c>
      <c r="L588" s="206">
        <v>4708</v>
      </c>
      <c r="M588" s="205" t="s">
        <v>264</v>
      </c>
      <c r="N588" s="38" t="s">
        <v>2429</v>
      </c>
      <c r="O588" s="209" t="s">
        <v>265</v>
      </c>
    </row>
    <row r="589" spans="2:15" ht="12">
      <c r="B589" s="201" t="s">
        <v>208</v>
      </c>
      <c r="C589" s="202" t="s">
        <v>444</v>
      </c>
      <c r="D589" s="203" t="s">
        <v>445</v>
      </c>
      <c r="E589" s="204" t="s">
        <v>209</v>
      </c>
      <c r="F589" s="202">
        <f t="shared" si="19"/>
        <v>13</v>
      </c>
      <c r="G589" s="202" t="str">
        <f t="shared" si="20"/>
        <v>Saint Louis</v>
      </c>
      <c r="H589" s="202"/>
      <c r="I589" s="205" t="s">
        <v>469</v>
      </c>
      <c r="J589" s="38" t="s">
        <v>445</v>
      </c>
      <c r="K589" s="38">
        <v>1534</v>
      </c>
      <c r="L589" s="206">
        <v>4758</v>
      </c>
      <c r="M589" s="205" t="s">
        <v>470</v>
      </c>
      <c r="N589" s="38" t="s">
        <v>445</v>
      </c>
      <c r="O589" s="209" t="s">
        <v>471</v>
      </c>
    </row>
    <row r="590" spans="2:15" ht="12">
      <c r="B590" s="201" t="s">
        <v>210</v>
      </c>
      <c r="C590" s="202" t="s">
        <v>444</v>
      </c>
      <c r="D590" s="203" t="s">
        <v>445</v>
      </c>
      <c r="E590" s="204" t="s">
        <v>209</v>
      </c>
      <c r="F590" s="202">
        <f t="shared" si="19"/>
        <v>13</v>
      </c>
      <c r="G590" s="202" t="str">
        <f t="shared" si="20"/>
        <v>Saint Louis</v>
      </c>
      <c r="H590" s="202"/>
      <c r="I590" s="205" t="s">
        <v>469</v>
      </c>
      <c r="J590" s="38" t="s">
        <v>445</v>
      </c>
      <c r="K590" s="38">
        <v>1534</v>
      </c>
      <c r="L590" s="206">
        <v>4758</v>
      </c>
      <c r="M590" s="205" t="s">
        <v>470</v>
      </c>
      <c r="N590" s="38" t="s">
        <v>445</v>
      </c>
      <c r="O590" s="209" t="s">
        <v>471</v>
      </c>
    </row>
    <row r="591" spans="2:15" ht="12">
      <c r="B591" s="201" t="s">
        <v>211</v>
      </c>
      <c r="C591" s="202" t="s">
        <v>444</v>
      </c>
      <c r="D591" s="203" t="s">
        <v>445</v>
      </c>
      <c r="E591" s="204" t="s">
        <v>209</v>
      </c>
      <c r="F591" s="202">
        <f t="shared" si="19"/>
        <v>13</v>
      </c>
      <c r="G591" s="202" t="str">
        <f t="shared" si="20"/>
        <v>Saint Louis</v>
      </c>
      <c r="H591" s="202"/>
      <c r="I591" s="205" t="s">
        <v>469</v>
      </c>
      <c r="J591" s="38" t="s">
        <v>445</v>
      </c>
      <c r="K591" s="38">
        <v>1534</v>
      </c>
      <c r="L591" s="206">
        <v>4758</v>
      </c>
      <c r="M591" s="205" t="s">
        <v>470</v>
      </c>
      <c r="N591" s="38" t="s">
        <v>445</v>
      </c>
      <c r="O591" s="209" t="s">
        <v>471</v>
      </c>
    </row>
    <row r="592" spans="2:15" ht="12">
      <c r="B592" s="201" t="s">
        <v>253</v>
      </c>
      <c r="C592" s="202" t="s">
        <v>444</v>
      </c>
      <c r="D592" s="203" t="s">
        <v>445</v>
      </c>
      <c r="E592" s="204" t="s">
        <v>254</v>
      </c>
      <c r="F592" s="202">
        <f t="shared" si="19"/>
        <v>15</v>
      </c>
      <c r="G592" s="202" t="str">
        <f t="shared" si="20"/>
        <v>Saint Charles</v>
      </c>
      <c r="H592" s="202"/>
      <c r="I592" s="205" t="s">
        <v>469</v>
      </c>
      <c r="J592" s="38" t="s">
        <v>445</v>
      </c>
      <c r="K592" s="38">
        <v>1534</v>
      </c>
      <c r="L592" s="206">
        <v>4758</v>
      </c>
      <c r="M592" s="205" t="s">
        <v>470</v>
      </c>
      <c r="N592" s="38" t="s">
        <v>445</v>
      </c>
      <c r="O592" s="209" t="s">
        <v>471</v>
      </c>
    </row>
    <row r="593" spans="2:15" ht="12">
      <c r="B593" s="201" t="s">
        <v>1082</v>
      </c>
      <c r="C593" s="202" t="s">
        <v>444</v>
      </c>
      <c r="D593" s="203" t="s">
        <v>445</v>
      </c>
      <c r="E593" s="204" t="s">
        <v>1083</v>
      </c>
      <c r="F593" s="202">
        <f t="shared" si="19"/>
        <v>10</v>
      </c>
      <c r="G593" s="202" t="str">
        <f t="shared" si="20"/>
        <v>Hannibal</v>
      </c>
      <c r="H593" s="202"/>
      <c r="I593" s="205" t="s">
        <v>0</v>
      </c>
      <c r="J593" s="38" t="s">
        <v>445</v>
      </c>
      <c r="K593" s="38">
        <v>1189</v>
      </c>
      <c r="L593" s="206">
        <v>5212</v>
      </c>
      <c r="M593" s="205" t="s">
        <v>470</v>
      </c>
      <c r="N593" s="38" t="s">
        <v>445</v>
      </c>
      <c r="O593" s="209" t="s">
        <v>471</v>
      </c>
    </row>
    <row r="594" spans="2:15" ht="12">
      <c r="B594" s="201" t="s">
        <v>1829</v>
      </c>
      <c r="C594" s="202" t="s">
        <v>444</v>
      </c>
      <c r="D594" s="203" t="s">
        <v>445</v>
      </c>
      <c r="E594" s="204" t="s">
        <v>1830</v>
      </c>
      <c r="F594" s="202">
        <f t="shared" si="19"/>
        <v>12</v>
      </c>
      <c r="G594" s="202" t="str">
        <f t="shared" si="20"/>
        <v>Kirksville</v>
      </c>
      <c r="H594" s="202"/>
      <c r="I594" s="205" t="s">
        <v>2261</v>
      </c>
      <c r="J594" s="38" t="s">
        <v>2179</v>
      </c>
      <c r="K594" s="38">
        <v>911</v>
      </c>
      <c r="L594" s="206">
        <v>6474</v>
      </c>
      <c r="M594" s="205" t="s">
        <v>1796</v>
      </c>
      <c r="N594" s="38" t="s">
        <v>2179</v>
      </c>
      <c r="O594" s="209" t="s">
        <v>1797</v>
      </c>
    </row>
    <row r="595" spans="2:15" ht="12">
      <c r="B595" s="201" t="s">
        <v>1674</v>
      </c>
      <c r="C595" s="202" t="s">
        <v>444</v>
      </c>
      <c r="D595" s="203" t="s">
        <v>445</v>
      </c>
      <c r="E595" s="204" t="s">
        <v>1675</v>
      </c>
      <c r="F595" s="202">
        <f t="shared" si="19"/>
        <v>12</v>
      </c>
      <c r="G595" s="202" t="str">
        <f t="shared" si="20"/>
        <v>Flat River</v>
      </c>
      <c r="H595" s="202"/>
      <c r="I595" s="205" t="s">
        <v>469</v>
      </c>
      <c r="J595" s="38" t="s">
        <v>445</v>
      </c>
      <c r="K595" s="38">
        <v>1534</v>
      </c>
      <c r="L595" s="206">
        <v>4758</v>
      </c>
      <c r="M595" s="205" t="s">
        <v>470</v>
      </c>
      <c r="N595" s="38" t="s">
        <v>445</v>
      </c>
      <c r="O595" s="209" t="s">
        <v>471</v>
      </c>
    </row>
    <row r="596" spans="2:15" ht="12">
      <c r="B596" s="201" t="s">
        <v>443</v>
      </c>
      <c r="C596" s="202" t="s">
        <v>444</v>
      </c>
      <c r="D596" s="203" t="s">
        <v>445</v>
      </c>
      <c r="E596" s="204" t="s">
        <v>468</v>
      </c>
      <c r="F596" s="202">
        <f t="shared" si="19"/>
        <v>16</v>
      </c>
      <c r="G596" s="202" t="str">
        <f t="shared" si="20"/>
        <v>Cape Girardeau</v>
      </c>
      <c r="H596" s="202"/>
      <c r="I596" s="205" t="s">
        <v>469</v>
      </c>
      <c r="J596" s="38" t="s">
        <v>445</v>
      </c>
      <c r="K596" s="38">
        <v>1534</v>
      </c>
      <c r="L596" s="206">
        <v>4758</v>
      </c>
      <c r="M596" s="205" t="s">
        <v>470</v>
      </c>
      <c r="N596" s="38" t="s">
        <v>445</v>
      </c>
      <c r="O596" s="209" t="s">
        <v>471</v>
      </c>
    </row>
    <row r="597" spans="2:15" ht="12">
      <c r="B597" s="201" t="s">
        <v>1294</v>
      </c>
      <c r="C597" s="202" t="s">
        <v>444</v>
      </c>
      <c r="D597" s="203" t="s">
        <v>445</v>
      </c>
      <c r="E597" s="204" t="s">
        <v>1295</v>
      </c>
      <c r="F597" s="202">
        <f t="shared" si="19"/>
        <v>10</v>
      </c>
      <c r="G597" s="202" t="str">
        <f t="shared" si="20"/>
        <v>Sikeston</v>
      </c>
      <c r="H597" s="202"/>
      <c r="I597" s="205" t="s">
        <v>263</v>
      </c>
      <c r="J597" s="38" t="s">
        <v>2429</v>
      </c>
      <c r="K597" s="38">
        <v>1376</v>
      </c>
      <c r="L597" s="206">
        <v>4708</v>
      </c>
      <c r="M597" s="205" t="s">
        <v>264</v>
      </c>
      <c r="N597" s="38" t="s">
        <v>2429</v>
      </c>
      <c r="O597" s="209" t="s">
        <v>265</v>
      </c>
    </row>
    <row r="598" spans="2:15" ht="12">
      <c r="B598" s="201" t="s">
        <v>747</v>
      </c>
      <c r="C598" s="202" t="s">
        <v>444</v>
      </c>
      <c r="D598" s="203" t="s">
        <v>445</v>
      </c>
      <c r="E598" s="204" t="s">
        <v>748</v>
      </c>
      <c r="F598" s="202">
        <f t="shared" si="19"/>
        <v>14</v>
      </c>
      <c r="G598" s="202" t="str">
        <f t="shared" si="20"/>
        <v>Poplar Bluff</v>
      </c>
      <c r="H598" s="202"/>
      <c r="I598" s="205" t="s">
        <v>1242</v>
      </c>
      <c r="J598" s="38" t="s">
        <v>445</v>
      </c>
      <c r="K598" s="38">
        <v>1320</v>
      </c>
      <c r="L598" s="206">
        <v>4638</v>
      </c>
      <c r="M598" s="207" t="s">
        <v>2182</v>
      </c>
      <c r="N598" s="208" t="s">
        <v>445</v>
      </c>
      <c r="O598" s="209" t="s">
        <v>1243</v>
      </c>
    </row>
    <row r="599" spans="2:15" ht="12">
      <c r="B599" s="201" t="s">
        <v>2068</v>
      </c>
      <c r="C599" s="202" t="s">
        <v>444</v>
      </c>
      <c r="D599" s="203" t="s">
        <v>445</v>
      </c>
      <c r="E599" s="204" t="s">
        <v>2065</v>
      </c>
      <c r="F599" s="202">
        <f t="shared" si="19"/>
        <v>13</v>
      </c>
      <c r="G599" s="202" t="str">
        <f t="shared" si="20"/>
        <v>Kansas City</v>
      </c>
      <c r="H599" s="202"/>
      <c r="I599" s="205" t="s">
        <v>317</v>
      </c>
      <c r="J599" s="38" t="s">
        <v>445</v>
      </c>
      <c r="K599" s="38">
        <v>1288</v>
      </c>
      <c r="L599" s="206">
        <v>5393</v>
      </c>
      <c r="M599" s="207" t="s">
        <v>318</v>
      </c>
      <c r="N599" s="208" t="s">
        <v>445</v>
      </c>
      <c r="O599" s="209" t="s">
        <v>319</v>
      </c>
    </row>
    <row r="600" spans="2:15" ht="12">
      <c r="B600" s="201" t="s">
        <v>1814</v>
      </c>
      <c r="C600" s="202" t="s">
        <v>444</v>
      </c>
      <c r="D600" s="203" t="s">
        <v>445</v>
      </c>
      <c r="E600" s="204" t="s">
        <v>2065</v>
      </c>
      <c r="F600" s="202">
        <f t="shared" si="19"/>
        <v>13</v>
      </c>
      <c r="G600" s="202" t="str">
        <f t="shared" si="20"/>
        <v>Kansas City</v>
      </c>
      <c r="H600" s="202"/>
      <c r="I600" s="205" t="s">
        <v>317</v>
      </c>
      <c r="J600" s="38" t="s">
        <v>445</v>
      </c>
      <c r="K600" s="38">
        <v>1288</v>
      </c>
      <c r="L600" s="206">
        <v>5393</v>
      </c>
      <c r="M600" s="207" t="s">
        <v>318</v>
      </c>
      <c r="N600" s="208" t="s">
        <v>445</v>
      </c>
      <c r="O600" s="209" t="s">
        <v>319</v>
      </c>
    </row>
    <row r="601" spans="2:15" ht="12">
      <c r="B601" s="201" t="s">
        <v>3</v>
      </c>
      <c r="C601" s="202" t="s">
        <v>444</v>
      </c>
      <c r="D601" s="203" t="s">
        <v>445</v>
      </c>
      <c r="E601" s="204" t="s">
        <v>206</v>
      </c>
      <c r="F601" s="202">
        <f t="shared" si="19"/>
        <v>14</v>
      </c>
      <c r="G601" s="202" t="str">
        <f t="shared" si="20"/>
        <v>Saint Joseph</v>
      </c>
      <c r="H601" s="202"/>
      <c r="I601" s="205" t="s">
        <v>2066</v>
      </c>
      <c r="J601" s="38" t="s">
        <v>242</v>
      </c>
      <c r="K601" s="38">
        <v>1304</v>
      </c>
      <c r="L601" s="206">
        <v>5265</v>
      </c>
      <c r="M601" s="207" t="s">
        <v>378</v>
      </c>
      <c r="N601" s="208" t="s">
        <v>242</v>
      </c>
      <c r="O601" s="209" t="s">
        <v>114</v>
      </c>
    </row>
    <row r="602" spans="2:15" ht="12">
      <c r="B602" s="201" t="s">
        <v>207</v>
      </c>
      <c r="C602" s="202" t="s">
        <v>444</v>
      </c>
      <c r="D602" s="203" t="s">
        <v>445</v>
      </c>
      <c r="E602" s="204" t="s">
        <v>206</v>
      </c>
      <c r="F602" s="202">
        <f t="shared" si="19"/>
        <v>14</v>
      </c>
      <c r="G602" s="202" t="str">
        <f t="shared" si="20"/>
        <v>Saint Joseph</v>
      </c>
      <c r="H602" s="202"/>
      <c r="I602" s="205" t="s">
        <v>317</v>
      </c>
      <c r="J602" s="38" t="s">
        <v>445</v>
      </c>
      <c r="K602" s="38">
        <v>1288</v>
      </c>
      <c r="L602" s="206">
        <v>5393</v>
      </c>
      <c r="M602" s="207" t="s">
        <v>318</v>
      </c>
      <c r="N602" s="208" t="s">
        <v>445</v>
      </c>
      <c r="O602" s="209" t="s">
        <v>319</v>
      </c>
    </row>
    <row r="603" spans="2:15" ht="12">
      <c r="B603" s="201" t="s">
        <v>315</v>
      </c>
      <c r="C603" s="202" t="s">
        <v>444</v>
      </c>
      <c r="D603" s="203" t="s">
        <v>445</v>
      </c>
      <c r="E603" s="204" t="s">
        <v>316</v>
      </c>
      <c r="F603" s="202">
        <f t="shared" si="19"/>
        <v>13</v>
      </c>
      <c r="G603" s="202" t="str">
        <f t="shared" si="20"/>
        <v>Chillicothe</v>
      </c>
      <c r="H603" s="202"/>
      <c r="I603" s="205" t="s">
        <v>317</v>
      </c>
      <c r="J603" s="38" t="s">
        <v>445</v>
      </c>
      <c r="K603" s="38">
        <v>1288</v>
      </c>
      <c r="L603" s="206">
        <v>5393</v>
      </c>
      <c r="M603" s="207" t="s">
        <v>318</v>
      </c>
      <c r="N603" s="208" t="s">
        <v>445</v>
      </c>
      <c r="O603" s="209" t="s">
        <v>319</v>
      </c>
    </row>
    <row r="604" spans="2:15" ht="12">
      <c r="B604" s="201" t="s">
        <v>1659</v>
      </c>
      <c r="C604" s="202" t="s">
        <v>444</v>
      </c>
      <c r="D604" s="203" t="s">
        <v>445</v>
      </c>
      <c r="E604" s="204" t="s">
        <v>1660</v>
      </c>
      <c r="F604" s="202">
        <f t="shared" si="19"/>
        <v>15</v>
      </c>
      <c r="G604" s="202" t="str">
        <f t="shared" si="20"/>
        <v>Harrisonville</v>
      </c>
      <c r="H604" s="202"/>
      <c r="I604" s="205" t="s">
        <v>1242</v>
      </c>
      <c r="J604" s="38" t="s">
        <v>445</v>
      </c>
      <c r="K604" s="38">
        <v>1320</v>
      </c>
      <c r="L604" s="206">
        <v>4638</v>
      </c>
      <c r="M604" s="207" t="s">
        <v>2182</v>
      </c>
      <c r="N604" s="208" t="s">
        <v>445</v>
      </c>
      <c r="O604" s="209" t="s">
        <v>1243</v>
      </c>
    </row>
    <row r="605" spans="2:15" ht="12">
      <c r="B605" s="201" t="s">
        <v>420</v>
      </c>
      <c r="C605" s="202" t="s">
        <v>444</v>
      </c>
      <c r="D605" s="203" t="s">
        <v>445</v>
      </c>
      <c r="E605" s="204" t="s">
        <v>597</v>
      </c>
      <c r="F605" s="202">
        <f t="shared" si="19"/>
        <v>8</v>
      </c>
      <c r="G605" s="202" t="str">
        <f t="shared" si="20"/>
        <v>Joplin</v>
      </c>
      <c r="H605" s="202"/>
      <c r="I605" s="205" t="s">
        <v>1242</v>
      </c>
      <c r="J605" s="38" t="s">
        <v>445</v>
      </c>
      <c r="K605" s="38">
        <v>1320</v>
      </c>
      <c r="L605" s="206">
        <v>4638</v>
      </c>
      <c r="M605" s="207" t="s">
        <v>2182</v>
      </c>
      <c r="N605" s="208" t="s">
        <v>445</v>
      </c>
      <c r="O605" s="209" t="s">
        <v>1243</v>
      </c>
    </row>
    <row r="606" spans="2:15" ht="12">
      <c r="B606" s="201" t="s">
        <v>694</v>
      </c>
      <c r="C606" s="202" t="s">
        <v>444</v>
      </c>
      <c r="D606" s="203" t="s">
        <v>445</v>
      </c>
      <c r="E606" s="204" t="s">
        <v>305</v>
      </c>
      <c r="F606" s="202">
        <f t="shared" si="19"/>
        <v>16</v>
      </c>
      <c r="G606" s="202" t="str">
        <f t="shared" si="20"/>
        <v>Jefferson_City</v>
      </c>
      <c r="H606" s="202"/>
      <c r="I606" s="205" t="s">
        <v>469</v>
      </c>
      <c r="J606" s="38" t="s">
        <v>445</v>
      </c>
      <c r="K606" s="38">
        <v>1534</v>
      </c>
      <c r="L606" s="206">
        <v>4758</v>
      </c>
      <c r="M606" s="205" t="s">
        <v>470</v>
      </c>
      <c r="N606" s="38" t="s">
        <v>445</v>
      </c>
      <c r="O606" s="209" t="s">
        <v>471</v>
      </c>
    </row>
    <row r="607" spans="2:15" ht="12">
      <c r="B607" s="201" t="s">
        <v>306</v>
      </c>
      <c r="C607" s="202" t="s">
        <v>444</v>
      </c>
      <c r="D607" s="203" t="s">
        <v>445</v>
      </c>
      <c r="E607" s="204" t="s">
        <v>305</v>
      </c>
      <c r="F607" s="202">
        <f t="shared" si="19"/>
        <v>16</v>
      </c>
      <c r="G607" s="202" t="str">
        <f t="shared" si="20"/>
        <v>Jefferson_City</v>
      </c>
      <c r="H607" s="202"/>
      <c r="I607" s="205" t="s">
        <v>0</v>
      </c>
      <c r="J607" s="38" t="s">
        <v>445</v>
      </c>
      <c r="K607" s="38">
        <v>1189</v>
      </c>
      <c r="L607" s="206">
        <v>5212</v>
      </c>
      <c r="M607" s="205" t="s">
        <v>470</v>
      </c>
      <c r="N607" s="38" t="s">
        <v>445</v>
      </c>
      <c r="O607" s="209" t="s">
        <v>471</v>
      </c>
    </row>
    <row r="608" spans="2:15" ht="12">
      <c r="B608" s="201" t="s">
        <v>2835</v>
      </c>
      <c r="C608" s="202" t="s">
        <v>444</v>
      </c>
      <c r="D608" s="203" t="s">
        <v>445</v>
      </c>
      <c r="E608" s="204" t="s">
        <v>2836</v>
      </c>
      <c r="F608" s="202">
        <f t="shared" si="19"/>
        <v>10</v>
      </c>
      <c r="G608" s="202" t="str">
        <f t="shared" si="20"/>
        <v>Columbia</v>
      </c>
      <c r="H608" s="202"/>
      <c r="I608" s="205" t="s">
        <v>0</v>
      </c>
      <c r="J608" s="38" t="s">
        <v>445</v>
      </c>
      <c r="K608" s="38">
        <v>1189</v>
      </c>
      <c r="L608" s="206">
        <v>5212</v>
      </c>
      <c r="M608" s="205" t="s">
        <v>470</v>
      </c>
      <c r="N608" s="38" t="s">
        <v>445</v>
      </c>
      <c r="O608" s="209" t="s">
        <v>471</v>
      </c>
    </row>
    <row r="609" spans="2:15" ht="12">
      <c r="B609" s="201" t="s">
        <v>2050</v>
      </c>
      <c r="C609" s="202" t="s">
        <v>444</v>
      </c>
      <c r="D609" s="203" t="s">
        <v>445</v>
      </c>
      <c r="E609" s="204" t="s">
        <v>2051</v>
      </c>
      <c r="F609" s="202">
        <f t="shared" si="19"/>
        <v>9</v>
      </c>
      <c r="G609" s="202" t="str">
        <f t="shared" si="20"/>
        <v>Sedalia</v>
      </c>
      <c r="H609" s="202"/>
      <c r="I609" s="205" t="s">
        <v>0</v>
      </c>
      <c r="J609" s="38" t="s">
        <v>445</v>
      </c>
      <c r="K609" s="38">
        <v>1189</v>
      </c>
      <c r="L609" s="206">
        <v>5212</v>
      </c>
      <c r="M609" s="205" t="s">
        <v>470</v>
      </c>
      <c r="N609" s="38" t="s">
        <v>445</v>
      </c>
      <c r="O609" s="209" t="s">
        <v>471</v>
      </c>
    </row>
    <row r="610" spans="2:15" ht="12">
      <c r="B610" s="201" t="s">
        <v>2795</v>
      </c>
      <c r="C610" s="202" t="s">
        <v>444</v>
      </c>
      <c r="D610" s="203" t="s">
        <v>445</v>
      </c>
      <c r="E610" s="204" t="s">
        <v>2796</v>
      </c>
      <c r="F610" s="202">
        <f t="shared" si="19"/>
        <v>7</v>
      </c>
      <c r="G610" s="202" t="str">
        <f t="shared" si="20"/>
        <v>Rolla</v>
      </c>
      <c r="H610" s="202"/>
      <c r="I610" s="205" t="s">
        <v>1242</v>
      </c>
      <c r="J610" s="38" t="s">
        <v>445</v>
      </c>
      <c r="K610" s="38">
        <v>1320</v>
      </c>
      <c r="L610" s="206">
        <v>4638</v>
      </c>
      <c r="M610" s="207" t="s">
        <v>2182</v>
      </c>
      <c r="N610" s="208" t="s">
        <v>445</v>
      </c>
      <c r="O610" s="209" t="s">
        <v>1243</v>
      </c>
    </row>
    <row r="611" spans="2:15" ht="12">
      <c r="B611" s="201" t="s">
        <v>2797</v>
      </c>
      <c r="C611" s="202" t="s">
        <v>444</v>
      </c>
      <c r="D611" s="203" t="s">
        <v>445</v>
      </c>
      <c r="E611" s="204" t="s">
        <v>2796</v>
      </c>
      <c r="F611" s="202">
        <f t="shared" si="19"/>
        <v>7</v>
      </c>
      <c r="G611" s="202" t="str">
        <f t="shared" si="20"/>
        <v>Rolla</v>
      </c>
      <c r="H611" s="202"/>
      <c r="I611" s="205" t="s">
        <v>1242</v>
      </c>
      <c r="J611" s="38" t="s">
        <v>445</v>
      </c>
      <c r="K611" s="38">
        <v>1320</v>
      </c>
      <c r="L611" s="206">
        <v>4638</v>
      </c>
      <c r="M611" s="207" t="s">
        <v>2182</v>
      </c>
      <c r="N611" s="208" t="s">
        <v>445</v>
      </c>
      <c r="O611" s="209" t="s">
        <v>1243</v>
      </c>
    </row>
    <row r="612" spans="2:15" ht="12">
      <c r="B612" s="201" t="s">
        <v>1600</v>
      </c>
      <c r="C612" s="202" t="s">
        <v>444</v>
      </c>
      <c r="D612" s="203" t="s">
        <v>445</v>
      </c>
      <c r="E612" s="204" t="s">
        <v>2123</v>
      </c>
      <c r="F612" s="202">
        <f t="shared" si="19"/>
        <v>13</v>
      </c>
      <c r="G612" s="202" t="str">
        <f t="shared" si="20"/>
        <v>Springfield</v>
      </c>
      <c r="H612" s="202"/>
      <c r="I612" s="205" t="s">
        <v>1242</v>
      </c>
      <c r="J612" s="38" t="s">
        <v>445</v>
      </c>
      <c r="K612" s="38">
        <v>1320</v>
      </c>
      <c r="L612" s="206">
        <v>4638</v>
      </c>
      <c r="M612" s="207" t="s">
        <v>2182</v>
      </c>
      <c r="N612" s="208" t="s">
        <v>445</v>
      </c>
      <c r="O612" s="209" t="s">
        <v>1243</v>
      </c>
    </row>
    <row r="613" spans="2:15" ht="12">
      <c r="B613" s="201" t="s">
        <v>1601</v>
      </c>
      <c r="C613" s="202" t="s">
        <v>444</v>
      </c>
      <c r="D613" s="203" t="s">
        <v>445</v>
      </c>
      <c r="E613" s="204" t="s">
        <v>2123</v>
      </c>
      <c r="F613" s="202">
        <f t="shared" si="19"/>
        <v>13</v>
      </c>
      <c r="G613" s="202" t="str">
        <f t="shared" si="20"/>
        <v>Springfield</v>
      </c>
      <c r="H613" s="202"/>
      <c r="I613" s="205" t="s">
        <v>1242</v>
      </c>
      <c r="J613" s="38" t="s">
        <v>445</v>
      </c>
      <c r="K613" s="38">
        <v>1320</v>
      </c>
      <c r="L613" s="206">
        <v>4638</v>
      </c>
      <c r="M613" s="207" t="s">
        <v>2182</v>
      </c>
      <c r="N613" s="208" t="s">
        <v>445</v>
      </c>
      <c r="O613" s="209" t="s">
        <v>1243</v>
      </c>
    </row>
    <row r="614" spans="2:15" ht="12">
      <c r="B614" s="201" t="s">
        <v>1602</v>
      </c>
      <c r="C614" s="202" t="s">
        <v>444</v>
      </c>
      <c r="D614" s="203" t="s">
        <v>445</v>
      </c>
      <c r="E614" s="204" t="s">
        <v>2123</v>
      </c>
      <c r="F614" s="202">
        <f t="shared" si="19"/>
        <v>13</v>
      </c>
      <c r="G614" s="202" t="str">
        <f t="shared" si="20"/>
        <v>Springfield</v>
      </c>
      <c r="H614" s="202"/>
      <c r="I614" s="205" t="s">
        <v>1242</v>
      </c>
      <c r="J614" s="38" t="s">
        <v>445</v>
      </c>
      <c r="K614" s="38">
        <v>1320</v>
      </c>
      <c r="L614" s="206">
        <v>4638</v>
      </c>
      <c r="M614" s="207" t="s">
        <v>2182</v>
      </c>
      <c r="N614" s="208" t="s">
        <v>445</v>
      </c>
      <c r="O614" s="209" t="s">
        <v>1243</v>
      </c>
    </row>
    <row r="615" spans="2:15" ht="12">
      <c r="B615" s="201" t="s">
        <v>2064</v>
      </c>
      <c r="C615" s="202" t="s">
        <v>241</v>
      </c>
      <c r="D615" s="203" t="s">
        <v>242</v>
      </c>
      <c r="E615" s="204" t="s">
        <v>2065</v>
      </c>
      <c r="F615" s="202">
        <f t="shared" si="19"/>
        <v>13</v>
      </c>
      <c r="G615" s="202" t="str">
        <f t="shared" si="20"/>
        <v>Kansas City</v>
      </c>
      <c r="H615" s="202"/>
      <c r="I615" s="205" t="s">
        <v>2066</v>
      </c>
      <c r="J615" s="38" t="s">
        <v>242</v>
      </c>
      <c r="K615" s="38">
        <v>1304</v>
      </c>
      <c r="L615" s="206">
        <v>5265</v>
      </c>
      <c r="M615" s="207" t="s">
        <v>318</v>
      </c>
      <c r="N615" s="208" t="s">
        <v>445</v>
      </c>
      <c r="O615" s="209" t="s">
        <v>319</v>
      </c>
    </row>
    <row r="616" spans="2:15" ht="12">
      <c r="B616" s="201" t="s">
        <v>2067</v>
      </c>
      <c r="C616" s="202" t="s">
        <v>241</v>
      </c>
      <c r="D616" s="203" t="s">
        <v>242</v>
      </c>
      <c r="E616" s="204" t="s">
        <v>2065</v>
      </c>
      <c r="F616" s="202">
        <f t="shared" si="19"/>
        <v>13</v>
      </c>
      <c r="G616" s="202" t="str">
        <f t="shared" si="20"/>
        <v>Kansas City</v>
      </c>
      <c r="H616" s="202"/>
      <c r="I616" s="205" t="s">
        <v>317</v>
      </c>
      <c r="J616" s="38" t="s">
        <v>445</v>
      </c>
      <c r="K616" s="38">
        <v>1288</v>
      </c>
      <c r="L616" s="206">
        <v>5393</v>
      </c>
      <c r="M616" s="207" t="s">
        <v>318</v>
      </c>
      <c r="N616" s="208" t="s">
        <v>445</v>
      </c>
      <c r="O616" s="209" t="s">
        <v>319</v>
      </c>
    </row>
    <row r="617" spans="2:15" ht="12">
      <c r="B617" s="201" t="s">
        <v>2056</v>
      </c>
      <c r="C617" s="202" t="s">
        <v>241</v>
      </c>
      <c r="D617" s="203" t="s">
        <v>242</v>
      </c>
      <c r="E617" s="204" t="s">
        <v>1269</v>
      </c>
      <c r="F617" s="202">
        <f t="shared" si="19"/>
        <v>17</v>
      </c>
      <c r="G617" s="202" t="str">
        <f t="shared" si="20"/>
        <v>Shawnee/Mission</v>
      </c>
      <c r="H617" s="202"/>
      <c r="I617" s="205" t="s">
        <v>317</v>
      </c>
      <c r="J617" s="38" t="s">
        <v>445</v>
      </c>
      <c r="K617" s="38">
        <v>1288</v>
      </c>
      <c r="L617" s="206">
        <v>5393</v>
      </c>
      <c r="M617" s="207" t="s">
        <v>318</v>
      </c>
      <c r="N617" s="208" t="s">
        <v>445</v>
      </c>
      <c r="O617" s="209" t="s">
        <v>319</v>
      </c>
    </row>
    <row r="618" spans="2:15" ht="12">
      <c r="B618" s="201" t="s">
        <v>2663</v>
      </c>
      <c r="C618" s="202" t="s">
        <v>241</v>
      </c>
      <c r="D618" s="203" t="s">
        <v>242</v>
      </c>
      <c r="E618" s="204" t="s">
        <v>2664</v>
      </c>
      <c r="F618" s="202">
        <f t="shared" si="19"/>
        <v>8</v>
      </c>
      <c r="G618" s="202" t="str">
        <f t="shared" si="20"/>
        <v>Topeka</v>
      </c>
      <c r="H618" s="202"/>
      <c r="I618" s="205" t="s">
        <v>2066</v>
      </c>
      <c r="J618" s="38" t="s">
        <v>242</v>
      </c>
      <c r="K618" s="38">
        <v>1304</v>
      </c>
      <c r="L618" s="206">
        <v>5265</v>
      </c>
      <c r="M618" s="207" t="s">
        <v>378</v>
      </c>
      <c r="N618" s="208" t="s">
        <v>242</v>
      </c>
      <c r="O618" s="209" t="s">
        <v>114</v>
      </c>
    </row>
    <row r="619" spans="2:15" ht="12">
      <c r="B619" s="201" t="s">
        <v>2665</v>
      </c>
      <c r="C619" s="202" t="s">
        <v>241</v>
      </c>
      <c r="D619" s="203" t="s">
        <v>242</v>
      </c>
      <c r="E619" s="204" t="s">
        <v>2664</v>
      </c>
      <c r="F619" s="202">
        <f t="shared" si="19"/>
        <v>8</v>
      </c>
      <c r="G619" s="202" t="str">
        <f t="shared" si="20"/>
        <v>Topeka</v>
      </c>
      <c r="H619" s="202"/>
      <c r="I619" s="205" t="s">
        <v>2066</v>
      </c>
      <c r="J619" s="38" t="s">
        <v>242</v>
      </c>
      <c r="K619" s="38">
        <v>1304</v>
      </c>
      <c r="L619" s="206">
        <v>5265</v>
      </c>
      <c r="M619" s="207" t="s">
        <v>378</v>
      </c>
      <c r="N619" s="208" t="s">
        <v>242</v>
      </c>
      <c r="O619" s="209" t="s">
        <v>114</v>
      </c>
    </row>
    <row r="620" spans="2:15" ht="12">
      <c r="B620" s="201" t="s">
        <v>2666</v>
      </c>
      <c r="C620" s="202" t="s">
        <v>241</v>
      </c>
      <c r="D620" s="203" t="s">
        <v>242</v>
      </c>
      <c r="E620" s="204" t="s">
        <v>2664</v>
      </c>
      <c r="F620" s="202">
        <f t="shared" si="19"/>
        <v>8</v>
      </c>
      <c r="G620" s="202" t="str">
        <f t="shared" si="20"/>
        <v>Topeka</v>
      </c>
      <c r="H620" s="202"/>
      <c r="I620" s="205" t="s">
        <v>2066</v>
      </c>
      <c r="J620" s="38" t="s">
        <v>242</v>
      </c>
      <c r="K620" s="38">
        <v>1304</v>
      </c>
      <c r="L620" s="206">
        <v>5265</v>
      </c>
      <c r="M620" s="207" t="s">
        <v>378</v>
      </c>
      <c r="N620" s="208" t="s">
        <v>242</v>
      </c>
      <c r="O620" s="209" t="s">
        <v>114</v>
      </c>
    </row>
    <row r="621" spans="2:15" ht="12">
      <c r="B621" s="201" t="s">
        <v>1699</v>
      </c>
      <c r="C621" s="202" t="s">
        <v>241</v>
      </c>
      <c r="D621" s="203" t="s">
        <v>242</v>
      </c>
      <c r="E621" s="204" t="s">
        <v>1700</v>
      </c>
      <c r="F621" s="202">
        <f t="shared" si="19"/>
        <v>12</v>
      </c>
      <c r="G621" s="202" t="str">
        <f t="shared" si="20"/>
        <v>Fort Scott</v>
      </c>
      <c r="H621" s="202"/>
      <c r="I621" s="205" t="s">
        <v>1242</v>
      </c>
      <c r="J621" s="38" t="s">
        <v>445</v>
      </c>
      <c r="K621" s="38">
        <v>1320</v>
      </c>
      <c r="L621" s="206">
        <v>4638</v>
      </c>
      <c r="M621" s="207" t="s">
        <v>2182</v>
      </c>
      <c r="N621" s="208" t="s">
        <v>445</v>
      </c>
      <c r="O621" s="209" t="s">
        <v>1243</v>
      </c>
    </row>
    <row r="622" spans="2:15" ht="12">
      <c r="B622" s="201" t="s">
        <v>716</v>
      </c>
      <c r="C622" s="202" t="s">
        <v>241</v>
      </c>
      <c r="D622" s="203" t="s">
        <v>242</v>
      </c>
      <c r="E622" s="204" t="s">
        <v>717</v>
      </c>
      <c r="F622" s="202">
        <f t="shared" si="19"/>
        <v>9</v>
      </c>
      <c r="G622" s="202" t="str">
        <f t="shared" si="20"/>
        <v>Emporia</v>
      </c>
      <c r="H622" s="202"/>
      <c r="I622" s="205" t="s">
        <v>718</v>
      </c>
      <c r="J622" s="38" t="s">
        <v>242</v>
      </c>
      <c r="K622" s="38">
        <v>1628</v>
      </c>
      <c r="L622" s="206">
        <v>4791</v>
      </c>
      <c r="M622" s="207" t="s">
        <v>23</v>
      </c>
      <c r="N622" s="208" t="s">
        <v>242</v>
      </c>
      <c r="O622" s="209" t="s">
        <v>276</v>
      </c>
    </row>
    <row r="623" spans="2:15" ht="12">
      <c r="B623" s="201" t="s">
        <v>375</v>
      </c>
      <c r="C623" s="202" t="s">
        <v>241</v>
      </c>
      <c r="D623" s="203" t="s">
        <v>242</v>
      </c>
      <c r="E623" s="204" t="s">
        <v>376</v>
      </c>
      <c r="F623" s="202">
        <f t="shared" si="19"/>
        <v>11</v>
      </c>
      <c r="G623" s="202" t="str">
        <f t="shared" si="20"/>
        <v>Concordia</v>
      </c>
      <c r="H623" s="202"/>
      <c r="I623" s="205" t="s">
        <v>377</v>
      </c>
      <c r="J623" s="38" t="s">
        <v>242</v>
      </c>
      <c r="K623" s="38">
        <v>1317</v>
      </c>
      <c r="L623" s="206">
        <v>5574</v>
      </c>
      <c r="M623" s="207" t="s">
        <v>378</v>
      </c>
      <c r="N623" s="208" t="s">
        <v>242</v>
      </c>
      <c r="O623" s="209" t="s">
        <v>114</v>
      </c>
    </row>
    <row r="624" spans="2:15" ht="12">
      <c r="B624" s="201" t="s">
        <v>1537</v>
      </c>
      <c r="C624" s="202" t="s">
        <v>241</v>
      </c>
      <c r="D624" s="203" t="s">
        <v>242</v>
      </c>
      <c r="E624" s="204" t="s">
        <v>1538</v>
      </c>
      <c r="F624" s="202">
        <f t="shared" si="19"/>
        <v>9</v>
      </c>
      <c r="G624" s="202" t="str">
        <f t="shared" si="20"/>
        <v>Wichita</v>
      </c>
      <c r="H624" s="202"/>
      <c r="I624" s="205" t="s">
        <v>718</v>
      </c>
      <c r="J624" s="38" t="s">
        <v>242</v>
      </c>
      <c r="K624" s="38">
        <v>1628</v>
      </c>
      <c r="L624" s="206">
        <v>4791</v>
      </c>
      <c r="M624" s="207" t="s">
        <v>23</v>
      </c>
      <c r="N624" s="208" t="s">
        <v>242</v>
      </c>
      <c r="O624" s="209" t="s">
        <v>276</v>
      </c>
    </row>
    <row r="625" spans="2:15" ht="12">
      <c r="B625" s="201" t="s">
        <v>1765</v>
      </c>
      <c r="C625" s="202" t="s">
        <v>241</v>
      </c>
      <c r="D625" s="203" t="s">
        <v>242</v>
      </c>
      <c r="E625" s="204" t="s">
        <v>1538</v>
      </c>
      <c r="F625" s="202">
        <f t="shared" si="19"/>
        <v>9</v>
      </c>
      <c r="G625" s="202" t="str">
        <f t="shared" si="20"/>
        <v>Wichita</v>
      </c>
      <c r="H625" s="202"/>
      <c r="I625" s="205" t="s">
        <v>718</v>
      </c>
      <c r="J625" s="38" t="s">
        <v>242</v>
      </c>
      <c r="K625" s="38">
        <v>1628</v>
      </c>
      <c r="L625" s="206">
        <v>4791</v>
      </c>
      <c r="M625" s="207" t="s">
        <v>23</v>
      </c>
      <c r="N625" s="208" t="s">
        <v>242</v>
      </c>
      <c r="O625" s="209" t="s">
        <v>276</v>
      </c>
    </row>
    <row r="626" spans="2:15" ht="12">
      <c r="B626" s="201" t="s">
        <v>1766</v>
      </c>
      <c r="C626" s="202" t="s">
        <v>241</v>
      </c>
      <c r="D626" s="203" t="s">
        <v>242</v>
      </c>
      <c r="E626" s="204" t="s">
        <v>1538</v>
      </c>
      <c r="F626" s="202">
        <f t="shared" si="19"/>
        <v>9</v>
      </c>
      <c r="G626" s="202" t="str">
        <f t="shared" si="20"/>
        <v>Wichita</v>
      </c>
      <c r="H626" s="202"/>
      <c r="I626" s="205" t="s">
        <v>718</v>
      </c>
      <c r="J626" s="38" t="s">
        <v>242</v>
      </c>
      <c r="K626" s="38">
        <v>1628</v>
      </c>
      <c r="L626" s="206">
        <v>4791</v>
      </c>
      <c r="M626" s="207" t="s">
        <v>23</v>
      </c>
      <c r="N626" s="208" t="s">
        <v>242</v>
      </c>
      <c r="O626" s="209" t="s">
        <v>276</v>
      </c>
    </row>
    <row r="627" spans="2:15" ht="12">
      <c r="B627" s="201" t="s">
        <v>815</v>
      </c>
      <c r="C627" s="202" t="s">
        <v>241</v>
      </c>
      <c r="D627" s="203" t="s">
        <v>242</v>
      </c>
      <c r="E627" s="204" t="s">
        <v>589</v>
      </c>
      <c r="F627" s="202">
        <f t="shared" si="19"/>
        <v>14</v>
      </c>
      <c r="G627" s="202" t="str">
        <f t="shared" si="20"/>
        <v>Independence</v>
      </c>
      <c r="H627" s="202"/>
      <c r="I627" s="205" t="s">
        <v>1242</v>
      </c>
      <c r="J627" s="38" t="s">
        <v>445</v>
      </c>
      <c r="K627" s="38">
        <v>1320</v>
      </c>
      <c r="L627" s="206">
        <v>4638</v>
      </c>
      <c r="M627" s="207" t="s">
        <v>2182</v>
      </c>
      <c r="N627" s="208" t="s">
        <v>445</v>
      </c>
      <c r="O627" s="209" t="s">
        <v>1243</v>
      </c>
    </row>
    <row r="628" spans="2:15" ht="12">
      <c r="B628" s="201" t="s">
        <v>219</v>
      </c>
      <c r="C628" s="202" t="s">
        <v>241</v>
      </c>
      <c r="D628" s="203" t="s">
        <v>242</v>
      </c>
      <c r="E628" s="204" t="s">
        <v>220</v>
      </c>
      <c r="F628" s="202">
        <f t="shared" si="19"/>
        <v>8</v>
      </c>
      <c r="G628" s="202" t="str">
        <f t="shared" si="20"/>
        <v>Salina</v>
      </c>
      <c r="H628" s="202"/>
      <c r="I628" s="205" t="s">
        <v>2066</v>
      </c>
      <c r="J628" s="38" t="s">
        <v>242</v>
      </c>
      <c r="K628" s="38">
        <v>1304</v>
      </c>
      <c r="L628" s="206">
        <v>5265</v>
      </c>
      <c r="M628" s="207" t="s">
        <v>378</v>
      </c>
      <c r="N628" s="208" t="s">
        <v>242</v>
      </c>
      <c r="O628" s="209" t="s">
        <v>114</v>
      </c>
    </row>
    <row r="629" spans="2:15" ht="12">
      <c r="B629" s="201" t="s">
        <v>1592</v>
      </c>
      <c r="C629" s="202" t="s">
        <v>241</v>
      </c>
      <c r="D629" s="203" t="s">
        <v>242</v>
      </c>
      <c r="E629" s="204" t="s">
        <v>1593</v>
      </c>
      <c r="F629" s="202">
        <f t="shared" si="19"/>
        <v>12</v>
      </c>
      <c r="G629" s="202" t="str">
        <f t="shared" si="20"/>
        <v>Hutchinson</v>
      </c>
      <c r="H629" s="202"/>
      <c r="I629" s="205" t="s">
        <v>718</v>
      </c>
      <c r="J629" s="38" t="s">
        <v>242</v>
      </c>
      <c r="K629" s="38">
        <v>1628</v>
      </c>
      <c r="L629" s="206">
        <v>4791</v>
      </c>
      <c r="M629" s="207" t="s">
        <v>23</v>
      </c>
      <c r="N629" s="208" t="s">
        <v>242</v>
      </c>
      <c r="O629" s="209" t="s">
        <v>276</v>
      </c>
    </row>
    <row r="630" spans="2:15" ht="12">
      <c r="B630" s="201" t="s">
        <v>1492</v>
      </c>
      <c r="C630" s="202" t="s">
        <v>241</v>
      </c>
      <c r="D630" s="203" t="s">
        <v>242</v>
      </c>
      <c r="E630" s="204" t="s">
        <v>1493</v>
      </c>
      <c r="F630" s="202">
        <f t="shared" si="19"/>
        <v>6</v>
      </c>
      <c r="G630" s="202" t="str">
        <f t="shared" si="20"/>
        <v>Hays</v>
      </c>
      <c r="H630" s="202"/>
      <c r="I630" s="205" t="s">
        <v>22</v>
      </c>
      <c r="J630" s="38" t="s">
        <v>242</v>
      </c>
      <c r="K630" s="38">
        <v>1465</v>
      </c>
      <c r="L630" s="206">
        <v>5001</v>
      </c>
      <c r="M630" s="207" t="s">
        <v>23</v>
      </c>
      <c r="N630" s="208" t="s">
        <v>242</v>
      </c>
      <c r="O630" s="209" t="s">
        <v>276</v>
      </c>
    </row>
    <row r="631" spans="2:15" ht="12">
      <c r="B631" s="201" t="s">
        <v>2824</v>
      </c>
      <c r="C631" s="202" t="s">
        <v>241</v>
      </c>
      <c r="D631" s="203" t="s">
        <v>242</v>
      </c>
      <c r="E631" s="204" t="s">
        <v>243</v>
      </c>
      <c r="F631" s="202">
        <f t="shared" si="19"/>
        <v>7</v>
      </c>
      <c r="G631" s="202" t="str">
        <f t="shared" si="20"/>
        <v>Colby</v>
      </c>
      <c r="H631" s="202"/>
      <c r="I631" s="205" t="s">
        <v>244</v>
      </c>
      <c r="J631" s="38" t="s">
        <v>242</v>
      </c>
      <c r="K631" s="38">
        <v>859</v>
      </c>
      <c r="L631" s="206">
        <v>5974</v>
      </c>
      <c r="M631" s="207" t="s">
        <v>245</v>
      </c>
      <c r="N631" s="208" t="s">
        <v>242</v>
      </c>
      <c r="O631" s="209" t="s">
        <v>246</v>
      </c>
    </row>
    <row r="632" spans="2:15" ht="12">
      <c r="B632" s="201" t="s">
        <v>20</v>
      </c>
      <c r="C632" s="202" t="s">
        <v>241</v>
      </c>
      <c r="D632" s="203" t="s">
        <v>242</v>
      </c>
      <c r="E632" s="204" t="s">
        <v>21</v>
      </c>
      <c r="F632" s="202">
        <f t="shared" si="19"/>
        <v>12</v>
      </c>
      <c r="G632" s="202" t="str">
        <f t="shared" si="20"/>
        <v>Dodge City</v>
      </c>
      <c r="H632" s="202"/>
      <c r="I632" s="205" t="s">
        <v>22</v>
      </c>
      <c r="J632" s="38" t="s">
        <v>242</v>
      </c>
      <c r="K632" s="38">
        <v>1465</v>
      </c>
      <c r="L632" s="206">
        <v>5001</v>
      </c>
      <c r="M632" s="207" t="s">
        <v>23</v>
      </c>
      <c r="N632" s="208" t="s">
        <v>242</v>
      </c>
      <c r="O632" s="209" t="s">
        <v>276</v>
      </c>
    </row>
    <row r="633" spans="2:15" ht="12">
      <c r="B633" s="201" t="s">
        <v>1941</v>
      </c>
      <c r="C633" s="202" t="s">
        <v>241</v>
      </c>
      <c r="D633" s="203" t="s">
        <v>242</v>
      </c>
      <c r="E633" s="204" t="s">
        <v>1942</v>
      </c>
      <c r="F633" s="202">
        <f t="shared" si="19"/>
        <v>9</v>
      </c>
      <c r="G633" s="202" t="str">
        <f t="shared" si="20"/>
        <v>Liberal</v>
      </c>
      <c r="H633" s="202"/>
      <c r="I633" s="205" t="s">
        <v>22</v>
      </c>
      <c r="J633" s="38" t="s">
        <v>242</v>
      </c>
      <c r="K633" s="38">
        <v>1465</v>
      </c>
      <c r="L633" s="206">
        <v>5001</v>
      </c>
      <c r="M633" s="207" t="s">
        <v>23</v>
      </c>
      <c r="N633" s="208" t="s">
        <v>242</v>
      </c>
      <c r="O633" s="209" t="s">
        <v>276</v>
      </c>
    </row>
    <row r="634" spans="2:15" ht="12">
      <c r="B634" s="201" t="s">
        <v>2376</v>
      </c>
      <c r="C634" s="202" t="s">
        <v>2384</v>
      </c>
      <c r="D634" s="203" t="s">
        <v>2385</v>
      </c>
      <c r="E634" s="204" t="s">
        <v>2377</v>
      </c>
      <c r="F634" s="202">
        <f t="shared" si="19"/>
        <v>7</v>
      </c>
      <c r="G634" s="202" t="str">
        <f t="shared" si="20"/>
        <v>Omaha</v>
      </c>
      <c r="H634" s="202"/>
      <c r="I634" s="205" t="s">
        <v>2378</v>
      </c>
      <c r="J634" s="38" t="s">
        <v>2385</v>
      </c>
      <c r="K634" s="38">
        <v>1072</v>
      </c>
      <c r="L634" s="206">
        <v>6300</v>
      </c>
      <c r="M634" s="207" t="s">
        <v>399</v>
      </c>
      <c r="N634" s="208" t="s">
        <v>2385</v>
      </c>
      <c r="O634" s="209" t="s">
        <v>2763</v>
      </c>
    </row>
    <row r="635" spans="2:15" ht="12">
      <c r="B635" s="201" t="s">
        <v>2379</v>
      </c>
      <c r="C635" s="202" t="s">
        <v>2384</v>
      </c>
      <c r="D635" s="203" t="s">
        <v>2385</v>
      </c>
      <c r="E635" s="204" t="s">
        <v>2377</v>
      </c>
      <c r="F635" s="202">
        <f t="shared" si="19"/>
        <v>7</v>
      </c>
      <c r="G635" s="202" t="str">
        <f t="shared" si="20"/>
        <v>Omaha</v>
      </c>
      <c r="H635" s="202"/>
      <c r="I635" s="205" t="s">
        <v>2378</v>
      </c>
      <c r="J635" s="38" t="s">
        <v>2385</v>
      </c>
      <c r="K635" s="38">
        <v>1072</v>
      </c>
      <c r="L635" s="206">
        <v>6300</v>
      </c>
      <c r="M635" s="207" t="s">
        <v>399</v>
      </c>
      <c r="N635" s="208" t="s">
        <v>2385</v>
      </c>
      <c r="O635" s="209" t="s">
        <v>2763</v>
      </c>
    </row>
    <row r="636" spans="2:15" ht="12">
      <c r="B636" s="201" t="s">
        <v>1945</v>
      </c>
      <c r="C636" s="202" t="s">
        <v>2384</v>
      </c>
      <c r="D636" s="203" t="s">
        <v>2385</v>
      </c>
      <c r="E636" s="204" t="s">
        <v>1698</v>
      </c>
      <c r="F636" s="202">
        <f t="shared" si="19"/>
        <v>9</v>
      </c>
      <c r="G636" s="202" t="str">
        <f t="shared" si="20"/>
        <v>Lincoln</v>
      </c>
      <c r="H636" s="202"/>
      <c r="I636" s="205" t="s">
        <v>1931</v>
      </c>
      <c r="J636" s="38" t="s">
        <v>2385</v>
      </c>
      <c r="K636" s="38">
        <v>1134</v>
      </c>
      <c r="L636" s="206">
        <v>6278</v>
      </c>
      <c r="M636" s="207" t="s">
        <v>2397</v>
      </c>
      <c r="N636" s="208" t="s">
        <v>2385</v>
      </c>
      <c r="O636" s="209" t="s">
        <v>2157</v>
      </c>
    </row>
    <row r="637" spans="2:15" ht="12">
      <c r="B637" s="201" t="s">
        <v>1932</v>
      </c>
      <c r="C637" s="202" t="s">
        <v>2384</v>
      </c>
      <c r="D637" s="203" t="s">
        <v>2385</v>
      </c>
      <c r="E637" s="204" t="s">
        <v>1698</v>
      </c>
      <c r="F637" s="202">
        <f t="shared" si="19"/>
        <v>9</v>
      </c>
      <c r="G637" s="202" t="str">
        <f t="shared" si="20"/>
        <v>Lincoln</v>
      </c>
      <c r="H637" s="202"/>
      <c r="I637" s="205" t="s">
        <v>1931</v>
      </c>
      <c r="J637" s="38" t="s">
        <v>2385</v>
      </c>
      <c r="K637" s="38">
        <v>1134</v>
      </c>
      <c r="L637" s="206">
        <v>6278</v>
      </c>
      <c r="M637" s="207" t="s">
        <v>2397</v>
      </c>
      <c r="N637" s="208" t="s">
        <v>2385</v>
      </c>
      <c r="O637" s="209" t="s">
        <v>2157</v>
      </c>
    </row>
    <row r="638" spans="2:15" ht="12">
      <c r="B638" s="201" t="s">
        <v>1933</v>
      </c>
      <c r="C638" s="202" t="s">
        <v>2384</v>
      </c>
      <c r="D638" s="203" t="s">
        <v>2385</v>
      </c>
      <c r="E638" s="204" t="s">
        <v>1698</v>
      </c>
      <c r="F638" s="202">
        <f t="shared" si="19"/>
        <v>9</v>
      </c>
      <c r="G638" s="202" t="str">
        <f t="shared" si="20"/>
        <v>Lincoln</v>
      </c>
      <c r="H638" s="202"/>
      <c r="I638" s="205" t="s">
        <v>1931</v>
      </c>
      <c r="J638" s="38" t="s">
        <v>2385</v>
      </c>
      <c r="K638" s="38">
        <v>1134</v>
      </c>
      <c r="L638" s="206">
        <v>6278</v>
      </c>
      <c r="M638" s="207" t="s">
        <v>2397</v>
      </c>
      <c r="N638" s="208" t="s">
        <v>2385</v>
      </c>
      <c r="O638" s="209" t="s">
        <v>2157</v>
      </c>
    </row>
    <row r="639" spans="2:15" ht="12">
      <c r="B639" s="201" t="s">
        <v>2152</v>
      </c>
      <c r="C639" s="202" t="s">
        <v>2384</v>
      </c>
      <c r="D639" s="203" t="s">
        <v>2385</v>
      </c>
      <c r="E639" s="204" t="s">
        <v>2146</v>
      </c>
      <c r="F639" s="202">
        <f t="shared" si="19"/>
        <v>10</v>
      </c>
      <c r="G639" s="202" t="str">
        <f t="shared" si="20"/>
        <v>Columbus</v>
      </c>
      <c r="H639" s="202"/>
      <c r="I639" s="205" t="s">
        <v>2396</v>
      </c>
      <c r="J639" s="38" t="s">
        <v>2385</v>
      </c>
      <c r="K639" s="38">
        <v>997</v>
      </c>
      <c r="L639" s="206">
        <v>6421</v>
      </c>
      <c r="M639" s="207" t="s">
        <v>2397</v>
      </c>
      <c r="N639" s="208" t="s">
        <v>2385</v>
      </c>
      <c r="O639" s="209" t="s">
        <v>2157</v>
      </c>
    </row>
    <row r="640" spans="2:15" ht="12">
      <c r="B640" s="201" t="s">
        <v>310</v>
      </c>
      <c r="C640" s="202" t="s">
        <v>2384</v>
      </c>
      <c r="D640" s="203" t="s">
        <v>2385</v>
      </c>
      <c r="E640" s="204" t="s">
        <v>700</v>
      </c>
      <c r="F640" s="202">
        <f t="shared" si="19"/>
        <v>9</v>
      </c>
      <c r="G640" s="202" t="str">
        <f t="shared" si="20"/>
        <v>Norfolk</v>
      </c>
      <c r="H640" s="202"/>
      <c r="I640" s="205" t="s">
        <v>1832</v>
      </c>
      <c r="J640" s="38" t="s">
        <v>2385</v>
      </c>
      <c r="K640" s="38">
        <v>877</v>
      </c>
      <c r="L640" s="206">
        <v>6873</v>
      </c>
      <c r="M640" s="205" t="s">
        <v>2723</v>
      </c>
      <c r="N640" s="38" t="s">
        <v>2762</v>
      </c>
      <c r="O640" s="209" t="s">
        <v>2724</v>
      </c>
    </row>
    <row r="641" spans="2:15" ht="12">
      <c r="B641" s="201" t="s">
        <v>1291</v>
      </c>
      <c r="C641" s="202" t="s">
        <v>2384</v>
      </c>
      <c r="D641" s="203" t="s">
        <v>2385</v>
      </c>
      <c r="E641" s="204" t="s">
        <v>1292</v>
      </c>
      <c r="F641" s="202">
        <f t="shared" si="19"/>
        <v>14</v>
      </c>
      <c r="G641" s="202" t="str">
        <f t="shared" si="20"/>
        <v>Grand Island</v>
      </c>
      <c r="H641" s="202"/>
      <c r="I641" s="205" t="s">
        <v>2396</v>
      </c>
      <c r="J641" s="38" t="s">
        <v>2385</v>
      </c>
      <c r="K641" s="38">
        <v>997</v>
      </c>
      <c r="L641" s="206">
        <v>6421</v>
      </c>
      <c r="M641" s="207" t="s">
        <v>2397</v>
      </c>
      <c r="N641" s="208" t="s">
        <v>2385</v>
      </c>
      <c r="O641" s="209" t="s">
        <v>2157</v>
      </c>
    </row>
    <row r="642" spans="2:15" ht="12">
      <c r="B642" s="201" t="s">
        <v>2328</v>
      </c>
      <c r="C642" s="202" t="s">
        <v>2384</v>
      </c>
      <c r="D642" s="203" t="s">
        <v>2385</v>
      </c>
      <c r="E642" s="204" t="s">
        <v>2333</v>
      </c>
      <c r="F642" s="202">
        <f t="shared" si="19"/>
        <v>10</v>
      </c>
      <c r="G642" s="202" t="str">
        <f t="shared" si="20"/>
        <v>Hastings</v>
      </c>
      <c r="H642" s="202"/>
      <c r="I642" s="205" t="s">
        <v>2396</v>
      </c>
      <c r="J642" s="38" t="s">
        <v>2385</v>
      </c>
      <c r="K642" s="38">
        <v>997</v>
      </c>
      <c r="L642" s="206">
        <v>6421</v>
      </c>
      <c r="M642" s="207" t="s">
        <v>2397</v>
      </c>
      <c r="N642" s="208" t="s">
        <v>2385</v>
      </c>
      <c r="O642" s="209" t="s">
        <v>2157</v>
      </c>
    </row>
    <row r="643" spans="2:15" ht="12">
      <c r="B643" s="201" t="s">
        <v>2448</v>
      </c>
      <c r="C643" s="202" t="s">
        <v>2384</v>
      </c>
      <c r="D643" s="203" t="s">
        <v>2385</v>
      </c>
      <c r="E643" s="204" t="s">
        <v>2453</v>
      </c>
      <c r="F643" s="202">
        <f t="shared" si="19"/>
        <v>8</v>
      </c>
      <c r="G643" s="202" t="str">
        <f t="shared" si="20"/>
        <v>McCook</v>
      </c>
      <c r="H643" s="202"/>
      <c r="I643" s="205" t="s">
        <v>244</v>
      </c>
      <c r="J643" s="38" t="s">
        <v>242</v>
      </c>
      <c r="K643" s="38">
        <v>859</v>
      </c>
      <c r="L643" s="206">
        <v>5974</v>
      </c>
      <c r="M643" s="207" t="s">
        <v>245</v>
      </c>
      <c r="N643" s="208" t="s">
        <v>242</v>
      </c>
      <c r="O643" s="209" t="s">
        <v>246</v>
      </c>
    </row>
    <row r="644" spans="2:15" ht="12">
      <c r="B644" s="201" t="s">
        <v>1588</v>
      </c>
      <c r="C644" s="202" t="s">
        <v>2384</v>
      </c>
      <c r="D644" s="203" t="s">
        <v>2385</v>
      </c>
      <c r="E644" s="204" t="s">
        <v>1589</v>
      </c>
      <c r="F644" s="202">
        <f t="shared" si="19"/>
        <v>14</v>
      </c>
      <c r="G644" s="202" t="str">
        <f t="shared" si="20"/>
        <v>North_Platte</v>
      </c>
      <c r="H644" s="202"/>
      <c r="I644" s="205" t="s">
        <v>2296</v>
      </c>
      <c r="J644" s="38" t="s">
        <v>2385</v>
      </c>
      <c r="K644" s="38">
        <v>713</v>
      </c>
      <c r="L644" s="206">
        <v>6859</v>
      </c>
      <c r="M644" s="207" t="s">
        <v>2297</v>
      </c>
      <c r="N644" s="208" t="s">
        <v>2385</v>
      </c>
      <c r="O644" s="209" t="s">
        <v>2298</v>
      </c>
    </row>
    <row r="645" spans="2:15" ht="12">
      <c r="B645" s="201" t="s">
        <v>2464</v>
      </c>
      <c r="C645" s="202" t="s">
        <v>2384</v>
      </c>
      <c r="D645" s="203" t="s">
        <v>2385</v>
      </c>
      <c r="E645" s="204" t="s">
        <v>2465</v>
      </c>
      <c r="F645" s="202">
        <f t="shared" si="19"/>
        <v>11</v>
      </c>
      <c r="G645" s="202" t="str">
        <f t="shared" si="20"/>
        <v>Valentine</v>
      </c>
      <c r="H645" s="202"/>
      <c r="I645" s="205" t="s">
        <v>2466</v>
      </c>
      <c r="J645" s="38" t="s">
        <v>2385</v>
      </c>
      <c r="K645" s="38">
        <v>752</v>
      </c>
      <c r="L645" s="206">
        <v>7282</v>
      </c>
      <c r="M645" s="207" t="s">
        <v>2297</v>
      </c>
      <c r="N645" s="208" t="s">
        <v>2385</v>
      </c>
      <c r="O645" s="209" t="s">
        <v>2298</v>
      </c>
    </row>
    <row r="646" spans="2:15" ht="12">
      <c r="B646" s="201" t="s">
        <v>2383</v>
      </c>
      <c r="C646" s="202" t="s">
        <v>2384</v>
      </c>
      <c r="D646" s="203" t="s">
        <v>2385</v>
      </c>
      <c r="E646" s="204" t="s">
        <v>2386</v>
      </c>
      <c r="F646" s="202">
        <f t="shared" si="19"/>
        <v>10</v>
      </c>
      <c r="G646" s="202" t="str">
        <f t="shared" si="20"/>
        <v>Alliance</v>
      </c>
      <c r="H646" s="202"/>
      <c r="I646" s="205" t="s">
        <v>2387</v>
      </c>
      <c r="J646" s="38" t="s">
        <v>1631</v>
      </c>
      <c r="K646" s="38">
        <v>611</v>
      </c>
      <c r="L646" s="206">
        <v>7301</v>
      </c>
      <c r="M646" s="207" t="s">
        <v>2388</v>
      </c>
      <c r="N646" s="208" t="s">
        <v>1631</v>
      </c>
      <c r="O646" s="209" t="s">
        <v>2389</v>
      </c>
    </row>
    <row r="647" spans="2:15" ht="12">
      <c r="B647" s="201" t="s">
        <v>1966</v>
      </c>
      <c r="C647" s="202" t="s">
        <v>2444</v>
      </c>
      <c r="D647" s="203" t="s">
        <v>2445</v>
      </c>
      <c r="E647" s="204" t="s">
        <v>1967</v>
      </c>
      <c r="F647" s="202">
        <f t="shared" si="19"/>
        <v>13</v>
      </c>
      <c r="G647" s="202" t="str">
        <f t="shared" si="20"/>
        <v>New Orleans</v>
      </c>
      <c r="H647" s="202"/>
      <c r="I647" s="205" t="s">
        <v>1789</v>
      </c>
      <c r="J647" s="38" t="s">
        <v>2445</v>
      </c>
      <c r="K647" s="38">
        <v>2655</v>
      </c>
      <c r="L647" s="206">
        <v>1513</v>
      </c>
      <c r="M647" s="207" t="s">
        <v>1032</v>
      </c>
      <c r="N647" s="208" t="s">
        <v>2445</v>
      </c>
      <c r="O647" s="209" t="s">
        <v>1033</v>
      </c>
    </row>
    <row r="648" spans="2:15" ht="12">
      <c r="B648" s="201" t="s">
        <v>1968</v>
      </c>
      <c r="C648" s="202" t="s">
        <v>2444</v>
      </c>
      <c r="D648" s="203" t="s">
        <v>2445</v>
      </c>
      <c r="E648" s="204" t="s">
        <v>1967</v>
      </c>
      <c r="F648" s="202">
        <f t="shared" si="19"/>
        <v>13</v>
      </c>
      <c r="G648" s="202" t="str">
        <f t="shared" si="20"/>
        <v>New Orleans</v>
      </c>
      <c r="H648" s="202"/>
      <c r="I648" s="205" t="s">
        <v>1789</v>
      </c>
      <c r="J648" s="38" t="s">
        <v>2445</v>
      </c>
      <c r="K648" s="38">
        <v>2655</v>
      </c>
      <c r="L648" s="206">
        <v>1513</v>
      </c>
      <c r="M648" s="207" t="s">
        <v>1032</v>
      </c>
      <c r="N648" s="208" t="s">
        <v>2445</v>
      </c>
      <c r="O648" s="209" t="s">
        <v>1033</v>
      </c>
    </row>
    <row r="649" spans="2:15" ht="12">
      <c r="B649" s="201" t="s">
        <v>2107</v>
      </c>
      <c r="C649" s="202" t="s">
        <v>2444</v>
      </c>
      <c r="D649" s="203" t="s">
        <v>2445</v>
      </c>
      <c r="E649" s="204" t="s">
        <v>2359</v>
      </c>
      <c r="F649" s="202">
        <f t="shared" si="19"/>
        <v>11</v>
      </c>
      <c r="G649" s="202" t="str">
        <f t="shared" si="20"/>
        <v>Thibodaux</v>
      </c>
      <c r="H649" s="202"/>
      <c r="I649" s="205" t="s">
        <v>1789</v>
      </c>
      <c r="J649" s="38" t="s">
        <v>2445</v>
      </c>
      <c r="K649" s="38">
        <v>2655</v>
      </c>
      <c r="L649" s="206">
        <v>1513</v>
      </c>
      <c r="M649" s="207" t="s">
        <v>1032</v>
      </c>
      <c r="N649" s="208" t="s">
        <v>2445</v>
      </c>
      <c r="O649" s="209" t="s">
        <v>1033</v>
      </c>
    </row>
    <row r="650" spans="2:15" ht="12">
      <c r="B650" s="201" t="s">
        <v>1080</v>
      </c>
      <c r="C650" s="202" t="s">
        <v>2444</v>
      </c>
      <c r="D650" s="203" t="s">
        <v>2445</v>
      </c>
      <c r="E650" s="204" t="s">
        <v>1081</v>
      </c>
      <c r="F650" s="202">
        <f aca="true" t="shared" si="21" ref="F650:F713">LEN(E650)</f>
        <v>9</v>
      </c>
      <c r="G650" s="202" t="str">
        <f aca="true" t="shared" si="22" ref="G650:G713">MID(E650,2,F650-2)</f>
        <v>Hammond</v>
      </c>
      <c r="H650" s="202"/>
      <c r="I650" s="205" t="s">
        <v>1473</v>
      </c>
      <c r="J650" s="38" t="s">
        <v>2445</v>
      </c>
      <c r="K650" s="38">
        <v>2690</v>
      </c>
      <c r="L650" s="206">
        <v>1669</v>
      </c>
      <c r="M650" s="207" t="s">
        <v>1474</v>
      </c>
      <c r="N650" s="208" t="s">
        <v>2445</v>
      </c>
      <c r="O650" s="209" t="s">
        <v>1475</v>
      </c>
    </row>
    <row r="651" spans="2:15" ht="12">
      <c r="B651" s="201" t="s">
        <v>1054</v>
      </c>
      <c r="C651" s="202" t="s">
        <v>2444</v>
      </c>
      <c r="D651" s="203" t="s">
        <v>2445</v>
      </c>
      <c r="E651" s="204" t="s">
        <v>1053</v>
      </c>
      <c r="F651" s="202">
        <f t="shared" si="21"/>
        <v>11</v>
      </c>
      <c r="G651" s="202" t="str">
        <f t="shared" si="22"/>
        <v>Lafayette</v>
      </c>
      <c r="H651" s="202"/>
      <c r="I651" s="205" t="s">
        <v>1473</v>
      </c>
      <c r="J651" s="38" t="s">
        <v>2445</v>
      </c>
      <c r="K651" s="38">
        <v>2690</v>
      </c>
      <c r="L651" s="206">
        <v>1669</v>
      </c>
      <c r="M651" s="207" t="s">
        <v>1474</v>
      </c>
      <c r="N651" s="208" t="s">
        <v>2445</v>
      </c>
      <c r="O651" s="209" t="s">
        <v>1475</v>
      </c>
    </row>
    <row r="652" spans="2:15" ht="12">
      <c r="B652" s="201" t="s">
        <v>1055</v>
      </c>
      <c r="C652" s="202" t="s">
        <v>2444</v>
      </c>
      <c r="D652" s="203" t="s">
        <v>2445</v>
      </c>
      <c r="E652" s="204" t="s">
        <v>1056</v>
      </c>
      <c r="F652" s="202">
        <f t="shared" si="21"/>
        <v>14</v>
      </c>
      <c r="G652" s="202" t="str">
        <f t="shared" si="22"/>
        <v>Lake Charles</v>
      </c>
      <c r="H652" s="202"/>
      <c r="I652" s="205" t="s">
        <v>1057</v>
      </c>
      <c r="J652" s="38" t="s">
        <v>2445</v>
      </c>
      <c r="K652" s="38">
        <v>2650</v>
      </c>
      <c r="L652" s="206">
        <v>1616</v>
      </c>
      <c r="M652" s="207" t="s">
        <v>1058</v>
      </c>
      <c r="N652" s="208" t="s">
        <v>2445</v>
      </c>
      <c r="O652" s="209" t="s">
        <v>1059</v>
      </c>
    </row>
    <row r="653" spans="2:15" ht="12">
      <c r="B653" s="201" t="s">
        <v>1709</v>
      </c>
      <c r="C653" s="202" t="s">
        <v>2444</v>
      </c>
      <c r="D653" s="203" t="s">
        <v>2445</v>
      </c>
      <c r="E653" s="204" t="s">
        <v>1472</v>
      </c>
      <c r="F653" s="202">
        <f t="shared" si="21"/>
        <v>13</v>
      </c>
      <c r="G653" s="202" t="str">
        <f t="shared" si="22"/>
        <v>Baton Rouge</v>
      </c>
      <c r="H653" s="202"/>
      <c r="I653" s="205" t="s">
        <v>1473</v>
      </c>
      <c r="J653" s="38" t="s">
        <v>2445</v>
      </c>
      <c r="K653" s="38">
        <v>2690</v>
      </c>
      <c r="L653" s="206">
        <v>1669</v>
      </c>
      <c r="M653" s="207" t="s">
        <v>1474</v>
      </c>
      <c r="N653" s="208" t="s">
        <v>2445</v>
      </c>
      <c r="O653" s="209" t="s">
        <v>1475</v>
      </c>
    </row>
    <row r="654" spans="2:15" ht="12">
      <c r="B654" s="201" t="s">
        <v>1476</v>
      </c>
      <c r="C654" s="202" t="s">
        <v>2444</v>
      </c>
      <c r="D654" s="203" t="s">
        <v>2445</v>
      </c>
      <c r="E654" s="204" t="s">
        <v>1472</v>
      </c>
      <c r="F654" s="202">
        <f t="shared" si="21"/>
        <v>13</v>
      </c>
      <c r="G654" s="202" t="str">
        <f t="shared" si="22"/>
        <v>Baton Rouge</v>
      </c>
      <c r="H654" s="202"/>
      <c r="I654" s="205" t="s">
        <v>1473</v>
      </c>
      <c r="J654" s="38" t="s">
        <v>2445</v>
      </c>
      <c r="K654" s="38">
        <v>2690</v>
      </c>
      <c r="L654" s="206">
        <v>1669</v>
      </c>
      <c r="M654" s="207" t="s">
        <v>1474</v>
      </c>
      <c r="N654" s="208" t="s">
        <v>2445</v>
      </c>
      <c r="O654" s="209" t="s">
        <v>1475</v>
      </c>
    </row>
    <row r="655" spans="2:15" ht="12">
      <c r="B655" s="201" t="s">
        <v>1502</v>
      </c>
      <c r="C655" s="202" t="s">
        <v>2444</v>
      </c>
      <c r="D655" s="203" t="s">
        <v>2445</v>
      </c>
      <c r="E655" s="204" t="s">
        <v>1503</v>
      </c>
      <c r="F655" s="202">
        <f t="shared" si="21"/>
        <v>12</v>
      </c>
      <c r="G655" s="202" t="str">
        <f t="shared" si="22"/>
        <v>Shreveport</v>
      </c>
      <c r="H655" s="202"/>
      <c r="I655" s="205" t="s">
        <v>27</v>
      </c>
      <c r="J655" s="38" t="s">
        <v>2445</v>
      </c>
      <c r="K655" s="38">
        <v>2368</v>
      </c>
      <c r="L655" s="206">
        <v>2264</v>
      </c>
      <c r="M655" s="207" t="s">
        <v>2613</v>
      </c>
      <c r="N655" s="208" t="s">
        <v>2445</v>
      </c>
      <c r="O655" s="209" t="s">
        <v>2614</v>
      </c>
    </row>
    <row r="656" spans="2:15" ht="12">
      <c r="B656" s="201" t="s">
        <v>1504</v>
      </c>
      <c r="C656" s="202" t="s">
        <v>2444</v>
      </c>
      <c r="D656" s="203" t="s">
        <v>2445</v>
      </c>
      <c r="E656" s="204" t="s">
        <v>1503</v>
      </c>
      <c r="F656" s="202">
        <f t="shared" si="21"/>
        <v>12</v>
      </c>
      <c r="G656" s="202" t="str">
        <f t="shared" si="22"/>
        <v>Shreveport</v>
      </c>
      <c r="H656" s="202"/>
      <c r="I656" s="205" t="s">
        <v>27</v>
      </c>
      <c r="J656" s="38" t="s">
        <v>2445</v>
      </c>
      <c r="K656" s="38">
        <v>2368</v>
      </c>
      <c r="L656" s="206">
        <v>2264</v>
      </c>
      <c r="M656" s="207" t="s">
        <v>2613</v>
      </c>
      <c r="N656" s="208" t="s">
        <v>2445</v>
      </c>
      <c r="O656" s="209" t="s">
        <v>2614</v>
      </c>
    </row>
    <row r="657" spans="2:15" ht="12">
      <c r="B657" s="201" t="s">
        <v>2173</v>
      </c>
      <c r="C657" s="202" t="s">
        <v>2444</v>
      </c>
      <c r="D657" s="203" t="s">
        <v>2445</v>
      </c>
      <c r="E657" s="204" t="s">
        <v>2174</v>
      </c>
      <c r="F657" s="202">
        <f t="shared" si="21"/>
        <v>8</v>
      </c>
      <c r="G657" s="202" t="str">
        <f t="shared" si="22"/>
        <v>Monroe</v>
      </c>
      <c r="H657" s="202"/>
      <c r="I657" s="205" t="s">
        <v>1553</v>
      </c>
      <c r="J657" s="38" t="s">
        <v>2518</v>
      </c>
      <c r="K657" s="38">
        <v>2215</v>
      </c>
      <c r="L657" s="206">
        <v>2467</v>
      </c>
      <c r="M657" s="207" t="s">
        <v>2519</v>
      </c>
      <c r="N657" s="208" t="s">
        <v>2518</v>
      </c>
      <c r="O657" s="209" t="s">
        <v>2520</v>
      </c>
    </row>
    <row r="658" spans="2:15" ht="12">
      <c r="B658" s="201" t="s">
        <v>2271</v>
      </c>
      <c r="C658" s="202" t="s">
        <v>2444</v>
      </c>
      <c r="D658" s="203" t="s">
        <v>2445</v>
      </c>
      <c r="E658" s="204" t="s">
        <v>2272</v>
      </c>
      <c r="F658" s="202">
        <f t="shared" si="21"/>
        <v>12</v>
      </c>
      <c r="G658" s="202" t="str">
        <f t="shared" si="22"/>
        <v>Alexandria</v>
      </c>
      <c r="H658" s="202"/>
      <c r="I658" s="205" t="s">
        <v>27</v>
      </c>
      <c r="J658" s="38" t="s">
        <v>2445</v>
      </c>
      <c r="K658" s="38">
        <v>2368</v>
      </c>
      <c r="L658" s="206">
        <v>2264</v>
      </c>
      <c r="M658" s="207" t="s">
        <v>2613</v>
      </c>
      <c r="N658" s="208" t="s">
        <v>2445</v>
      </c>
      <c r="O658" s="209" t="s">
        <v>2614</v>
      </c>
    </row>
    <row r="659" spans="2:15" ht="12">
      <c r="B659" s="201" t="s">
        <v>2443</v>
      </c>
      <c r="C659" s="202" t="s">
        <v>2444</v>
      </c>
      <c r="D659" s="203" t="s">
        <v>2445</v>
      </c>
      <c r="E659" s="204" t="s">
        <v>26</v>
      </c>
      <c r="F659" s="202">
        <f t="shared" si="21"/>
        <v>9</v>
      </c>
      <c r="G659" s="202" t="str">
        <f t="shared" si="22"/>
        <v>Aimwell</v>
      </c>
      <c r="H659" s="202"/>
      <c r="I659" s="205" t="s">
        <v>27</v>
      </c>
      <c r="J659" s="38" t="s">
        <v>2445</v>
      </c>
      <c r="K659" s="38">
        <v>2368</v>
      </c>
      <c r="L659" s="206">
        <v>2264</v>
      </c>
      <c r="M659" s="207" t="s">
        <v>2613</v>
      </c>
      <c r="N659" s="208" t="s">
        <v>2445</v>
      </c>
      <c r="O659" s="209" t="s">
        <v>2614</v>
      </c>
    </row>
    <row r="660" spans="2:15" ht="12">
      <c r="B660" s="201" t="s">
        <v>189</v>
      </c>
      <c r="C660" s="202" t="s">
        <v>2208</v>
      </c>
      <c r="D660" s="203" t="s">
        <v>1946</v>
      </c>
      <c r="E660" s="204" t="s">
        <v>190</v>
      </c>
      <c r="F660" s="202">
        <f t="shared" si="21"/>
        <v>12</v>
      </c>
      <c r="G660" s="202" t="str">
        <f t="shared" si="22"/>
        <v>Pine Bluff</v>
      </c>
      <c r="H660" s="202"/>
      <c r="I660" s="205" t="s">
        <v>1553</v>
      </c>
      <c r="J660" s="38" t="s">
        <v>2518</v>
      </c>
      <c r="K660" s="38">
        <v>2215</v>
      </c>
      <c r="L660" s="206">
        <v>2467</v>
      </c>
      <c r="M660" s="207" t="s">
        <v>2519</v>
      </c>
      <c r="N660" s="208" t="s">
        <v>2518</v>
      </c>
      <c r="O660" s="209" t="s">
        <v>2520</v>
      </c>
    </row>
    <row r="661" spans="2:15" ht="12">
      <c r="B661" s="201" t="s">
        <v>2778</v>
      </c>
      <c r="C661" s="202" t="s">
        <v>2208</v>
      </c>
      <c r="D661" s="203" t="s">
        <v>1946</v>
      </c>
      <c r="E661" s="204" t="s">
        <v>2779</v>
      </c>
      <c r="F661" s="202">
        <f t="shared" si="21"/>
        <v>8</v>
      </c>
      <c r="G661" s="202" t="str">
        <f t="shared" si="22"/>
        <v>Camden</v>
      </c>
      <c r="H661" s="202"/>
      <c r="I661" s="205" t="s">
        <v>2780</v>
      </c>
      <c r="J661" s="38" t="s">
        <v>1946</v>
      </c>
      <c r="K661" s="38">
        <v>2005</v>
      </c>
      <c r="L661" s="206">
        <v>3155</v>
      </c>
      <c r="M661" s="205" t="s">
        <v>1705</v>
      </c>
      <c r="N661" s="38" t="s">
        <v>1946</v>
      </c>
      <c r="O661" s="209" t="s">
        <v>1706</v>
      </c>
    </row>
    <row r="662" spans="2:15" ht="12">
      <c r="B662" s="201" t="s">
        <v>1541</v>
      </c>
      <c r="C662" s="202" t="s">
        <v>2208</v>
      </c>
      <c r="D662" s="203" t="s">
        <v>1946</v>
      </c>
      <c r="E662" s="204" t="s">
        <v>1542</v>
      </c>
      <c r="F662" s="202">
        <f t="shared" si="21"/>
        <v>6</v>
      </c>
      <c r="G662" s="202" t="str">
        <f t="shared" si="22"/>
        <v>Hope</v>
      </c>
      <c r="H662" s="202"/>
      <c r="I662" s="205" t="s">
        <v>2780</v>
      </c>
      <c r="J662" s="38" t="s">
        <v>1946</v>
      </c>
      <c r="K662" s="38">
        <v>2005</v>
      </c>
      <c r="L662" s="206">
        <v>3155</v>
      </c>
      <c r="M662" s="205" t="s">
        <v>1705</v>
      </c>
      <c r="N662" s="38" t="s">
        <v>1946</v>
      </c>
      <c r="O662" s="209" t="s">
        <v>1706</v>
      </c>
    </row>
    <row r="663" spans="2:15" ht="12">
      <c r="B663" s="201" t="s">
        <v>1543</v>
      </c>
      <c r="C663" s="202" t="s">
        <v>2208</v>
      </c>
      <c r="D663" s="203" t="s">
        <v>1946</v>
      </c>
      <c r="E663" s="204" t="s">
        <v>1544</v>
      </c>
      <c r="F663" s="202">
        <f t="shared" si="21"/>
        <v>13</v>
      </c>
      <c r="G663" s="202" t="str">
        <f t="shared" si="22"/>
        <v>Hot Springs</v>
      </c>
      <c r="H663" s="202"/>
      <c r="I663" s="205" t="s">
        <v>2780</v>
      </c>
      <c r="J663" s="38" t="s">
        <v>1946</v>
      </c>
      <c r="K663" s="38">
        <v>2005</v>
      </c>
      <c r="L663" s="206">
        <v>3155</v>
      </c>
      <c r="M663" s="205" t="s">
        <v>1705</v>
      </c>
      <c r="N663" s="38" t="s">
        <v>1946</v>
      </c>
      <c r="O663" s="209" t="s">
        <v>1706</v>
      </c>
    </row>
    <row r="664" spans="2:15" ht="12">
      <c r="B664" s="201" t="s">
        <v>979</v>
      </c>
      <c r="C664" s="202" t="s">
        <v>2208</v>
      </c>
      <c r="D664" s="203" t="s">
        <v>1946</v>
      </c>
      <c r="E664" s="204" t="s">
        <v>980</v>
      </c>
      <c r="F664" s="202">
        <f t="shared" si="21"/>
        <v>13</v>
      </c>
      <c r="G664" s="202" t="str">
        <f t="shared" si="22"/>
        <v>Little Rock</v>
      </c>
      <c r="H664" s="202"/>
      <c r="I664" s="205" t="s">
        <v>2780</v>
      </c>
      <c r="J664" s="38" t="s">
        <v>1946</v>
      </c>
      <c r="K664" s="38">
        <v>2005</v>
      </c>
      <c r="L664" s="206">
        <v>3155</v>
      </c>
      <c r="M664" s="205" t="s">
        <v>1705</v>
      </c>
      <c r="N664" s="38" t="s">
        <v>1946</v>
      </c>
      <c r="O664" s="209" t="s">
        <v>1706</v>
      </c>
    </row>
    <row r="665" spans="2:15" ht="12">
      <c r="B665" s="201" t="s">
        <v>981</v>
      </c>
      <c r="C665" s="202" t="s">
        <v>2208</v>
      </c>
      <c r="D665" s="203" t="s">
        <v>1946</v>
      </c>
      <c r="E665" s="204" t="s">
        <v>980</v>
      </c>
      <c r="F665" s="202">
        <f t="shared" si="21"/>
        <v>13</v>
      </c>
      <c r="G665" s="202" t="str">
        <f t="shared" si="22"/>
        <v>Little Rock</v>
      </c>
      <c r="H665" s="202"/>
      <c r="I665" s="205" t="s">
        <v>2780</v>
      </c>
      <c r="J665" s="38" t="s">
        <v>1946</v>
      </c>
      <c r="K665" s="38">
        <v>2005</v>
      </c>
      <c r="L665" s="206">
        <v>3155</v>
      </c>
      <c r="M665" s="205" t="s">
        <v>1705</v>
      </c>
      <c r="N665" s="38" t="s">
        <v>1946</v>
      </c>
      <c r="O665" s="209" t="s">
        <v>1706</v>
      </c>
    </row>
    <row r="666" spans="2:15" ht="12">
      <c r="B666" s="201" t="s">
        <v>982</v>
      </c>
      <c r="C666" s="202" t="s">
        <v>2208</v>
      </c>
      <c r="D666" s="203" t="s">
        <v>1946</v>
      </c>
      <c r="E666" s="204" t="s">
        <v>980</v>
      </c>
      <c r="F666" s="202">
        <f t="shared" si="21"/>
        <v>13</v>
      </c>
      <c r="G666" s="202" t="str">
        <f t="shared" si="22"/>
        <v>Little Rock</v>
      </c>
      <c r="H666" s="202"/>
      <c r="I666" s="205" t="s">
        <v>2780</v>
      </c>
      <c r="J666" s="38" t="s">
        <v>1946</v>
      </c>
      <c r="K666" s="38">
        <v>2005</v>
      </c>
      <c r="L666" s="206">
        <v>3155</v>
      </c>
      <c r="M666" s="205" t="s">
        <v>1705</v>
      </c>
      <c r="N666" s="38" t="s">
        <v>1946</v>
      </c>
      <c r="O666" s="209" t="s">
        <v>1706</v>
      </c>
    </row>
    <row r="667" spans="2:15" ht="12">
      <c r="B667" s="201" t="s">
        <v>2246</v>
      </c>
      <c r="C667" s="202" t="s">
        <v>2208</v>
      </c>
      <c r="D667" s="203" t="s">
        <v>1946</v>
      </c>
      <c r="E667" s="204" t="s">
        <v>2247</v>
      </c>
      <c r="F667" s="202">
        <f t="shared" si="21"/>
        <v>14</v>
      </c>
      <c r="G667" s="202" t="str">
        <f t="shared" si="22"/>
        <v>West Memphis</v>
      </c>
      <c r="H667" s="202"/>
      <c r="I667" s="205" t="s">
        <v>1948</v>
      </c>
      <c r="J667" s="38" t="s">
        <v>1946</v>
      </c>
      <c r="K667" s="38">
        <v>1916</v>
      </c>
      <c r="L667" s="206">
        <v>3228</v>
      </c>
      <c r="M667" s="205" t="s">
        <v>1705</v>
      </c>
      <c r="N667" s="38" t="s">
        <v>1946</v>
      </c>
      <c r="O667" s="209" t="s">
        <v>1706</v>
      </c>
    </row>
    <row r="668" spans="2:15" ht="12">
      <c r="B668" s="201" t="s">
        <v>418</v>
      </c>
      <c r="C668" s="202" t="s">
        <v>2208</v>
      </c>
      <c r="D668" s="203" t="s">
        <v>1946</v>
      </c>
      <c r="E668" s="204" t="s">
        <v>419</v>
      </c>
      <c r="F668" s="202">
        <f t="shared" si="21"/>
        <v>11</v>
      </c>
      <c r="G668" s="202" t="str">
        <f t="shared" si="22"/>
        <v>Jonesboro</v>
      </c>
      <c r="H668" s="202"/>
      <c r="I668" s="205" t="s">
        <v>1948</v>
      </c>
      <c r="J668" s="38" t="s">
        <v>1946</v>
      </c>
      <c r="K668" s="38">
        <v>1916</v>
      </c>
      <c r="L668" s="206">
        <v>3228</v>
      </c>
      <c r="M668" s="205" t="s">
        <v>1705</v>
      </c>
      <c r="N668" s="38" t="s">
        <v>1946</v>
      </c>
      <c r="O668" s="209" t="s">
        <v>1706</v>
      </c>
    </row>
    <row r="669" spans="2:15" ht="12">
      <c r="B669" s="201" t="s">
        <v>2207</v>
      </c>
      <c r="C669" s="202" t="s">
        <v>2208</v>
      </c>
      <c r="D669" s="203" t="s">
        <v>1946</v>
      </c>
      <c r="E669" s="204" t="s">
        <v>1947</v>
      </c>
      <c r="F669" s="202">
        <f t="shared" si="21"/>
        <v>12</v>
      </c>
      <c r="G669" s="202" t="str">
        <f t="shared" si="22"/>
        <v>Batesville</v>
      </c>
      <c r="H669" s="202"/>
      <c r="I669" s="205" t="s">
        <v>1948</v>
      </c>
      <c r="J669" s="38" t="s">
        <v>1946</v>
      </c>
      <c r="K669" s="38">
        <v>1916</v>
      </c>
      <c r="L669" s="206">
        <v>3228</v>
      </c>
      <c r="M669" s="205" t="s">
        <v>1705</v>
      </c>
      <c r="N669" s="38" t="s">
        <v>1946</v>
      </c>
      <c r="O669" s="209" t="s">
        <v>1706</v>
      </c>
    </row>
    <row r="670" spans="2:15" ht="12">
      <c r="B670" s="201" t="s">
        <v>1823</v>
      </c>
      <c r="C670" s="202" t="s">
        <v>2208</v>
      </c>
      <c r="D670" s="203" t="s">
        <v>1946</v>
      </c>
      <c r="E670" s="204" t="s">
        <v>1656</v>
      </c>
      <c r="F670" s="202">
        <f t="shared" si="21"/>
        <v>10</v>
      </c>
      <c r="G670" s="202" t="str">
        <f t="shared" si="22"/>
        <v>Harrison</v>
      </c>
      <c r="H670" s="202"/>
      <c r="I670" s="205" t="s">
        <v>1703</v>
      </c>
      <c r="J670" s="38" t="s">
        <v>1946</v>
      </c>
      <c r="K670" s="38">
        <v>1894</v>
      </c>
      <c r="L670" s="206">
        <v>3478</v>
      </c>
      <c r="M670" s="205" t="s">
        <v>1704</v>
      </c>
      <c r="N670" s="38" t="s">
        <v>1946</v>
      </c>
      <c r="O670" s="209" t="s">
        <v>1470</v>
      </c>
    </row>
    <row r="671" spans="2:15" ht="12">
      <c r="B671" s="201" t="s">
        <v>1253</v>
      </c>
      <c r="C671" s="202" t="s">
        <v>2208</v>
      </c>
      <c r="D671" s="203" t="s">
        <v>1946</v>
      </c>
      <c r="E671" s="204" t="s">
        <v>1241</v>
      </c>
      <c r="F671" s="202">
        <f t="shared" si="21"/>
        <v>14</v>
      </c>
      <c r="G671" s="202" t="str">
        <f t="shared" si="22"/>
        <v>Fayetteville</v>
      </c>
      <c r="H671" s="202"/>
      <c r="I671" s="205" t="s">
        <v>1242</v>
      </c>
      <c r="J671" s="38" t="s">
        <v>445</v>
      </c>
      <c r="K671" s="38">
        <v>1320</v>
      </c>
      <c r="L671" s="206">
        <v>4638</v>
      </c>
      <c r="M671" s="207" t="s">
        <v>2182</v>
      </c>
      <c r="N671" s="208" t="s">
        <v>445</v>
      </c>
      <c r="O671" s="209" t="s">
        <v>1243</v>
      </c>
    </row>
    <row r="672" spans="2:15" ht="12">
      <c r="B672" s="201" t="s">
        <v>2803</v>
      </c>
      <c r="C672" s="202" t="s">
        <v>2208</v>
      </c>
      <c r="D672" s="203" t="s">
        <v>1946</v>
      </c>
      <c r="E672" s="204" t="s">
        <v>2804</v>
      </c>
      <c r="F672" s="202">
        <f t="shared" si="21"/>
        <v>14</v>
      </c>
      <c r="G672" s="202" t="str">
        <f t="shared" si="22"/>
        <v>Russellville</v>
      </c>
      <c r="H672" s="202"/>
      <c r="I672" s="205" t="s">
        <v>1703</v>
      </c>
      <c r="J672" s="38" t="s">
        <v>1946</v>
      </c>
      <c r="K672" s="38">
        <v>1894</v>
      </c>
      <c r="L672" s="206">
        <v>3478</v>
      </c>
      <c r="M672" s="205" t="s">
        <v>1704</v>
      </c>
      <c r="N672" s="38" t="s">
        <v>1946</v>
      </c>
      <c r="O672" s="209" t="s">
        <v>1470</v>
      </c>
    </row>
    <row r="673" spans="2:15" ht="12">
      <c r="B673" s="201" t="s">
        <v>1701</v>
      </c>
      <c r="C673" s="202" t="s">
        <v>2208</v>
      </c>
      <c r="D673" s="203" t="s">
        <v>1946</v>
      </c>
      <c r="E673" s="204" t="s">
        <v>1702</v>
      </c>
      <c r="F673" s="202">
        <f t="shared" si="21"/>
        <v>12</v>
      </c>
      <c r="G673" s="202" t="str">
        <f t="shared" si="22"/>
        <v>Fort Smith</v>
      </c>
      <c r="H673" s="202"/>
      <c r="I673" s="205" t="s">
        <v>1703</v>
      </c>
      <c r="J673" s="38" t="s">
        <v>1946</v>
      </c>
      <c r="K673" s="38">
        <v>1894</v>
      </c>
      <c r="L673" s="206">
        <v>3478</v>
      </c>
      <c r="M673" s="205" t="s">
        <v>1704</v>
      </c>
      <c r="N673" s="38" t="s">
        <v>1946</v>
      </c>
      <c r="O673" s="209" t="s">
        <v>1470</v>
      </c>
    </row>
    <row r="674" spans="2:15" ht="12">
      <c r="B674" s="201" t="s">
        <v>46</v>
      </c>
      <c r="C674" s="202" t="s">
        <v>359</v>
      </c>
      <c r="D674" s="203" t="s">
        <v>360</v>
      </c>
      <c r="E674" s="204" t="s">
        <v>47</v>
      </c>
      <c r="F674" s="202">
        <f t="shared" si="21"/>
        <v>15</v>
      </c>
      <c r="G674" s="202" t="str">
        <f t="shared" si="22"/>
        <v>Oklahoma City</v>
      </c>
      <c r="H674" s="202"/>
      <c r="I674" s="205" t="s">
        <v>153</v>
      </c>
      <c r="J674" s="38" t="s">
        <v>360</v>
      </c>
      <c r="K674" s="38">
        <v>1859</v>
      </c>
      <c r="L674" s="206">
        <v>3659</v>
      </c>
      <c r="M674" s="207" t="s">
        <v>1743</v>
      </c>
      <c r="N674" s="208" t="s">
        <v>360</v>
      </c>
      <c r="O674" s="209" t="s">
        <v>1975</v>
      </c>
    </row>
    <row r="675" spans="2:15" ht="12">
      <c r="B675" s="201" t="s">
        <v>48</v>
      </c>
      <c r="C675" s="202" t="s">
        <v>359</v>
      </c>
      <c r="D675" s="203" t="s">
        <v>360</v>
      </c>
      <c r="E675" s="204" t="s">
        <v>47</v>
      </c>
      <c r="F675" s="202">
        <f t="shared" si="21"/>
        <v>15</v>
      </c>
      <c r="G675" s="202" t="str">
        <f t="shared" si="22"/>
        <v>Oklahoma City</v>
      </c>
      <c r="H675" s="202"/>
      <c r="I675" s="205" t="s">
        <v>153</v>
      </c>
      <c r="J675" s="38" t="s">
        <v>360</v>
      </c>
      <c r="K675" s="38">
        <v>1859</v>
      </c>
      <c r="L675" s="206">
        <v>3659</v>
      </c>
      <c r="M675" s="207" t="s">
        <v>1743</v>
      </c>
      <c r="N675" s="208" t="s">
        <v>360</v>
      </c>
      <c r="O675" s="209" t="s">
        <v>1975</v>
      </c>
    </row>
    <row r="676" spans="2:15" ht="12">
      <c r="B676" s="201" t="s">
        <v>358</v>
      </c>
      <c r="C676" s="202" t="s">
        <v>359</v>
      </c>
      <c r="D676" s="203" t="s">
        <v>360</v>
      </c>
      <c r="E676" s="204" t="s">
        <v>361</v>
      </c>
      <c r="F676" s="202">
        <f t="shared" si="21"/>
        <v>9</v>
      </c>
      <c r="G676" s="202" t="str">
        <f t="shared" si="22"/>
        <v>Ardmore</v>
      </c>
      <c r="H676" s="202"/>
      <c r="I676" s="205" t="s">
        <v>2255</v>
      </c>
      <c r="J676" s="38" t="s">
        <v>1639</v>
      </c>
      <c r="K676" s="38">
        <v>2603</v>
      </c>
      <c r="L676" s="206">
        <v>2407</v>
      </c>
      <c r="M676" s="207" t="s">
        <v>223</v>
      </c>
      <c r="N676" s="208" t="s">
        <v>1639</v>
      </c>
      <c r="O676" s="209" t="s">
        <v>2235</v>
      </c>
    </row>
    <row r="677" spans="2:15" ht="12">
      <c r="B677" s="201" t="s">
        <v>1461</v>
      </c>
      <c r="C677" s="202" t="s">
        <v>359</v>
      </c>
      <c r="D677" s="203" t="s">
        <v>360</v>
      </c>
      <c r="E677" s="204" t="s">
        <v>1462</v>
      </c>
      <c r="F677" s="202">
        <f t="shared" si="21"/>
        <v>8</v>
      </c>
      <c r="G677" s="202" t="str">
        <f t="shared" si="22"/>
        <v>Lawton</v>
      </c>
      <c r="H677" s="202"/>
      <c r="I677" s="205" t="s">
        <v>1463</v>
      </c>
      <c r="J677" s="38" t="s">
        <v>1639</v>
      </c>
      <c r="K677" s="38">
        <v>2340</v>
      </c>
      <c r="L677" s="206">
        <v>3042</v>
      </c>
      <c r="M677" s="207" t="s">
        <v>1464</v>
      </c>
      <c r="N677" s="208" t="s">
        <v>1639</v>
      </c>
      <c r="O677" s="209" t="s">
        <v>1694</v>
      </c>
    </row>
    <row r="678" spans="2:15" ht="12">
      <c r="B678" s="201" t="s">
        <v>151</v>
      </c>
      <c r="C678" s="202" t="s">
        <v>359</v>
      </c>
      <c r="D678" s="203" t="s">
        <v>360</v>
      </c>
      <c r="E678" s="204" t="s">
        <v>152</v>
      </c>
      <c r="F678" s="202">
        <f t="shared" si="21"/>
        <v>9</v>
      </c>
      <c r="G678" s="202" t="str">
        <f t="shared" si="22"/>
        <v>Clinton</v>
      </c>
      <c r="H678" s="202"/>
      <c r="I678" s="205" t="s">
        <v>153</v>
      </c>
      <c r="J678" s="38" t="s">
        <v>360</v>
      </c>
      <c r="K678" s="38">
        <v>1859</v>
      </c>
      <c r="L678" s="206">
        <v>3659</v>
      </c>
      <c r="M678" s="207" t="s">
        <v>1743</v>
      </c>
      <c r="N678" s="208" t="s">
        <v>360</v>
      </c>
      <c r="O678" s="209" t="s">
        <v>1975</v>
      </c>
    </row>
    <row r="679" spans="2:15" ht="12">
      <c r="B679" s="201" t="s">
        <v>719</v>
      </c>
      <c r="C679" s="202" t="s">
        <v>359</v>
      </c>
      <c r="D679" s="203" t="s">
        <v>360</v>
      </c>
      <c r="E679" s="204" t="s">
        <v>720</v>
      </c>
      <c r="F679" s="202">
        <f t="shared" si="21"/>
        <v>6</v>
      </c>
      <c r="G679" s="202" t="str">
        <f t="shared" si="22"/>
        <v>Enid</v>
      </c>
      <c r="H679" s="202"/>
      <c r="I679" s="205" t="s">
        <v>153</v>
      </c>
      <c r="J679" s="38" t="s">
        <v>360</v>
      </c>
      <c r="K679" s="38">
        <v>1859</v>
      </c>
      <c r="L679" s="206">
        <v>3659</v>
      </c>
      <c r="M679" s="207" t="s">
        <v>1743</v>
      </c>
      <c r="N679" s="208" t="s">
        <v>360</v>
      </c>
      <c r="O679" s="209" t="s">
        <v>1975</v>
      </c>
    </row>
    <row r="680" spans="2:15" ht="12">
      <c r="B680" s="201" t="s">
        <v>2570</v>
      </c>
      <c r="C680" s="202" t="s">
        <v>359</v>
      </c>
      <c r="D680" s="203" t="s">
        <v>360</v>
      </c>
      <c r="E680" s="204" t="s">
        <v>2571</v>
      </c>
      <c r="F680" s="202">
        <f t="shared" si="21"/>
        <v>10</v>
      </c>
      <c r="G680" s="202" t="str">
        <f t="shared" si="22"/>
        <v>Woodward</v>
      </c>
      <c r="H680" s="202"/>
      <c r="I680" s="205" t="s">
        <v>2115</v>
      </c>
      <c r="J680" s="38" t="s">
        <v>1639</v>
      </c>
      <c r="K680" s="38">
        <v>1354</v>
      </c>
      <c r="L680" s="206">
        <v>4258</v>
      </c>
      <c r="M680" s="207" t="s">
        <v>2116</v>
      </c>
      <c r="N680" s="208" t="s">
        <v>1639</v>
      </c>
      <c r="O680" s="209" t="s">
        <v>2117</v>
      </c>
    </row>
    <row r="681" spans="2:15" ht="12">
      <c r="B681" s="201" t="s">
        <v>1034</v>
      </c>
      <c r="C681" s="202" t="s">
        <v>359</v>
      </c>
      <c r="D681" s="203" t="s">
        <v>360</v>
      </c>
      <c r="E681" s="204" t="s">
        <v>1035</v>
      </c>
      <c r="F681" s="202">
        <f t="shared" si="21"/>
        <v>8</v>
      </c>
      <c r="G681" s="202" t="str">
        <f t="shared" si="22"/>
        <v>Guymon</v>
      </c>
      <c r="H681" s="202"/>
      <c r="I681" s="205" t="s">
        <v>2115</v>
      </c>
      <c r="J681" s="38" t="s">
        <v>1639</v>
      </c>
      <c r="K681" s="38">
        <v>1354</v>
      </c>
      <c r="L681" s="206">
        <v>4258</v>
      </c>
      <c r="M681" s="207" t="s">
        <v>1743</v>
      </c>
      <c r="N681" s="208" t="s">
        <v>360</v>
      </c>
      <c r="O681" s="209" t="s">
        <v>1975</v>
      </c>
    </row>
    <row r="682" spans="2:15" ht="12">
      <c r="B682" s="201" t="s">
        <v>115</v>
      </c>
      <c r="C682" s="202" t="s">
        <v>359</v>
      </c>
      <c r="D682" s="203" t="s">
        <v>360</v>
      </c>
      <c r="E682" s="204" t="s">
        <v>116</v>
      </c>
      <c r="F682" s="202">
        <f t="shared" si="21"/>
        <v>7</v>
      </c>
      <c r="G682" s="202" t="str">
        <f t="shared" si="22"/>
        <v>Tulsa</v>
      </c>
      <c r="H682" s="202"/>
      <c r="I682" s="205" t="s">
        <v>153</v>
      </c>
      <c r="J682" s="38" t="s">
        <v>360</v>
      </c>
      <c r="K682" s="38">
        <v>1859</v>
      </c>
      <c r="L682" s="206">
        <v>3659</v>
      </c>
      <c r="M682" s="207" t="s">
        <v>745</v>
      </c>
      <c r="N682" s="208" t="s">
        <v>360</v>
      </c>
      <c r="O682" s="209" t="s">
        <v>746</v>
      </c>
    </row>
    <row r="683" spans="2:15" ht="12">
      <c r="B683" s="201" t="s">
        <v>117</v>
      </c>
      <c r="C683" s="202" t="s">
        <v>359</v>
      </c>
      <c r="D683" s="203" t="s">
        <v>360</v>
      </c>
      <c r="E683" s="204" t="s">
        <v>116</v>
      </c>
      <c r="F683" s="202">
        <f t="shared" si="21"/>
        <v>7</v>
      </c>
      <c r="G683" s="202" t="str">
        <f t="shared" si="22"/>
        <v>Tulsa</v>
      </c>
      <c r="H683" s="202"/>
      <c r="I683" s="205" t="s">
        <v>744</v>
      </c>
      <c r="J683" s="38" t="s">
        <v>360</v>
      </c>
      <c r="K683" s="38">
        <v>2017</v>
      </c>
      <c r="L683" s="206">
        <v>3691</v>
      </c>
      <c r="M683" s="207" t="s">
        <v>745</v>
      </c>
      <c r="N683" s="208" t="s">
        <v>360</v>
      </c>
      <c r="O683" s="209" t="s">
        <v>746</v>
      </c>
    </row>
    <row r="684" spans="2:15" ht="12">
      <c r="B684" s="201" t="s">
        <v>2829</v>
      </c>
      <c r="C684" s="202" t="s">
        <v>359</v>
      </c>
      <c r="D684" s="203" t="s">
        <v>360</v>
      </c>
      <c r="E684" s="204" t="s">
        <v>2830</v>
      </c>
      <c r="F684" s="202">
        <f t="shared" si="21"/>
        <v>8</v>
      </c>
      <c r="G684" s="202" t="str">
        <f t="shared" si="22"/>
        <v>Vinita</v>
      </c>
      <c r="H684" s="202"/>
      <c r="I684" s="205" t="s">
        <v>744</v>
      </c>
      <c r="J684" s="38" t="s">
        <v>360</v>
      </c>
      <c r="K684" s="38">
        <v>2017</v>
      </c>
      <c r="L684" s="206">
        <v>3691</v>
      </c>
      <c r="M684" s="207" t="s">
        <v>745</v>
      </c>
      <c r="N684" s="208" t="s">
        <v>360</v>
      </c>
      <c r="O684" s="209" t="s">
        <v>746</v>
      </c>
    </row>
    <row r="685" spans="2:15" ht="12">
      <c r="B685" s="201" t="s">
        <v>2694</v>
      </c>
      <c r="C685" s="202" t="s">
        <v>359</v>
      </c>
      <c r="D685" s="203" t="s">
        <v>360</v>
      </c>
      <c r="E685" s="204" t="s">
        <v>2695</v>
      </c>
      <c r="F685" s="202">
        <f t="shared" si="21"/>
        <v>10</v>
      </c>
      <c r="G685" s="202" t="str">
        <f t="shared" si="22"/>
        <v>Muskogee</v>
      </c>
      <c r="H685" s="202"/>
      <c r="I685" s="205" t="s">
        <v>1703</v>
      </c>
      <c r="J685" s="38" t="s">
        <v>1946</v>
      </c>
      <c r="K685" s="38">
        <v>1894</v>
      </c>
      <c r="L685" s="206">
        <v>3478</v>
      </c>
      <c r="M685" s="205" t="s">
        <v>1704</v>
      </c>
      <c r="N685" s="38" t="s">
        <v>1946</v>
      </c>
      <c r="O685" s="209" t="s">
        <v>1470</v>
      </c>
    </row>
    <row r="686" spans="2:15" ht="12">
      <c r="B686" s="201" t="s">
        <v>1760</v>
      </c>
      <c r="C686" s="202" t="s">
        <v>359</v>
      </c>
      <c r="D686" s="203" t="s">
        <v>360</v>
      </c>
      <c r="E686" s="204" t="s">
        <v>2084</v>
      </c>
      <c r="F686" s="202">
        <f t="shared" si="21"/>
        <v>11</v>
      </c>
      <c r="G686" s="202" t="str">
        <f t="shared" si="22"/>
        <v>McAlester</v>
      </c>
      <c r="H686" s="202"/>
      <c r="I686" s="205" t="s">
        <v>1703</v>
      </c>
      <c r="J686" s="38" t="s">
        <v>1946</v>
      </c>
      <c r="K686" s="38">
        <v>1894</v>
      </c>
      <c r="L686" s="206">
        <v>3478</v>
      </c>
      <c r="M686" s="205" t="s">
        <v>1704</v>
      </c>
      <c r="N686" s="38" t="s">
        <v>1946</v>
      </c>
      <c r="O686" s="209" t="s">
        <v>1470</v>
      </c>
    </row>
    <row r="687" spans="2:15" ht="12">
      <c r="B687" s="201" t="s">
        <v>382</v>
      </c>
      <c r="C687" s="202" t="s">
        <v>359</v>
      </c>
      <c r="D687" s="203" t="s">
        <v>360</v>
      </c>
      <c r="E687" s="204" t="s">
        <v>743</v>
      </c>
      <c r="F687" s="202">
        <f t="shared" si="21"/>
        <v>12</v>
      </c>
      <c r="G687" s="202" t="str">
        <f t="shared" si="22"/>
        <v>Ponca City</v>
      </c>
      <c r="H687" s="202"/>
      <c r="I687" s="205" t="s">
        <v>744</v>
      </c>
      <c r="J687" s="38" t="s">
        <v>360</v>
      </c>
      <c r="K687" s="38">
        <v>2017</v>
      </c>
      <c r="L687" s="206">
        <v>3691</v>
      </c>
      <c r="M687" s="207" t="s">
        <v>745</v>
      </c>
      <c r="N687" s="208" t="s">
        <v>360</v>
      </c>
      <c r="O687" s="209" t="s">
        <v>746</v>
      </c>
    </row>
    <row r="688" spans="2:15" ht="12">
      <c r="B688" s="201" t="s">
        <v>43</v>
      </c>
      <c r="C688" s="202" t="s">
        <v>359</v>
      </c>
      <c r="D688" s="203" t="s">
        <v>360</v>
      </c>
      <c r="E688" s="204" t="s">
        <v>44</v>
      </c>
      <c r="F688" s="202">
        <f t="shared" si="21"/>
        <v>8</v>
      </c>
      <c r="G688" s="202" t="str">
        <f t="shared" si="22"/>
        <v>Durant</v>
      </c>
      <c r="H688" s="202"/>
      <c r="I688" s="205" t="s">
        <v>2255</v>
      </c>
      <c r="J688" s="38" t="s">
        <v>1639</v>
      </c>
      <c r="K688" s="38">
        <v>2603</v>
      </c>
      <c r="L688" s="206">
        <v>2407</v>
      </c>
      <c r="M688" s="207" t="s">
        <v>223</v>
      </c>
      <c r="N688" s="208" t="s">
        <v>1639</v>
      </c>
      <c r="O688" s="209" t="s">
        <v>2235</v>
      </c>
    </row>
    <row r="689" spans="2:15" ht="12">
      <c r="B689" s="201" t="s">
        <v>2054</v>
      </c>
      <c r="C689" s="202" t="s">
        <v>359</v>
      </c>
      <c r="D689" s="203" t="s">
        <v>360</v>
      </c>
      <c r="E689" s="204" t="s">
        <v>2055</v>
      </c>
      <c r="F689" s="202">
        <f t="shared" si="21"/>
        <v>9</v>
      </c>
      <c r="G689" s="202" t="str">
        <f t="shared" si="22"/>
        <v>Shawnee</v>
      </c>
      <c r="H689" s="202"/>
      <c r="I689" s="205" t="s">
        <v>1463</v>
      </c>
      <c r="J689" s="38" t="s">
        <v>1639</v>
      </c>
      <c r="K689" s="38">
        <v>2340</v>
      </c>
      <c r="L689" s="206">
        <v>3042</v>
      </c>
      <c r="M689" s="207" t="s">
        <v>1464</v>
      </c>
      <c r="N689" s="208" t="s">
        <v>1639</v>
      </c>
      <c r="O689" s="209" t="s">
        <v>1694</v>
      </c>
    </row>
    <row r="690" spans="2:15" ht="12">
      <c r="B690" s="201" t="s">
        <v>449</v>
      </c>
      <c r="C690" s="202" t="s">
        <v>359</v>
      </c>
      <c r="D690" s="203" t="s">
        <v>360</v>
      </c>
      <c r="E690" s="204" t="s">
        <v>450</v>
      </c>
      <c r="F690" s="202">
        <f t="shared" si="21"/>
        <v>8</v>
      </c>
      <c r="G690" s="202" t="str">
        <f t="shared" si="22"/>
        <v>Poteau</v>
      </c>
      <c r="H690" s="202"/>
      <c r="I690" s="205" t="s">
        <v>1703</v>
      </c>
      <c r="J690" s="38" t="s">
        <v>1946</v>
      </c>
      <c r="K690" s="38">
        <v>1894</v>
      </c>
      <c r="L690" s="206">
        <v>3478</v>
      </c>
      <c r="M690" s="205" t="s">
        <v>1704</v>
      </c>
      <c r="N690" s="38" t="s">
        <v>1946</v>
      </c>
      <c r="O690" s="209" t="s">
        <v>1470</v>
      </c>
    </row>
    <row r="691" spans="2:15" ht="12">
      <c r="B691" s="201" t="s">
        <v>181</v>
      </c>
      <c r="C691" s="202" t="s">
        <v>1638</v>
      </c>
      <c r="D691" s="203" t="s">
        <v>1639</v>
      </c>
      <c r="E691" s="204" t="s">
        <v>2785</v>
      </c>
      <c r="F691" s="202">
        <f t="shared" si="21"/>
        <v>8</v>
      </c>
      <c r="G691" s="202" t="str">
        <f t="shared" si="22"/>
        <v>Dallas</v>
      </c>
      <c r="H691" s="202"/>
      <c r="I691" s="205" t="s">
        <v>2255</v>
      </c>
      <c r="J691" s="38" t="s">
        <v>1639</v>
      </c>
      <c r="K691" s="38">
        <v>2603</v>
      </c>
      <c r="L691" s="206">
        <v>2407</v>
      </c>
      <c r="M691" s="207" t="s">
        <v>223</v>
      </c>
      <c r="N691" s="208" t="s">
        <v>1639</v>
      </c>
      <c r="O691" s="209" t="s">
        <v>2235</v>
      </c>
    </row>
    <row r="692" spans="2:15" ht="12">
      <c r="B692" s="201" t="s">
        <v>2786</v>
      </c>
      <c r="C692" s="202" t="s">
        <v>1638</v>
      </c>
      <c r="D692" s="203" t="s">
        <v>1639</v>
      </c>
      <c r="E692" s="204" t="s">
        <v>2785</v>
      </c>
      <c r="F692" s="202">
        <f t="shared" si="21"/>
        <v>8</v>
      </c>
      <c r="G692" s="202" t="str">
        <f t="shared" si="22"/>
        <v>Dallas</v>
      </c>
      <c r="H692" s="202"/>
      <c r="I692" s="205" t="s">
        <v>2255</v>
      </c>
      <c r="J692" s="38" t="s">
        <v>1639</v>
      </c>
      <c r="K692" s="38">
        <v>2603</v>
      </c>
      <c r="L692" s="206">
        <v>2407</v>
      </c>
      <c r="M692" s="207" t="s">
        <v>223</v>
      </c>
      <c r="N692" s="208" t="s">
        <v>1639</v>
      </c>
      <c r="O692" s="209" t="s">
        <v>2235</v>
      </c>
    </row>
    <row r="693" spans="2:15" ht="12">
      <c r="B693" s="201" t="s">
        <v>2787</v>
      </c>
      <c r="C693" s="202" t="s">
        <v>1638</v>
      </c>
      <c r="D693" s="203" t="s">
        <v>1639</v>
      </c>
      <c r="E693" s="204" t="s">
        <v>2785</v>
      </c>
      <c r="F693" s="202">
        <f t="shared" si="21"/>
        <v>8</v>
      </c>
      <c r="G693" s="202" t="str">
        <f t="shared" si="22"/>
        <v>Dallas</v>
      </c>
      <c r="H693" s="202"/>
      <c r="I693" s="205" t="s">
        <v>2255</v>
      </c>
      <c r="J693" s="38" t="s">
        <v>1639</v>
      </c>
      <c r="K693" s="38">
        <v>2603</v>
      </c>
      <c r="L693" s="206">
        <v>2407</v>
      </c>
      <c r="M693" s="207" t="s">
        <v>223</v>
      </c>
      <c r="N693" s="208" t="s">
        <v>1639</v>
      </c>
      <c r="O693" s="209" t="s">
        <v>2235</v>
      </c>
    </row>
    <row r="694" spans="2:15" ht="12">
      <c r="B694" s="201" t="s">
        <v>2788</v>
      </c>
      <c r="C694" s="202" t="s">
        <v>1638</v>
      </c>
      <c r="D694" s="203" t="s">
        <v>1639</v>
      </c>
      <c r="E694" s="204" t="s">
        <v>2785</v>
      </c>
      <c r="F694" s="202">
        <f t="shared" si="21"/>
        <v>8</v>
      </c>
      <c r="G694" s="202" t="str">
        <f t="shared" si="22"/>
        <v>Dallas</v>
      </c>
      <c r="H694" s="202"/>
      <c r="I694" s="205" t="s">
        <v>2255</v>
      </c>
      <c r="J694" s="38" t="s">
        <v>1639</v>
      </c>
      <c r="K694" s="38">
        <v>2603</v>
      </c>
      <c r="L694" s="206">
        <v>2407</v>
      </c>
      <c r="M694" s="207" t="s">
        <v>223</v>
      </c>
      <c r="N694" s="208" t="s">
        <v>1639</v>
      </c>
      <c r="O694" s="209" t="s">
        <v>2235</v>
      </c>
    </row>
    <row r="695" spans="2:15" ht="12">
      <c r="B695" s="201" t="s">
        <v>1555</v>
      </c>
      <c r="C695" s="202" t="s">
        <v>1638</v>
      </c>
      <c r="D695" s="203" t="s">
        <v>1639</v>
      </c>
      <c r="E695" s="204" t="s">
        <v>1552</v>
      </c>
      <c r="F695" s="202">
        <f t="shared" si="21"/>
        <v>12</v>
      </c>
      <c r="G695" s="202" t="str">
        <f t="shared" si="22"/>
        <v>Greenville</v>
      </c>
      <c r="H695" s="202"/>
      <c r="I695" s="205" t="s">
        <v>2255</v>
      </c>
      <c r="J695" s="38" t="s">
        <v>1639</v>
      </c>
      <c r="K695" s="38">
        <v>2603</v>
      </c>
      <c r="L695" s="206">
        <v>2407</v>
      </c>
      <c r="M695" s="207" t="s">
        <v>223</v>
      </c>
      <c r="N695" s="208" t="s">
        <v>1639</v>
      </c>
      <c r="O695" s="209" t="s">
        <v>2235</v>
      </c>
    </row>
    <row r="696" spans="2:15" ht="12">
      <c r="B696" s="201" t="s">
        <v>2105</v>
      </c>
      <c r="C696" s="202" t="s">
        <v>1638</v>
      </c>
      <c r="D696" s="203" t="s">
        <v>1639</v>
      </c>
      <c r="E696" s="204" t="s">
        <v>2106</v>
      </c>
      <c r="F696" s="202">
        <f t="shared" si="21"/>
        <v>11</v>
      </c>
      <c r="G696" s="202" t="str">
        <f t="shared" si="22"/>
        <v>Texarkana</v>
      </c>
      <c r="H696" s="202"/>
      <c r="I696" s="205" t="s">
        <v>27</v>
      </c>
      <c r="J696" s="38" t="s">
        <v>2445</v>
      </c>
      <c r="K696" s="38">
        <v>2368</v>
      </c>
      <c r="L696" s="206">
        <v>2264</v>
      </c>
      <c r="M696" s="207" t="s">
        <v>2613</v>
      </c>
      <c r="N696" s="208" t="s">
        <v>2445</v>
      </c>
      <c r="O696" s="209" t="s">
        <v>2614</v>
      </c>
    </row>
    <row r="697" spans="2:15" ht="12">
      <c r="B697" s="201" t="s">
        <v>1915</v>
      </c>
      <c r="C697" s="202" t="s">
        <v>1638</v>
      </c>
      <c r="D697" s="203" t="s">
        <v>1639</v>
      </c>
      <c r="E697" s="204" t="s">
        <v>1916</v>
      </c>
      <c r="F697" s="202">
        <f t="shared" si="21"/>
        <v>10</v>
      </c>
      <c r="G697" s="202" t="str">
        <f t="shared" si="22"/>
        <v>Longview</v>
      </c>
      <c r="H697" s="202"/>
      <c r="I697" s="205" t="s">
        <v>27</v>
      </c>
      <c r="J697" s="38" t="s">
        <v>2445</v>
      </c>
      <c r="K697" s="38">
        <v>2368</v>
      </c>
      <c r="L697" s="206">
        <v>2264</v>
      </c>
      <c r="M697" s="207" t="s">
        <v>2613</v>
      </c>
      <c r="N697" s="208" t="s">
        <v>2445</v>
      </c>
      <c r="O697" s="209" t="s">
        <v>2614</v>
      </c>
    </row>
    <row r="698" spans="2:15" ht="12">
      <c r="B698" s="201" t="s">
        <v>2705</v>
      </c>
      <c r="C698" s="202" t="s">
        <v>1638</v>
      </c>
      <c r="D698" s="203" t="s">
        <v>1639</v>
      </c>
      <c r="E698" s="204" t="s">
        <v>2706</v>
      </c>
      <c r="F698" s="202">
        <f t="shared" si="21"/>
        <v>7</v>
      </c>
      <c r="G698" s="202" t="str">
        <f t="shared" si="22"/>
        <v>Tyler</v>
      </c>
      <c r="H698" s="202"/>
      <c r="I698" s="205" t="s">
        <v>2255</v>
      </c>
      <c r="J698" s="38" t="s">
        <v>1639</v>
      </c>
      <c r="K698" s="38">
        <v>2603</v>
      </c>
      <c r="L698" s="206">
        <v>2407</v>
      </c>
      <c r="M698" s="207" t="s">
        <v>223</v>
      </c>
      <c r="N698" s="208" t="s">
        <v>1639</v>
      </c>
      <c r="O698" s="209" t="s">
        <v>2235</v>
      </c>
    </row>
    <row r="699" spans="2:15" ht="12">
      <c r="B699" s="201" t="s">
        <v>1317</v>
      </c>
      <c r="C699" s="202" t="s">
        <v>1638</v>
      </c>
      <c r="D699" s="203" t="s">
        <v>1639</v>
      </c>
      <c r="E699" s="204" t="s">
        <v>1318</v>
      </c>
      <c r="F699" s="202">
        <f t="shared" si="21"/>
        <v>11</v>
      </c>
      <c r="G699" s="202" t="str">
        <f t="shared" si="22"/>
        <v>Palestine</v>
      </c>
      <c r="H699" s="202"/>
      <c r="I699" s="205" t="s">
        <v>1206</v>
      </c>
      <c r="J699" s="38" t="s">
        <v>1639</v>
      </c>
      <c r="K699" s="38">
        <v>2816</v>
      </c>
      <c r="L699" s="206">
        <v>2179</v>
      </c>
      <c r="M699" s="207" t="s">
        <v>1207</v>
      </c>
      <c r="N699" s="208" t="s">
        <v>1639</v>
      </c>
      <c r="O699" s="209" t="s">
        <v>1073</v>
      </c>
    </row>
    <row r="700" spans="2:15" ht="12">
      <c r="B700" s="201" t="s">
        <v>1204</v>
      </c>
      <c r="C700" s="202" t="s">
        <v>1638</v>
      </c>
      <c r="D700" s="203" t="s">
        <v>1639</v>
      </c>
      <c r="E700" s="204" t="s">
        <v>1205</v>
      </c>
      <c r="F700" s="202">
        <f t="shared" si="21"/>
        <v>8</v>
      </c>
      <c r="G700" s="202" t="str">
        <f t="shared" si="22"/>
        <v>Lufkin</v>
      </c>
      <c r="H700" s="202"/>
      <c r="I700" s="205" t="s">
        <v>1206</v>
      </c>
      <c r="J700" s="38" t="s">
        <v>1639</v>
      </c>
      <c r="K700" s="38">
        <v>2816</v>
      </c>
      <c r="L700" s="206">
        <v>2179</v>
      </c>
      <c r="M700" s="207" t="s">
        <v>1207</v>
      </c>
      <c r="N700" s="208" t="s">
        <v>1639</v>
      </c>
      <c r="O700" s="209" t="s">
        <v>1073</v>
      </c>
    </row>
    <row r="701" spans="2:15" ht="12">
      <c r="B701" s="201" t="s">
        <v>1355</v>
      </c>
      <c r="C701" s="202" t="s">
        <v>1638</v>
      </c>
      <c r="D701" s="203" t="s">
        <v>1639</v>
      </c>
      <c r="E701" s="204" t="s">
        <v>1356</v>
      </c>
      <c r="F701" s="202">
        <f t="shared" si="21"/>
        <v>12</v>
      </c>
      <c r="G701" s="202" t="str">
        <f t="shared" si="22"/>
        <v>Fort Worth</v>
      </c>
      <c r="H701" s="202"/>
      <c r="I701" s="205" t="s">
        <v>2255</v>
      </c>
      <c r="J701" s="38" t="s">
        <v>1639</v>
      </c>
      <c r="K701" s="38">
        <v>2603</v>
      </c>
      <c r="L701" s="206">
        <v>2407</v>
      </c>
      <c r="M701" s="207" t="s">
        <v>223</v>
      </c>
      <c r="N701" s="208" t="s">
        <v>1639</v>
      </c>
      <c r="O701" s="209" t="s">
        <v>2235</v>
      </c>
    </row>
    <row r="702" spans="2:15" ht="12">
      <c r="B702" s="201" t="s">
        <v>1357</v>
      </c>
      <c r="C702" s="202" t="s">
        <v>1638</v>
      </c>
      <c r="D702" s="203" t="s">
        <v>1639</v>
      </c>
      <c r="E702" s="204" t="s">
        <v>1356</v>
      </c>
      <c r="F702" s="202">
        <f t="shared" si="21"/>
        <v>12</v>
      </c>
      <c r="G702" s="202" t="str">
        <f t="shared" si="22"/>
        <v>Fort Worth</v>
      </c>
      <c r="H702" s="202"/>
      <c r="I702" s="205" t="s">
        <v>2255</v>
      </c>
      <c r="J702" s="38" t="s">
        <v>1639</v>
      </c>
      <c r="K702" s="38">
        <v>2603</v>
      </c>
      <c r="L702" s="206">
        <v>2407</v>
      </c>
      <c r="M702" s="207" t="s">
        <v>223</v>
      </c>
      <c r="N702" s="208" t="s">
        <v>1639</v>
      </c>
      <c r="O702" s="209" t="s">
        <v>2235</v>
      </c>
    </row>
    <row r="703" spans="2:15" ht="12">
      <c r="B703" s="201" t="s">
        <v>260</v>
      </c>
      <c r="C703" s="202" t="s">
        <v>1638</v>
      </c>
      <c r="D703" s="203" t="s">
        <v>1639</v>
      </c>
      <c r="E703" s="204" t="s">
        <v>261</v>
      </c>
      <c r="F703" s="202">
        <f t="shared" si="21"/>
        <v>8</v>
      </c>
      <c r="G703" s="202" t="str">
        <f t="shared" si="22"/>
        <v>Denton</v>
      </c>
      <c r="H703" s="202"/>
      <c r="I703" s="205" t="s">
        <v>2255</v>
      </c>
      <c r="J703" s="38" t="s">
        <v>1639</v>
      </c>
      <c r="K703" s="38">
        <v>2603</v>
      </c>
      <c r="L703" s="206">
        <v>2407</v>
      </c>
      <c r="M703" s="207" t="s">
        <v>223</v>
      </c>
      <c r="N703" s="208" t="s">
        <v>1639</v>
      </c>
      <c r="O703" s="209" t="s">
        <v>2235</v>
      </c>
    </row>
    <row r="704" spans="2:15" ht="12">
      <c r="B704" s="201" t="s">
        <v>1535</v>
      </c>
      <c r="C704" s="202" t="s">
        <v>1638</v>
      </c>
      <c r="D704" s="203" t="s">
        <v>1639</v>
      </c>
      <c r="E704" s="204" t="s">
        <v>1536</v>
      </c>
      <c r="F704" s="202">
        <f t="shared" si="21"/>
        <v>15</v>
      </c>
      <c r="G704" s="202" t="str">
        <f t="shared" si="22"/>
        <v>Wichita Falls</v>
      </c>
      <c r="H704" s="202"/>
      <c r="I704" s="205" t="s">
        <v>1463</v>
      </c>
      <c r="J704" s="38" t="s">
        <v>1639</v>
      </c>
      <c r="K704" s="38">
        <v>2340</v>
      </c>
      <c r="L704" s="206">
        <v>3042</v>
      </c>
      <c r="M704" s="207" t="s">
        <v>1464</v>
      </c>
      <c r="N704" s="208" t="s">
        <v>1639</v>
      </c>
      <c r="O704" s="209" t="s">
        <v>1694</v>
      </c>
    </row>
    <row r="705" spans="2:15" ht="12">
      <c r="B705" s="201" t="s">
        <v>1866</v>
      </c>
      <c r="C705" s="202" t="s">
        <v>1638</v>
      </c>
      <c r="D705" s="203" t="s">
        <v>1639</v>
      </c>
      <c r="E705" s="204" t="s">
        <v>1867</v>
      </c>
      <c r="F705" s="202">
        <f t="shared" si="21"/>
        <v>14</v>
      </c>
      <c r="G705" s="202" t="str">
        <f t="shared" si="22"/>
        <v>Stephenville</v>
      </c>
      <c r="H705" s="202"/>
      <c r="I705" s="205" t="s">
        <v>1641</v>
      </c>
      <c r="J705" s="38" t="s">
        <v>1639</v>
      </c>
      <c r="K705" s="38">
        <v>2451</v>
      </c>
      <c r="L705" s="206">
        <v>2584</v>
      </c>
      <c r="M705" s="207" t="s">
        <v>1642</v>
      </c>
      <c r="N705" s="208" t="s">
        <v>1639</v>
      </c>
      <c r="O705" s="209" t="s">
        <v>1643</v>
      </c>
    </row>
    <row r="706" spans="2:15" ht="12">
      <c r="B706" s="201" t="s">
        <v>2141</v>
      </c>
      <c r="C706" s="202" t="s">
        <v>1638</v>
      </c>
      <c r="D706" s="203" t="s">
        <v>1639</v>
      </c>
      <c r="E706" s="204" t="s">
        <v>2142</v>
      </c>
      <c r="F706" s="202">
        <f t="shared" si="21"/>
        <v>8</v>
      </c>
      <c r="G706" s="202" t="str">
        <f t="shared" si="22"/>
        <v>Temple</v>
      </c>
      <c r="H706" s="202"/>
      <c r="I706" s="205" t="s">
        <v>1206</v>
      </c>
      <c r="J706" s="38" t="s">
        <v>1639</v>
      </c>
      <c r="K706" s="38">
        <v>2816</v>
      </c>
      <c r="L706" s="206">
        <v>2179</v>
      </c>
      <c r="M706" s="207" t="s">
        <v>1207</v>
      </c>
      <c r="N706" s="208" t="s">
        <v>1639</v>
      </c>
      <c r="O706" s="209" t="s">
        <v>1073</v>
      </c>
    </row>
    <row r="707" spans="2:15" ht="12">
      <c r="B707" s="201" t="s">
        <v>2831</v>
      </c>
      <c r="C707" s="202" t="s">
        <v>1638</v>
      </c>
      <c r="D707" s="203" t="s">
        <v>1639</v>
      </c>
      <c r="E707" s="204" t="s">
        <v>2832</v>
      </c>
      <c r="F707" s="202">
        <f t="shared" si="21"/>
        <v>6</v>
      </c>
      <c r="G707" s="202" t="str">
        <f t="shared" si="22"/>
        <v>Waco</v>
      </c>
      <c r="H707" s="202"/>
      <c r="I707" s="205" t="s">
        <v>1206</v>
      </c>
      <c r="J707" s="38" t="s">
        <v>1639</v>
      </c>
      <c r="K707" s="38">
        <v>2816</v>
      </c>
      <c r="L707" s="206">
        <v>2179</v>
      </c>
      <c r="M707" s="207" t="s">
        <v>1207</v>
      </c>
      <c r="N707" s="208" t="s">
        <v>1639</v>
      </c>
      <c r="O707" s="209" t="s">
        <v>1073</v>
      </c>
    </row>
    <row r="708" spans="2:15" ht="12">
      <c r="B708" s="201" t="s">
        <v>1728</v>
      </c>
      <c r="C708" s="202" t="s">
        <v>1638</v>
      </c>
      <c r="D708" s="203" t="s">
        <v>1639</v>
      </c>
      <c r="E708" s="204" t="s">
        <v>2832</v>
      </c>
      <c r="F708" s="202">
        <f t="shared" si="21"/>
        <v>6</v>
      </c>
      <c r="G708" s="202" t="str">
        <f t="shared" si="22"/>
        <v>Waco</v>
      </c>
      <c r="H708" s="202"/>
      <c r="I708" s="205" t="s">
        <v>1206</v>
      </c>
      <c r="J708" s="38" t="s">
        <v>1639</v>
      </c>
      <c r="K708" s="38">
        <v>2816</v>
      </c>
      <c r="L708" s="206">
        <v>2179</v>
      </c>
      <c r="M708" s="207" t="s">
        <v>1207</v>
      </c>
      <c r="N708" s="208" t="s">
        <v>1639</v>
      </c>
      <c r="O708" s="209" t="s">
        <v>1073</v>
      </c>
    </row>
    <row r="709" spans="2:15" ht="12">
      <c r="B709" s="201" t="s">
        <v>234</v>
      </c>
      <c r="C709" s="202" t="s">
        <v>1638</v>
      </c>
      <c r="D709" s="203" t="s">
        <v>1639</v>
      </c>
      <c r="E709" s="204" t="s">
        <v>235</v>
      </c>
      <c r="F709" s="202">
        <f t="shared" si="21"/>
        <v>11</v>
      </c>
      <c r="G709" s="202" t="str">
        <f t="shared" si="22"/>
        <v>Brownwood</v>
      </c>
      <c r="H709" s="202"/>
      <c r="I709" s="205" t="s">
        <v>1641</v>
      </c>
      <c r="J709" s="38" t="s">
        <v>1639</v>
      </c>
      <c r="K709" s="38">
        <v>2451</v>
      </c>
      <c r="L709" s="206">
        <v>2584</v>
      </c>
      <c r="M709" s="207" t="s">
        <v>1642</v>
      </c>
      <c r="N709" s="208" t="s">
        <v>1639</v>
      </c>
      <c r="O709" s="209" t="s">
        <v>1643</v>
      </c>
    </row>
    <row r="710" spans="2:15" ht="12">
      <c r="B710" s="201" t="s">
        <v>461</v>
      </c>
      <c r="C710" s="202" t="s">
        <v>1638</v>
      </c>
      <c r="D710" s="203" t="s">
        <v>1639</v>
      </c>
      <c r="E710" s="204" t="s">
        <v>462</v>
      </c>
      <c r="F710" s="202">
        <f t="shared" si="21"/>
        <v>12</v>
      </c>
      <c r="G710" s="202" t="str">
        <f t="shared" si="22"/>
        <v>San Angelo</v>
      </c>
      <c r="H710" s="202"/>
      <c r="I710" s="205" t="s">
        <v>463</v>
      </c>
      <c r="J710" s="38" t="s">
        <v>1639</v>
      </c>
      <c r="K710" s="38">
        <v>2400</v>
      </c>
      <c r="L710" s="206">
        <v>2414</v>
      </c>
      <c r="M710" s="207" t="s">
        <v>464</v>
      </c>
      <c r="N710" s="208" t="s">
        <v>1639</v>
      </c>
      <c r="O710" s="209" t="s">
        <v>465</v>
      </c>
    </row>
    <row r="711" spans="2:15" ht="12">
      <c r="B711" s="201" t="s">
        <v>1373</v>
      </c>
      <c r="C711" s="202" t="s">
        <v>1638</v>
      </c>
      <c r="D711" s="203" t="s">
        <v>1639</v>
      </c>
      <c r="E711" s="204" t="s">
        <v>1426</v>
      </c>
      <c r="F711" s="202">
        <f t="shared" si="21"/>
        <v>9</v>
      </c>
      <c r="G711" s="202" t="str">
        <f t="shared" si="22"/>
        <v>Houston</v>
      </c>
      <c r="H711" s="202"/>
      <c r="I711" s="205" t="s">
        <v>385</v>
      </c>
      <c r="J711" s="38" t="s">
        <v>1639</v>
      </c>
      <c r="K711" s="38">
        <v>2700</v>
      </c>
      <c r="L711" s="206">
        <v>1599</v>
      </c>
      <c r="M711" s="207" t="s">
        <v>1267</v>
      </c>
      <c r="N711" s="208" t="s">
        <v>1639</v>
      </c>
      <c r="O711" s="209" t="s">
        <v>1268</v>
      </c>
    </row>
    <row r="712" spans="2:15" ht="12">
      <c r="B712" s="201" t="s">
        <v>1427</v>
      </c>
      <c r="C712" s="202" t="s">
        <v>1638</v>
      </c>
      <c r="D712" s="203" t="s">
        <v>1639</v>
      </c>
      <c r="E712" s="204" t="s">
        <v>1426</v>
      </c>
      <c r="F712" s="202">
        <f t="shared" si="21"/>
        <v>9</v>
      </c>
      <c r="G712" s="202" t="str">
        <f t="shared" si="22"/>
        <v>Houston</v>
      </c>
      <c r="H712" s="202"/>
      <c r="I712" s="205" t="s">
        <v>385</v>
      </c>
      <c r="J712" s="38" t="s">
        <v>1639</v>
      </c>
      <c r="K712" s="38">
        <v>2700</v>
      </c>
      <c r="L712" s="206">
        <v>1599</v>
      </c>
      <c r="M712" s="207" t="s">
        <v>1267</v>
      </c>
      <c r="N712" s="208" t="s">
        <v>1639</v>
      </c>
      <c r="O712" s="209" t="s">
        <v>1268</v>
      </c>
    </row>
    <row r="713" spans="2:15" ht="12">
      <c r="B713" s="201" t="s">
        <v>1428</v>
      </c>
      <c r="C713" s="202" t="s">
        <v>1638</v>
      </c>
      <c r="D713" s="203" t="s">
        <v>1639</v>
      </c>
      <c r="E713" s="204" t="s">
        <v>1426</v>
      </c>
      <c r="F713" s="202">
        <f t="shared" si="21"/>
        <v>9</v>
      </c>
      <c r="G713" s="202" t="str">
        <f t="shared" si="22"/>
        <v>Houston</v>
      </c>
      <c r="H713" s="202"/>
      <c r="I713" s="205" t="s">
        <v>385</v>
      </c>
      <c r="J713" s="38" t="s">
        <v>1639</v>
      </c>
      <c r="K713" s="38">
        <v>2700</v>
      </c>
      <c r="L713" s="206">
        <v>1599</v>
      </c>
      <c r="M713" s="207" t="s">
        <v>1267</v>
      </c>
      <c r="N713" s="208" t="s">
        <v>1639</v>
      </c>
      <c r="O713" s="209" t="s">
        <v>1268</v>
      </c>
    </row>
    <row r="714" spans="2:15" ht="12">
      <c r="B714" s="201" t="s">
        <v>383</v>
      </c>
      <c r="C714" s="202" t="s">
        <v>1638</v>
      </c>
      <c r="D714" s="203" t="s">
        <v>1639</v>
      </c>
      <c r="E714" s="204" t="s">
        <v>384</v>
      </c>
      <c r="F714" s="202">
        <f aca="true" t="shared" si="23" ref="F714:F777">LEN(E714)</f>
        <v>8</v>
      </c>
      <c r="G714" s="202" t="str">
        <f aca="true" t="shared" si="24" ref="G714:G777">MID(E714,2,F714-2)</f>
        <v>Conroe</v>
      </c>
      <c r="H714" s="202"/>
      <c r="I714" s="205" t="s">
        <v>385</v>
      </c>
      <c r="J714" s="38" t="s">
        <v>1639</v>
      </c>
      <c r="K714" s="38">
        <v>2700</v>
      </c>
      <c r="L714" s="206">
        <v>1599</v>
      </c>
      <c r="M714" s="207" t="s">
        <v>1267</v>
      </c>
      <c r="N714" s="208" t="s">
        <v>1639</v>
      </c>
      <c r="O714" s="209" t="s">
        <v>1268</v>
      </c>
    </row>
    <row r="715" spans="2:15" ht="12">
      <c r="B715" s="201" t="s">
        <v>1429</v>
      </c>
      <c r="C715" s="202" t="s">
        <v>1638</v>
      </c>
      <c r="D715" s="203" t="s">
        <v>1639</v>
      </c>
      <c r="E715" s="204" t="s">
        <v>1426</v>
      </c>
      <c r="F715" s="202">
        <f t="shared" si="23"/>
        <v>9</v>
      </c>
      <c r="G715" s="202" t="str">
        <f t="shared" si="24"/>
        <v>Houston</v>
      </c>
      <c r="H715" s="202"/>
      <c r="I715" s="205" t="s">
        <v>385</v>
      </c>
      <c r="J715" s="38" t="s">
        <v>1639</v>
      </c>
      <c r="K715" s="38">
        <v>2700</v>
      </c>
      <c r="L715" s="206">
        <v>1599</v>
      </c>
      <c r="M715" s="207" t="s">
        <v>1267</v>
      </c>
      <c r="N715" s="208" t="s">
        <v>1639</v>
      </c>
      <c r="O715" s="209" t="s">
        <v>1268</v>
      </c>
    </row>
    <row r="716" spans="2:15" ht="12">
      <c r="B716" s="201" t="s">
        <v>1800</v>
      </c>
      <c r="C716" s="202" t="s">
        <v>1638</v>
      </c>
      <c r="D716" s="203" t="s">
        <v>1639</v>
      </c>
      <c r="E716" s="204" t="s">
        <v>1801</v>
      </c>
      <c r="F716" s="202">
        <f t="shared" si="23"/>
        <v>11</v>
      </c>
      <c r="G716" s="202" t="str">
        <f t="shared" si="24"/>
        <v>Galveston</v>
      </c>
      <c r="H716" s="202"/>
      <c r="I716" s="205" t="s">
        <v>1802</v>
      </c>
      <c r="J716" s="38" t="s">
        <v>1639</v>
      </c>
      <c r="K716" s="38">
        <v>2994</v>
      </c>
      <c r="L716" s="206">
        <v>1263</v>
      </c>
      <c r="M716" s="207" t="s">
        <v>1267</v>
      </c>
      <c r="N716" s="208" t="s">
        <v>1639</v>
      </c>
      <c r="O716" s="209" t="s">
        <v>1268</v>
      </c>
    </row>
    <row r="717" spans="2:15" ht="12">
      <c r="B717" s="201" t="s">
        <v>1484</v>
      </c>
      <c r="C717" s="202" t="s">
        <v>1638</v>
      </c>
      <c r="D717" s="203" t="s">
        <v>1639</v>
      </c>
      <c r="E717" s="204" t="s">
        <v>1485</v>
      </c>
      <c r="F717" s="202">
        <f t="shared" si="23"/>
        <v>10</v>
      </c>
      <c r="G717" s="202" t="str">
        <f t="shared" si="24"/>
        <v>Beaumont</v>
      </c>
      <c r="H717" s="202"/>
      <c r="I717" s="205" t="s">
        <v>1486</v>
      </c>
      <c r="J717" s="38" t="s">
        <v>1639</v>
      </c>
      <c r="K717" s="38">
        <v>2764</v>
      </c>
      <c r="L717" s="206">
        <v>1499</v>
      </c>
      <c r="M717" s="207" t="s">
        <v>1267</v>
      </c>
      <c r="N717" s="208" t="s">
        <v>1639</v>
      </c>
      <c r="O717" s="209" t="s">
        <v>1268</v>
      </c>
    </row>
    <row r="718" spans="2:15" ht="12">
      <c r="B718" s="201" t="s">
        <v>1401</v>
      </c>
      <c r="C718" s="202" t="s">
        <v>1638</v>
      </c>
      <c r="D718" s="203" t="s">
        <v>1639</v>
      </c>
      <c r="E718" s="204" t="s">
        <v>1485</v>
      </c>
      <c r="F718" s="202">
        <f t="shared" si="23"/>
        <v>10</v>
      </c>
      <c r="G718" s="202" t="str">
        <f t="shared" si="24"/>
        <v>Beaumont</v>
      </c>
      <c r="H718" s="202"/>
      <c r="I718" s="205" t="s">
        <v>1486</v>
      </c>
      <c r="J718" s="38" t="s">
        <v>1639</v>
      </c>
      <c r="K718" s="38">
        <v>2764</v>
      </c>
      <c r="L718" s="206">
        <v>1499</v>
      </c>
      <c r="M718" s="207" t="s">
        <v>1267</v>
      </c>
      <c r="N718" s="208" t="s">
        <v>1639</v>
      </c>
      <c r="O718" s="209" t="s">
        <v>1268</v>
      </c>
    </row>
    <row r="719" spans="2:15" ht="12">
      <c r="B719" s="201" t="s">
        <v>236</v>
      </c>
      <c r="C719" s="202" t="s">
        <v>1638</v>
      </c>
      <c r="D719" s="203" t="s">
        <v>1639</v>
      </c>
      <c r="E719" s="204" t="s">
        <v>237</v>
      </c>
      <c r="F719" s="202">
        <f t="shared" si="23"/>
        <v>7</v>
      </c>
      <c r="G719" s="202" t="str">
        <f t="shared" si="24"/>
        <v>Bryan</v>
      </c>
      <c r="H719" s="202"/>
      <c r="I719" s="205" t="s">
        <v>1646</v>
      </c>
      <c r="J719" s="38" t="s">
        <v>1639</v>
      </c>
      <c r="K719" s="38">
        <v>3016</v>
      </c>
      <c r="L719" s="206">
        <v>1688</v>
      </c>
      <c r="M719" s="207" t="s">
        <v>2184</v>
      </c>
      <c r="N719" s="208" t="s">
        <v>1639</v>
      </c>
      <c r="O719" s="209" t="s">
        <v>2185</v>
      </c>
    </row>
    <row r="720" spans="2:15" ht="12">
      <c r="B720" s="201" t="s">
        <v>2827</v>
      </c>
      <c r="C720" s="202" t="s">
        <v>1638</v>
      </c>
      <c r="D720" s="203" t="s">
        <v>1639</v>
      </c>
      <c r="E720" s="204" t="s">
        <v>2828</v>
      </c>
      <c r="F720" s="202">
        <f t="shared" si="23"/>
        <v>10</v>
      </c>
      <c r="G720" s="202" t="str">
        <f t="shared" si="24"/>
        <v>Victoria</v>
      </c>
      <c r="H720" s="202"/>
      <c r="I720" s="205" t="s">
        <v>1108</v>
      </c>
      <c r="J720" s="38" t="s">
        <v>1639</v>
      </c>
      <c r="K720" s="38">
        <v>3118</v>
      </c>
      <c r="L720" s="206">
        <v>1296</v>
      </c>
      <c r="M720" s="207" t="s">
        <v>393</v>
      </c>
      <c r="N720" s="208" t="s">
        <v>1639</v>
      </c>
      <c r="O720" s="209" t="s">
        <v>394</v>
      </c>
    </row>
    <row r="721" spans="2:15" ht="12">
      <c r="B721" s="201" t="s">
        <v>1197</v>
      </c>
      <c r="C721" s="202" t="s">
        <v>1638</v>
      </c>
      <c r="D721" s="203" t="s">
        <v>1639</v>
      </c>
      <c r="E721" s="204" t="s">
        <v>1231</v>
      </c>
      <c r="F721" s="202">
        <f t="shared" si="23"/>
        <v>17</v>
      </c>
      <c r="G721" s="202" t="str">
        <f t="shared" si="24"/>
        <v>Laredo/Pearsall</v>
      </c>
      <c r="H721" s="202"/>
      <c r="I721" s="205" t="s">
        <v>1108</v>
      </c>
      <c r="J721" s="38" t="s">
        <v>1639</v>
      </c>
      <c r="K721" s="38">
        <v>3118</v>
      </c>
      <c r="L721" s="206">
        <v>1296</v>
      </c>
      <c r="M721" s="207" t="s">
        <v>1109</v>
      </c>
      <c r="N721" s="208" t="s">
        <v>1639</v>
      </c>
      <c r="O721" s="209" t="s">
        <v>1110</v>
      </c>
    </row>
    <row r="722" spans="2:15" ht="12">
      <c r="B722" s="201" t="s">
        <v>2593</v>
      </c>
      <c r="C722" s="202" t="s">
        <v>1638</v>
      </c>
      <c r="D722" s="203" t="s">
        <v>1639</v>
      </c>
      <c r="E722" s="204" t="s">
        <v>2594</v>
      </c>
      <c r="F722" s="202">
        <f t="shared" si="23"/>
        <v>13</v>
      </c>
      <c r="G722" s="202" t="str">
        <f t="shared" si="24"/>
        <v>San Antonio</v>
      </c>
      <c r="H722" s="202"/>
      <c r="I722" s="205" t="s">
        <v>1646</v>
      </c>
      <c r="J722" s="38" t="s">
        <v>1639</v>
      </c>
      <c r="K722" s="38">
        <v>3016</v>
      </c>
      <c r="L722" s="206">
        <v>1688</v>
      </c>
      <c r="M722" s="207" t="s">
        <v>1109</v>
      </c>
      <c r="N722" s="208" t="s">
        <v>1639</v>
      </c>
      <c r="O722" s="209" t="s">
        <v>1110</v>
      </c>
    </row>
    <row r="723" spans="2:15" ht="12">
      <c r="B723" s="201" t="s">
        <v>2595</v>
      </c>
      <c r="C723" s="202" t="s">
        <v>1638</v>
      </c>
      <c r="D723" s="203" t="s">
        <v>1639</v>
      </c>
      <c r="E723" s="204" t="s">
        <v>2594</v>
      </c>
      <c r="F723" s="202">
        <f t="shared" si="23"/>
        <v>13</v>
      </c>
      <c r="G723" s="202" t="str">
        <f t="shared" si="24"/>
        <v>San Antonio</v>
      </c>
      <c r="H723" s="202"/>
      <c r="I723" s="205" t="s">
        <v>2183</v>
      </c>
      <c r="J723" s="38" t="s">
        <v>1639</v>
      </c>
      <c r="K723" s="38">
        <v>2996</v>
      </c>
      <c r="L723" s="206">
        <v>1644</v>
      </c>
      <c r="M723" s="207" t="s">
        <v>1109</v>
      </c>
      <c r="N723" s="208" t="s">
        <v>1639</v>
      </c>
      <c r="O723" s="209" t="s">
        <v>1110</v>
      </c>
    </row>
    <row r="724" spans="2:15" ht="12">
      <c r="B724" s="201" t="s">
        <v>390</v>
      </c>
      <c r="C724" s="202" t="s">
        <v>1638</v>
      </c>
      <c r="D724" s="203" t="s">
        <v>1639</v>
      </c>
      <c r="E724" s="204" t="s">
        <v>391</v>
      </c>
      <c r="F724" s="202">
        <f t="shared" si="23"/>
        <v>16</v>
      </c>
      <c r="G724" s="202" t="str">
        <f t="shared" si="24"/>
        <v>Corpus Christi</v>
      </c>
      <c r="H724" s="202"/>
      <c r="I724" s="205" t="s">
        <v>392</v>
      </c>
      <c r="J724" s="38" t="s">
        <v>1639</v>
      </c>
      <c r="K724" s="38">
        <v>3439</v>
      </c>
      <c r="L724" s="206">
        <v>1016</v>
      </c>
      <c r="M724" s="207" t="s">
        <v>393</v>
      </c>
      <c r="N724" s="208" t="s">
        <v>1639</v>
      </c>
      <c r="O724" s="209" t="s">
        <v>394</v>
      </c>
    </row>
    <row r="725" spans="2:15" ht="12">
      <c r="B725" s="201" t="s">
        <v>395</v>
      </c>
      <c r="C725" s="202" t="s">
        <v>1638</v>
      </c>
      <c r="D725" s="203" t="s">
        <v>1639</v>
      </c>
      <c r="E725" s="204" t="s">
        <v>391</v>
      </c>
      <c r="F725" s="202">
        <f t="shared" si="23"/>
        <v>16</v>
      </c>
      <c r="G725" s="202" t="str">
        <f t="shared" si="24"/>
        <v>Corpus Christi</v>
      </c>
      <c r="H725" s="202"/>
      <c r="I725" s="205" t="s">
        <v>392</v>
      </c>
      <c r="J725" s="38" t="s">
        <v>1639</v>
      </c>
      <c r="K725" s="38">
        <v>3439</v>
      </c>
      <c r="L725" s="206">
        <v>1016</v>
      </c>
      <c r="M725" s="207" t="s">
        <v>393</v>
      </c>
      <c r="N725" s="208" t="s">
        <v>1639</v>
      </c>
      <c r="O725" s="209" t="s">
        <v>394</v>
      </c>
    </row>
    <row r="726" spans="2:15" ht="12">
      <c r="B726" s="201" t="s">
        <v>229</v>
      </c>
      <c r="C726" s="202" t="s">
        <v>1638</v>
      </c>
      <c r="D726" s="203" t="s">
        <v>1639</v>
      </c>
      <c r="E726" s="204" t="s">
        <v>230</v>
      </c>
      <c r="F726" s="202">
        <f t="shared" si="23"/>
        <v>13</v>
      </c>
      <c r="G726" s="202" t="str">
        <f t="shared" si="24"/>
        <v>Brownsville</v>
      </c>
      <c r="H726" s="202"/>
      <c r="I726" s="205" t="s">
        <v>231</v>
      </c>
      <c r="J726" s="38" t="s">
        <v>1639</v>
      </c>
      <c r="K726" s="38">
        <v>3888</v>
      </c>
      <c r="L726" s="206">
        <v>635</v>
      </c>
      <c r="M726" s="207" t="s">
        <v>232</v>
      </c>
      <c r="N726" s="208" t="s">
        <v>1639</v>
      </c>
      <c r="O726" s="209" t="s">
        <v>233</v>
      </c>
    </row>
    <row r="727" spans="2:15" ht="12">
      <c r="B727" s="201" t="s">
        <v>2331</v>
      </c>
      <c r="C727" s="202" t="s">
        <v>1638</v>
      </c>
      <c r="D727" s="203" t="s">
        <v>1639</v>
      </c>
      <c r="E727" s="204" t="s">
        <v>2332</v>
      </c>
      <c r="F727" s="202">
        <f t="shared" si="23"/>
        <v>8</v>
      </c>
      <c r="G727" s="202" t="str">
        <f t="shared" si="24"/>
        <v>Austin</v>
      </c>
      <c r="H727" s="202"/>
      <c r="I727" s="205" t="s">
        <v>2183</v>
      </c>
      <c r="J727" s="38" t="s">
        <v>1639</v>
      </c>
      <c r="K727" s="38">
        <v>2996</v>
      </c>
      <c r="L727" s="206">
        <v>1644</v>
      </c>
      <c r="M727" s="207" t="s">
        <v>2184</v>
      </c>
      <c r="N727" s="208" t="s">
        <v>1639</v>
      </c>
      <c r="O727" s="209" t="s">
        <v>2185</v>
      </c>
    </row>
    <row r="728" spans="2:15" ht="12">
      <c r="B728" s="201" t="s">
        <v>1645</v>
      </c>
      <c r="C728" s="202" t="s">
        <v>1638</v>
      </c>
      <c r="D728" s="203" t="s">
        <v>1639</v>
      </c>
      <c r="E728" s="204" t="s">
        <v>2332</v>
      </c>
      <c r="F728" s="202">
        <f t="shared" si="23"/>
        <v>8</v>
      </c>
      <c r="G728" s="202" t="str">
        <f t="shared" si="24"/>
        <v>Austin</v>
      </c>
      <c r="H728" s="202"/>
      <c r="I728" s="205" t="s">
        <v>1646</v>
      </c>
      <c r="J728" s="38" t="s">
        <v>1639</v>
      </c>
      <c r="K728" s="38">
        <v>3016</v>
      </c>
      <c r="L728" s="206">
        <v>1688</v>
      </c>
      <c r="M728" s="207" t="s">
        <v>2184</v>
      </c>
      <c r="N728" s="208" t="s">
        <v>1639</v>
      </c>
      <c r="O728" s="209" t="s">
        <v>2185</v>
      </c>
    </row>
    <row r="729" spans="2:15" ht="12">
      <c r="B729" s="201" t="s">
        <v>2244</v>
      </c>
      <c r="C729" s="202" t="s">
        <v>1638</v>
      </c>
      <c r="D729" s="203" t="s">
        <v>1639</v>
      </c>
      <c r="E729" s="204" t="s">
        <v>2460</v>
      </c>
      <c r="F729" s="202">
        <f t="shared" si="23"/>
        <v>8</v>
      </c>
      <c r="G729" s="202" t="str">
        <f t="shared" si="24"/>
        <v>Uvalde</v>
      </c>
      <c r="H729" s="202"/>
      <c r="I729" s="205" t="s">
        <v>2461</v>
      </c>
      <c r="J729" s="38" t="s">
        <v>1639</v>
      </c>
      <c r="K729" s="38">
        <v>3142</v>
      </c>
      <c r="L729" s="206">
        <v>1506</v>
      </c>
      <c r="M729" s="207" t="s">
        <v>1109</v>
      </c>
      <c r="N729" s="208" t="s">
        <v>1639</v>
      </c>
      <c r="O729" s="209" t="s">
        <v>1110</v>
      </c>
    </row>
    <row r="730" spans="2:15" ht="12">
      <c r="B730" s="201" t="s">
        <v>1810</v>
      </c>
      <c r="C730" s="202" t="s">
        <v>1638</v>
      </c>
      <c r="D730" s="203" t="s">
        <v>1639</v>
      </c>
      <c r="E730" s="204" t="s">
        <v>1811</v>
      </c>
      <c r="F730" s="202">
        <f t="shared" si="23"/>
        <v>10</v>
      </c>
      <c r="G730" s="202" t="str">
        <f t="shared" si="24"/>
        <v>Giddings</v>
      </c>
      <c r="H730" s="202"/>
      <c r="I730" s="205" t="s">
        <v>1646</v>
      </c>
      <c r="J730" s="38" t="s">
        <v>1639</v>
      </c>
      <c r="K730" s="38">
        <v>3016</v>
      </c>
      <c r="L730" s="206">
        <v>1688</v>
      </c>
      <c r="M730" s="207" t="s">
        <v>2184</v>
      </c>
      <c r="N730" s="208" t="s">
        <v>1639</v>
      </c>
      <c r="O730" s="209" t="s">
        <v>2185</v>
      </c>
    </row>
    <row r="731" spans="2:15" ht="12">
      <c r="B731" s="201" t="s">
        <v>2113</v>
      </c>
      <c r="C731" s="202" t="s">
        <v>1638</v>
      </c>
      <c r="D731" s="203" t="s">
        <v>1639</v>
      </c>
      <c r="E731" s="204" t="s">
        <v>2114</v>
      </c>
      <c r="F731" s="202">
        <f t="shared" si="23"/>
        <v>8</v>
      </c>
      <c r="G731" s="202" t="str">
        <f t="shared" si="24"/>
        <v>Adrian</v>
      </c>
      <c r="H731" s="202"/>
      <c r="I731" s="205" t="s">
        <v>2115</v>
      </c>
      <c r="J731" s="38" t="s">
        <v>1639</v>
      </c>
      <c r="K731" s="38">
        <v>1354</v>
      </c>
      <c r="L731" s="206">
        <v>4258</v>
      </c>
      <c r="M731" s="207" t="s">
        <v>2116</v>
      </c>
      <c r="N731" s="208" t="s">
        <v>1639</v>
      </c>
      <c r="O731" s="209" t="s">
        <v>2117</v>
      </c>
    </row>
    <row r="732" spans="2:15" ht="12">
      <c r="B732" s="201" t="s">
        <v>2395</v>
      </c>
      <c r="C732" s="202" t="s">
        <v>1638</v>
      </c>
      <c r="D732" s="203" t="s">
        <v>1639</v>
      </c>
      <c r="E732" s="204" t="s">
        <v>2639</v>
      </c>
      <c r="F732" s="202">
        <f t="shared" si="23"/>
        <v>10</v>
      </c>
      <c r="G732" s="202" t="str">
        <f t="shared" si="24"/>
        <v>Amarillo</v>
      </c>
      <c r="H732" s="202"/>
      <c r="I732" s="205" t="s">
        <v>2115</v>
      </c>
      <c r="J732" s="38" t="s">
        <v>1639</v>
      </c>
      <c r="K732" s="38">
        <v>1354</v>
      </c>
      <c r="L732" s="206">
        <v>4258</v>
      </c>
      <c r="M732" s="207" t="s">
        <v>2116</v>
      </c>
      <c r="N732" s="208" t="s">
        <v>1639</v>
      </c>
      <c r="O732" s="209" t="s">
        <v>2117</v>
      </c>
    </row>
    <row r="733" spans="2:15" ht="12">
      <c r="B733" s="201" t="s">
        <v>545</v>
      </c>
      <c r="C733" s="202" t="s">
        <v>1638</v>
      </c>
      <c r="D733" s="203" t="s">
        <v>1639</v>
      </c>
      <c r="E733" s="204" t="s">
        <v>546</v>
      </c>
      <c r="F733" s="202">
        <f t="shared" si="23"/>
        <v>11</v>
      </c>
      <c r="G733" s="202" t="str">
        <f t="shared" si="24"/>
        <v>Childress</v>
      </c>
      <c r="H733" s="202"/>
      <c r="I733" s="205" t="s">
        <v>547</v>
      </c>
      <c r="J733" s="38" t="s">
        <v>1639</v>
      </c>
      <c r="K733" s="38">
        <v>1689</v>
      </c>
      <c r="L733" s="206">
        <v>3431</v>
      </c>
      <c r="M733" s="207" t="s">
        <v>548</v>
      </c>
      <c r="N733" s="208" t="s">
        <v>1639</v>
      </c>
      <c r="O733" s="209" t="s">
        <v>549</v>
      </c>
    </row>
    <row r="734" spans="2:15" ht="12">
      <c r="B734" s="201" t="s">
        <v>1201</v>
      </c>
      <c r="C734" s="202" t="s">
        <v>1638</v>
      </c>
      <c r="D734" s="203" t="s">
        <v>1639</v>
      </c>
      <c r="E734" s="204" t="s">
        <v>1202</v>
      </c>
      <c r="F734" s="202">
        <f t="shared" si="23"/>
        <v>9</v>
      </c>
      <c r="G734" s="202" t="str">
        <f t="shared" si="24"/>
        <v>Lubbock</v>
      </c>
      <c r="H734" s="202"/>
      <c r="I734" s="205" t="s">
        <v>547</v>
      </c>
      <c r="J734" s="38" t="s">
        <v>1639</v>
      </c>
      <c r="K734" s="38">
        <v>1689</v>
      </c>
      <c r="L734" s="206">
        <v>3431</v>
      </c>
      <c r="M734" s="207" t="s">
        <v>548</v>
      </c>
      <c r="N734" s="208" t="s">
        <v>1639</v>
      </c>
      <c r="O734" s="209" t="s">
        <v>549</v>
      </c>
    </row>
    <row r="735" spans="2:15" ht="12">
      <c r="B735" s="201" t="s">
        <v>1203</v>
      </c>
      <c r="C735" s="202" t="s">
        <v>1638</v>
      </c>
      <c r="D735" s="203" t="s">
        <v>1639</v>
      </c>
      <c r="E735" s="204" t="s">
        <v>1202</v>
      </c>
      <c r="F735" s="202">
        <f t="shared" si="23"/>
        <v>9</v>
      </c>
      <c r="G735" s="202" t="str">
        <f t="shared" si="24"/>
        <v>Lubbock</v>
      </c>
      <c r="H735" s="202"/>
      <c r="I735" s="205" t="s">
        <v>547</v>
      </c>
      <c r="J735" s="38" t="s">
        <v>1639</v>
      </c>
      <c r="K735" s="38">
        <v>1689</v>
      </c>
      <c r="L735" s="206">
        <v>3431</v>
      </c>
      <c r="M735" s="207" t="s">
        <v>548</v>
      </c>
      <c r="N735" s="208" t="s">
        <v>1639</v>
      </c>
      <c r="O735" s="209" t="s">
        <v>549</v>
      </c>
    </row>
    <row r="736" spans="2:15" ht="12">
      <c r="B736" s="201" t="s">
        <v>1637</v>
      </c>
      <c r="C736" s="202" t="s">
        <v>1638</v>
      </c>
      <c r="D736" s="203" t="s">
        <v>1639</v>
      </c>
      <c r="E736" s="204" t="s">
        <v>1640</v>
      </c>
      <c r="F736" s="202">
        <f t="shared" si="23"/>
        <v>9</v>
      </c>
      <c r="G736" s="202" t="str">
        <f t="shared" si="24"/>
        <v>Abilene</v>
      </c>
      <c r="H736" s="202"/>
      <c r="I736" s="205" t="s">
        <v>1641</v>
      </c>
      <c r="J736" s="38" t="s">
        <v>1639</v>
      </c>
      <c r="K736" s="38">
        <v>2451</v>
      </c>
      <c r="L736" s="206">
        <v>2584</v>
      </c>
      <c r="M736" s="207" t="s">
        <v>1642</v>
      </c>
      <c r="N736" s="208" t="s">
        <v>1639</v>
      </c>
      <c r="O736" s="209" t="s">
        <v>1643</v>
      </c>
    </row>
    <row r="737" spans="2:15" ht="12">
      <c r="B737" s="201" t="s">
        <v>1885</v>
      </c>
      <c r="C737" s="202" t="s">
        <v>1638</v>
      </c>
      <c r="D737" s="203" t="s">
        <v>1639</v>
      </c>
      <c r="E737" s="204" t="s">
        <v>1640</v>
      </c>
      <c r="F737" s="202">
        <f t="shared" si="23"/>
        <v>9</v>
      </c>
      <c r="G737" s="202" t="str">
        <f t="shared" si="24"/>
        <v>Abilene</v>
      </c>
      <c r="H737" s="202"/>
      <c r="I737" s="205" t="s">
        <v>1641</v>
      </c>
      <c r="J737" s="38" t="s">
        <v>1639</v>
      </c>
      <c r="K737" s="38">
        <v>2451</v>
      </c>
      <c r="L737" s="206">
        <v>2584</v>
      </c>
      <c r="M737" s="207" t="s">
        <v>1642</v>
      </c>
      <c r="N737" s="208" t="s">
        <v>1639</v>
      </c>
      <c r="O737" s="209" t="s">
        <v>1643</v>
      </c>
    </row>
    <row r="738" spans="2:15" ht="12">
      <c r="B738" s="201" t="s">
        <v>1625</v>
      </c>
      <c r="C738" s="202" t="s">
        <v>1638</v>
      </c>
      <c r="D738" s="203" t="s">
        <v>1639</v>
      </c>
      <c r="E738" s="204" t="s">
        <v>1626</v>
      </c>
      <c r="F738" s="202">
        <f t="shared" si="23"/>
        <v>9</v>
      </c>
      <c r="G738" s="202" t="str">
        <f t="shared" si="24"/>
        <v>Midland</v>
      </c>
      <c r="H738" s="202"/>
      <c r="I738" s="205" t="s">
        <v>713</v>
      </c>
      <c r="J738" s="38" t="s">
        <v>1639</v>
      </c>
      <c r="K738" s="38">
        <v>2094</v>
      </c>
      <c r="L738" s="206">
        <v>2708</v>
      </c>
      <c r="M738" s="207" t="s">
        <v>1715</v>
      </c>
      <c r="N738" s="208" t="s">
        <v>1639</v>
      </c>
      <c r="O738" s="209" t="s">
        <v>1716</v>
      </c>
    </row>
    <row r="739" spans="2:15" ht="12">
      <c r="B739" s="201" t="s">
        <v>707</v>
      </c>
      <c r="C739" s="202" t="s">
        <v>1638</v>
      </c>
      <c r="D739" s="203" t="s">
        <v>1639</v>
      </c>
      <c r="E739" s="204" t="s">
        <v>708</v>
      </c>
      <c r="F739" s="202">
        <f t="shared" si="23"/>
        <v>9</v>
      </c>
      <c r="G739" s="202" t="str">
        <f t="shared" si="24"/>
        <v>El Paso</v>
      </c>
      <c r="H739" s="202"/>
      <c r="I739" s="205" t="s">
        <v>709</v>
      </c>
      <c r="J739" s="38" t="s">
        <v>1639</v>
      </c>
      <c r="K739" s="38">
        <v>2163</v>
      </c>
      <c r="L739" s="206">
        <v>2751</v>
      </c>
      <c r="M739" s="207" t="s">
        <v>710</v>
      </c>
      <c r="N739" s="208" t="s">
        <v>1639</v>
      </c>
      <c r="O739" s="209" t="s">
        <v>711</v>
      </c>
    </row>
    <row r="740" spans="2:15" ht="12">
      <c r="B740" s="201" t="s">
        <v>712</v>
      </c>
      <c r="C740" s="202" t="s">
        <v>1638</v>
      </c>
      <c r="D740" s="203" t="s">
        <v>1639</v>
      </c>
      <c r="E740" s="204" t="s">
        <v>708</v>
      </c>
      <c r="F740" s="202">
        <f t="shared" si="23"/>
        <v>9</v>
      </c>
      <c r="G740" s="202" t="str">
        <f t="shared" si="24"/>
        <v>El Paso</v>
      </c>
      <c r="H740" s="202"/>
      <c r="I740" s="205" t="s">
        <v>713</v>
      </c>
      <c r="J740" s="38" t="s">
        <v>1639</v>
      </c>
      <c r="K740" s="38">
        <v>2094</v>
      </c>
      <c r="L740" s="206">
        <v>2708</v>
      </c>
      <c r="M740" s="207" t="s">
        <v>710</v>
      </c>
      <c r="N740" s="208" t="s">
        <v>1639</v>
      </c>
      <c r="O740" s="209" t="s">
        <v>711</v>
      </c>
    </row>
    <row r="741" spans="2:15" ht="12">
      <c r="B741" s="201" t="s">
        <v>2607</v>
      </c>
      <c r="C741" s="202" t="s">
        <v>2624</v>
      </c>
      <c r="D741" s="203" t="s">
        <v>2625</v>
      </c>
      <c r="E741" s="204" t="s">
        <v>2352</v>
      </c>
      <c r="F741" s="202">
        <f t="shared" si="23"/>
        <v>8</v>
      </c>
      <c r="G741" s="202" t="str">
        <f t="shared" si="24"/>
        <v>Denver</v>
      </c>
      <c r="H741" s="202"/>
      <c r="I741" s="205" t="s">
        <v>2718</v>
      </c>
      <c r="J741" s="38" t="s">
        <v>2625</v>
      </c>
      <c r="K741" s="38">
        <v>679</v>
      </c>
      <c r="L741" s="206">
        <v>6020</v>
      </c>
      <c r="M741" s="207" t="s">
        <v>2719</v>
      </c>
      <c r="N741" s="208" t="s">
        <v>2625</v>
      </c>
      <c r="O741" s="209" t="s">
        <v>2214</v>
      </c>
    </row>
    <row r="742" spans="2:15" ht="12">
      <c r="B742" s="201" t="s">
        <v>2353</v>
      </c>
      <c r="C742" s="202" t="s">
        <v>2624</v>
      </c>
      <c r="D742" s="203" t="s">
        <v>2625</v>
      </c>
      <c r="E742" s="204" t="s">
        <v>2352</v>
      </c>
      <c r="F742" s="202">
        <f t="shared" si="23"/>
        <v>8</v>
      </c>
      <c r="G742" s="202" t="str">
        <f t="shared" si="24"/>
        <v>Denver</v>
      </c>
      <c r="H742" s="202"/>
      <c r="I742" s="205" t="s">
        <v>2718</v>
      </c>
      <c r="J742" s="38" t="s">
        <v>2625</v>
      </c>
      <c r="K742" s="38">
        <v>679</v>
      </c>
      <c r="L742" s="206">
        <v>6020</v>
      </c>
      <c r="M742" s="207" t="s">
        <v>2719</v>
      </c>
      <c r="N742" s="208" t="s">
        <v>2625</v>
      </c>
      <c r="O742" s="209" t="s">
        <v>2214</v>
      </c>
    </row>
    <row r="743" spans="2:15" ht="12">
      <c r="B743" s="201" t="s">
        <v>2354</v>
      </c>
      <c r="C743" s="202" t="s">
        <v>2624</v>
      </c>
      <c r="D743" s="203" t="s">
        <v>2625</v>
      </c>
      <c r="E743" s="204" t="s">
        <v>2352</v>
      </c>
      <c r="F743" s="202">
        <f t="shared" si="23"/>
        <v>8</v>
      </c>
      <c r="G743" s="202" t="str">
        <f t="shared" si="24"/>
        <v>Denver</v>
      </c>
      <c r="H743" s="202"/>
      <c r="I743" s="205" t="s">
        <v>2718</v>
      </c>
      <c r="J743" s="38" t="s">
        <v>2625</v>
      </c>
      <c r="K743" s="38">
        <v>679</v>
      </c>
      <c r="L743" s="206">
        <v>6020</v>
      </c>
      <c r="M743" s="207" t="s">
        <v>2719</v>
      </c>
      <c r="N743" s="208" t="s">
        <v>2625</v>
      </c>
      <c r="O743" s="209" t="s">
        <v>2214</v>
      </c>
    </row>
    <row r="744" spans="2:15" ht="12">
      <c r="B744" s="201" t="s">
        <v>2716</v>
      </c>
      <c r="C744" s="202" t="s">
        <v>2624</v>
      </c>
      <c r="D744" s="203" t="s">
        <v>2625</v>
      </c>
      <c r="E744" s="204" t="s">
        <v>2717</v>
      </c>
      <c r="F744" s="202">
        <f t="shared" si="23"/>
        <v>9</v>
      </c>
      <c r="G744" s="202" t="str">
        <f t="shared" si="24"/>
        <v>Boulder</v>
      </c>
      <c r="H744" s="202"/>
      <c r="I744" s="205" t="s">
        <v>2718</v>
      </c>
      <c r="J744" s="38" t="s">
        <v>2625</v>
      </c>
      <c r="K744" s="38">
        <v>679</v>
      </c>
      <c r="L744" s="206">
        <v>6020</v>
      </c>
      <c r="M744" s="207" t="s">
        <v>2719</v>
      </c>
      <c r="N744" s="208" t="s">
        <v>2625</v>
      </c>
      <c r="O744" s="209" t="s">
        <v>2214</v>
      </c>
    </row>
    <row r="745" spans="2:15" ht="12">
      <c r="B745" s="201" t="s">
        <v>1287</v>
      </c>
      <c r="C745" s="202" t="s">
        <v>2624</v>
      </c>
      <c r="D745" s="203" t="s">
        <v>2625</v>
      </c>
      <c r="E745" s="204" t="s">
        <v>1288</v>
      </c>
      <c r="F745" s="202">
        <f t="shared" si="23"/>
        <v>15</v>
      </c>
      <c r="G745" s="202" t="str">
        <f t="shared" si="24"/>
        <v>Golden/Dillon</v>
      </c>
      <c r="H745" s="202"/>
      <c r="I745" s="205" t="s">
        <v>2718</v>
      </c>
      <c r="J745" s="38" t="s">
        <v>2625</v>
      </c>
      <c r="K745" s="38">
        <v>679</v>
      </c>
      <c r="L745" s="206">
        <v>6020</v>
      </c>
      <c r="M745" s="207" t="s">
        <v>2719</v>
      </c>
      <c r="N745" s="208" t="s">
        <v>2625</v>
      </c>
      <c r="O745" s="209" t="s">
        <v>2214</v>
      </c>
    </row>
    <row r="746" spans="2:15" ht="12">
      <c r="B746" s="201" t="s">
        <v>1671</v>
      </c>
      <c r="C746" s="202" t="s">
        <v>2624</v>
      </c>
      <c r="D746" s="203" t="s">
        <v>2625</v>
      </c>
      <c r="E746" s="204" t="s">
        <v>1672</v>
      </c>
      <c r="F746" s="202">
        <f t="shared" si="23"/>
        <v>10</v>
      </c>
      <c r="G746" s="202" t="str">
        <f t="shared" si="24"/>
        <v>Longmont</v>
      </c>
      <c r="H746" s="202"/>
      <c r="I746" s="205" t="s">
        <v>2718</v>
      </c>
      <c r="J746" s="38" t="s">
        <v>2625</v>
      </c>
      <c r="K746" s="38">
        <v>679</v>
      </c>
      <c r="L746" s="206">
        <v>6020</v>
      </c>
      <c r="M746" s="207" t="s">
        <v>2719</v>
      </c>
      <c r="N746" s="208" t="s">
        <v>2625</v>
      </c>
      <c r="O746" s="209" t="s">
        <v>2214</v>
      </c>
    </row>
    <row r="747" spans="2:15" ht="12">
      <c r="B747" s="201" t="s">
        <v>1136</v>
      </c>
      <c r="C747" s="202" t="s">
        <v>2624</v>
      </c>
      <c r="D747" s="203" t="s">
        <v>2625</v>
      </c>
      <c r="E747" s="204" t="s">
        <v>1137</v>
      </c>
      <c r="F747" s="202">
        <f t="shared" si="23"/>
        <v>9</v>
      </c>
      <c r="G747" s="202" t="str">
        <f t="shared" si="24"/>
        <v>Greeley</v>
      </c>
      <c r="H747" s="202"/>
      <c r="I747" s="205" t="s">
        <v>2718</v>
      </c>
      <c r="J747" s="38" t="s">
        <v>2625</v>
      </c>
      <c r="K747" s="38">
        <v>679</v>
      </c>
      <c r="L747" s="206">
        <v>6020</v>
      </c>
      <c r="M747" s="207" t="s">
        <v>2719</v>
      </c>
      <c r="N747" s="208" t="s">
        <v>2625</v>
      </c>
      <c r="O747" s="209" t="s">
        <v>2214</v>
      </c>
    </row>
    <row r="748" spans="2:15" ht="12">
      <c r="B748" s="201" t="s">
        <v>1667</v>
      </c>
      <c r="C748" s="202" t="s">
        <v>2624</v>
      </c>
      <c r="D748" s="203" t="s">
        <v>2625</v>
      </c>
      <c r="E748" s="204" t="s">
        <v>1696</v>
      </c>
      <c r="F748" s="202">
        <f t="shared" si="23"/>
        <v>13</v>
      </c>
      <c r="G748" s="202" t="str">
        <f t="shared" si="24"/>
        <v>Fort Morgan</v>
      </c>
      <c r="H748" s="202"/>
      <c r="I748" s="205" t="s">
        <v>2833</v>
      </c>
      <c r="J748" s="38" t="s">
        <v>2625</v>
      </c>
      <c r="K748" s="38">
        <v>419</v>
      </c>
      <c r="L748" s="206">
        <v>6415</v>
      </c>
      <c r="M748" s="205" t="s">
        <v>95</v>
      </c>
      <c r="N748" s="38" t="s">
        <v>2625</v>
      </c>
      <c r="O748" s="209" t="s">
        <v>96</v>
      </c>
    </row>
    <row r="749" spans="2:15" ht="12">
      <c r="B749" s="201" t="s">
        <v>247</v>
      </c>
      <c r="C749" s="202" t="s">
        <v>2624</v>
      </c>
      <c r="D749" s="203" t="s">
        <v>2625</v>
      </c>
      <c r="E749" s="204" t="s">
        <v>248</v>
      </c>
      <c r="F749" s="202">
        <f t="shared" si="23"/>
        <v>18</v>
      </c>
      <c r="G749" s="202" t="str">
        <f t="shared" si="24"/>
        <v>Colorado Springs</v>
      </c>
      <c r="H749" s="202"/>
      <c r="I749" s="205" t="s">
        <v>2833</v>
      </c>
      <c r="J749" s="38" t="s">
        <v>2625</v>
      </c>
      <c r="K749" s="38">
        <v>419</v>
      </c>
      <c r="L749" s="206">
        <v>6415</v>
      </c>
      <c r="M749" s="205" t="s">
        <v>95</v>
      </c>
      <c r="N749" s="38" t="s">
        <v>2625</v>
      </c>
      <c r="O749" s="209" t="s">
        <v>96</v>
      </c>
    </row>
    <row r="750" spans="2:15" ht="12">
      <c r="B750" s="201" t="s">
        <v>2834</v>
      </c>
      <c r="C750" s="202" t="s">
        <v>2624</v>
      </c>
      <c r="D750" s="203" t="s">
        <v>2625</v>
      </c>
      <c r="E750" s="204" t="s">
        <v>248</v>
      </c>
      <c r="F750" s="202">
        <f t="shared" si="23"/>
        <v>18</v>
      </c>
      <c r="G750" s="202" t="str">
        <f t="shared" si="24"/>
        <v>Colorado Springs</v>
      </c>
      <c r="H750" s="202"/>
      <c r="I750" s="205" t="s">
        <v>2833</v>
      </c>
      <c r="J750" s="38" t="s">
        <v>2625</v>
      </c>
      <c r="K750" s="38">
        <v>419</v>
      </c>
      <c r="L750" s="206">
        <v>6415</v>
      </c>
      <c r="M750" s="205" t="s">
        <v>95</v>
      </c>
      <c r="N750" s="38" t="s">
        <v>2625</v>
      </c>
      <c r="O750" s="209" t="s">
        <v>96</v>
      </c>
    </row>
    <row r="751" spans="2:15" ht="12">
      <c r="B751" s="201" t="s">
        <v>409</v>
      </c>
      <c r="C751" s="202" t="s">
        <v>2624</v>
      </c>
      <c r="D751" s="203" t="s">
        <v>2625</v>
      </c>
      <c r="E751" s="204" t="s">
        <v>410</v>
      </c>
      <c r="F751" s="202">
        <f t="shared" si="23"/>
        <v>8</v>
      </c>
      <c r="G751" s="202" t="str">
        <f t="shared" si="24"/>
        <v>Pueblo</v>
      </c>
      <c r="H751" s="202"/>
      <c r="I751" s="205" t="s">
        <v>1115</v>
      </c>
      <c r="J751" s="38" t="s">
        <v>2625</v>
      </c>
      <c r="K751" s="38">
        <v>973</v>
      </c>
      <c r="L751" s="206">
        <v>5413</v>
      </c>
      <c r="M751" s="207" t="s">
        <v>1116</v>
      </c>
      <c r="N751" s="208" t="s">
        <v>2625</v>
      </c>
      <c r="O751" s="209" t="s">
        <v>1117</v>
      </c>
    </row>
    <row r="752" spans="2:15" ht="12">
      <c r="B752" s="201" t="s">
        <v>2623</v>
      </c>
      <c r="C752" s="202" t="s">
        <v>2624</v>
      </c>
      <c r="D752" s="203" t="s">
        <v>2625</v>
      </c>
      <c r="E752" s="204" t="s">
        <v>93</v>
      </c>
      <c r="F752" s="202">
        <f t="shared" si="23"/>
        <v>9</v>
      </c>
      <c r="G752" s="202" t="str">
        <f t="shared" si="24"/>
        <v>Alamosa</v>
      </c>
      <c r="H752" s="202"/>
      <c r="I752" s="205" t="s">
        <v>94</v>
      </c>
      <c r="J752" s="38" t="s">
        <v>2625</v>
      </c>
      <c r="K752" s="38">
        <v>62</v>
      </c>
      <c r="L752" s="206">
        <v>8749</v>
      </c>
      <c r="M752" s="205" t="s">
        <v>95</v>
      </c>
      <c r="N752" s="38" t="s">
        <v>2625</v>
      </c>
      <c r="O752" s="209" t="s">
        <v>96</v>
      </c>
    </row>
    <row r="753" spans="2:15" ht="12">
      <c r="B753" s="201" t="s">
        <v>217</v>
      </c>
      <c r="C753" s="202" t="s">
        <v>2624</v>
      </c>
      <c r="D753" s="203" t="s">
        <v>2625</v>
      </c>
      <c r="E753" s="204" t="s">
        <v>218</v>
      </c>
      <c r="F753" s="202">
        <f t="shared" si="23"/>
        <v>8</v>
      </c>
      <c r="G753" s="202" t="str">
        <f t="shared" si="24"/>
        <v>Salida</v>
      </c>
      <c r="H753" s="202"/>
      <c r="I753" s="205" t="s">
        <v>94</v>
      </c>
      <c r="J753" s="38" t="s">
        <v>2625</v>
      </c>
      <c r="K753" s="38">
        <v>62</v>
      </c>
      <c r="L753" s="206">
        <v>8749</v>
      </c>
      <c r="M753" s="207" t="s">
        <v>1116</v>
      </c>
      <c r="N753" s="208" t="s">
        <v>2625</v>
      </c>
      <c r="O753" s="209" t="s">
        <v>1117</v>
      </c>
    </row>
    <row r="754" spans="2:15" ht="12">
      <c r="B754" s="201" t="s">
        <v>297</v>
      </c>
      <c r="C754" s="202" t="s">
        <v>2624</v>
      </c>
      <c r="D754" s="203" t="s">
        <v>2625</v>
      </c>
      <c r="E754" s="204" t="s">
        <v>298</v>
      </c>
      <c r="F754" s="202">
        <f t="shared" si="23"/>
        <v>9</v>
      </c>
      <c r="G754" s="202" t="str">
        <f t="shared" si="24"/>
        <v>Durango</v>
      </c>
      <c r="H754" s="202"/>
      <c r="I754" s="205" t="s">
        <v>40</v>
      </c>
      <c r="J754" s="38" t="s">
        <v>2625</v>
      </c>
      <c r="K754" s="38">
        <v>1183</v>
      </c>
      <c r="L754" s="206">
        <v>5548</v>
      </c>
      <c r="M754" s="205" t="s">
        <v>41</v>
      </c>
      <c r="N754" s="38" t="s">
        <v>2625</v>
      </c>
      <c r="O754" s="209" t="s">
        <v>42</v>
      </c>
    </row>
    <row r="755" spans="2:15" ht="12">
      <c r="B755" s="201" t="s">
        <v>2424</v>
      </c>
      <c r="C755" s="202" t="s">
        <v>2624</v>
      </c>
      <c r="D755" s="203" t="s">
        <v>2625</v>
      </c>
      <c r="E755" s="204" t="s">
        <v>2425</v>
      </c>
      <c r="F755" s="202">
        <f t="shared" si="23"/>
        <v>10</v>
      </c>
      <c r="G755" s="202" t="str">
        <f t="shared" si="24"/>
        <v>Montrose</v>
      </c>
      <c r="H755" s="202"/>
      <c r="I755" s="205" t="s">
        <v>40</v>
      </c>
      <c r="J755" s="38" t="s">
        <v>2625</v>
      </c>
      <c r="K755" s="38">
        <v>1183</v>
      </c>
      <c r="L755" s="206">
        <v>5548</v>
      </c>
      <c r="M755" s="205" t="s">
        <v>41</v>
      </c>
      <c r="N755" s="38" t="s">
        <v>2625</v>
      </c>
      <c r="O755" s="209" t="s">
        <v>42</v>
      </c>
    </row>
    <row r="756" spans="2:15" ht="12">
      <c r="B756" s="201" t="s">
        <v>1119</v>
      </c>
      <c r="C756" s="202" t="s">
        <v>2624</v>
      </c>
      <c r="D756" s="203" t="s">
        <v>2625</v>
      </c>
      <c r="E756" s="204" t="s">
        <v>1120</v>
      </c>
      <c r="F756" s="202">
        <f t="shared" si="23"/>
        <v>16</v>
      </c>
      <c r="G756" s="202" t="str">
        <f t="shared" si="24"/>
        <v>Grand Junction</v>
      </c>
      <c r="H756" s="202"/>
      <c r="I756" s="205" t="s">
        <v>40</v>
      </c>
      <c r="J756" s="38" t="s">
        <v>2625</v>
      </c>
      <c r="K756" s="38">
        <v>1183</v>
      </c>
      <c r="L756" s="206">
        <v>5548</v>
      </c>
      <c r="M756" s="205" t="s">
        <v>41</v>
      </c>
      <c r="N756" s="38" t="s">
        <v>2625</v>
      </c>
      <c r="O756" s="209" t="s">
        <v>42</v>
      </c>
    </row>
    <row r="757" spans="2:15" ht="12">
      <c r="B757" s="201" t="s">
        <v>1283</v>
      </c>
      <c r="C757" s="202" t="s">
        <v>2624</v>
      </c>
      <c r="D757" s="203" t="s">
        <v>2625</v>
      </c>
      <c r="E757" s="204" t="s">
        <v>1284</v>
      </c>
      <c r="F757" s="202">
        <f t="shared" si="23"/>
        <v>18</v>
      </c>
      <c r="G757" s="202" t="str">
        <f t="shared" si="24"/>
        <v>Glenwood Springs</v>
      </c>
      <c r="H757" s="202"/>
      <c r="I757" s="205" t="s">
        <v>40</v>
      </c>
      <c r="J757" s="38" t="s">
        <v>2625</v>
      </c>
      <c r="K757" s="38">
        <v>1183</v>
      </c>
      <c r="L757" s="206">
        <v>5548</v>
      </c>
      <c r="M757" s="205" t="s">
        <v>41</v>
      </c>
      <c r="N757" s="38" t="s">
        <v>2625</v>
      </c>
      <c r="O757" s="209" t="s">
        <v>42</v>
      </c>
    </row>
    <row r="758" spans="2:15" ht="12">
      <c r="B758" s="201" t="s">
        <v>304</v>
      </c>
      <c r="C758" s="202" t="s">
        <v>2738</v>
      </c>
      <c r="D758" s="203" t="s">
        <v>2739</v>
      </c>
      <c r="E758" s="204" t="s">
        <v>52</v>
      </c>
      <c r="F758" s="202">
        <f t="shared" si="23"/>
        <v>10</v>
      </c>
      <c r="G758" s="202" t="str">
        <f t="shared" si="24"/>
        <v>Cheyenne</v>
      </c>
      <c r="H758" s="202"/>
      <c r="I758" s="205" t="s">
        <v>53</v>
      </c>
      <c r="J758" s="38" t="s">
        <v>2739</v>
      </c>
      <c r="K758" s="38">
        <v>285</v>
      </c>
      <c r="L758" s="206">
        <v>7326</v>
      </c>
      <c r="M758" s="207" t="s">
        <v>54</v>
      </c>
      <c r="N758" s="208" t="s">
        <v>2739</v>
      </c>
      <c r="O758" s="209" t="s">
        <v>55</v>
      </c>
    </row>
    <row r="759" spans="2:15" ht="12">
      <c r="B759" s="201" t="s">
        <v>2681</v>
      </c>
      <c r="C759" s="202" t="s">
        <v>2738</v>
      </c>
      <c r="D759" s="203" t="s">
        <v>2739</v>
      </c>
      <c r="E759" s="204" t="s">
        <v>2682</v>
      </c>
      <c r="F759" s="202">
        <f t="shared" si="23"/>
        <v>20</v>
      </c>
      <c r="G759" s="202" t="str">
        <f t="shared" si="24"/>
        <v>Yellowstone Nat Pk</v>
      </c>
      <c r="H759" s="202"/>
      <c r="I759" s="205" t="s">
        <v>1733</v>
      </c>
      <c r="J759" s="38" t="s">
        <v>2649</v>
      </c>
      <c r="K759" s="38">
        <v>386</v>
      </c>
      <c r="L759" s="206">
        <v>8031</v>
      </c>
      <c r="M759" s="207" t="s">
        <v>2774</v>
      </c>
      <c r="N759" s="208" t="s">
        <v>2649</v>
      </c>
      <c r="O759" s="209" t="s">
        <v>2775</v>
      </c>
    </row>
    <row r="760" spans="2:15" ht="12">
      <c r="B760" s="201" t="s">
        <v>1996</v>
      </c>
      <c r="C760" s="202" t="s">
        <v>2738</v>
      </c>
      <c r="D760" s="203" t="s">
        <v>2739</v>
      </c>
      <c r="E760" s="204" t="s">
        <v>1997</v>
      </c>
      <c r="F760" s="202">
        <f t="shared" si="23"/>
        <v>11</v>
      </c>
      <c r="G760" s="202" t="str">
        <f t="shared" si="24"/>
        <v>Wheatland</v>
      </c>
      <c r="H760" s="202"/>
      <c r="I760" s="205" t="s">
        <v>1747</v>
      </c>
      <c r="J760" s="38" t="s">
        <v>2385</v>
      </c>
      <c r="K760" s="38">
        <v>713</v>
      </c>
      <c r="L760" s="206">
        <v>6729</v>
      </c>
      <c r="M760" s="207" t="s">
        <v>54</v>
      </c>
      <c r="N760" s="208" t="s">
        <v>2739</v>
      </c>
      <c r="O760" s="209" t="s">
        <v>55</v>
      </c>
    </row>
    <row r="761" spans="2:15" ht="12">
      <c r="B761" s="201" t="s">
        <v>624</v>
      </c>
      <c r="C761" s="202" t="s">
        <v>2738</v>
      </c>
      <c r="D761" s="203" t="s">
        <v>2739</v>
      </c>
      <c r="E761" s="204" t="s">
        <v>625</v>
      </c>
      <c r="F761" s="202">
        <f t="shared" si="23"/>
        <v>9</v>
      </c>
      <c r="G761" s="202" t="str">
        <f t="shared" si="24"/>
        <v>Rawlins</v>
      </c>
      <c r="H761" s="202"/>
      <c r="I761" s="205" t="s">
        <v>53</v>
      </c>
      <c r="J761" s="38" t="s">
        <v>2739</v>
      </c>
      <c r="K761" s="38">
        <v>285</v>
      </c>
      <c r="L761" s="206">
        <v>7326</v>
      </c>
      <c r="M761" s="207" t="s">
        <v>54</v>
      </c>
      <c r="N761" s="208" t="s">
        <v>2739</v>
      </c>
      <c r="O761" s="209" t="s">
        <v>55</v>
      </c>
    </row>
    <row r="762" spans="2:15" ht="12">
      <c r="B762" s="201" t="s">
        <v>2481</v>
      </c>
      <c r="C762" s="202" t="s">
        <v>2738</v>
      </c>
      <c r="D762" s="203" t="s">
        <v>2739</v>
      </c>
      <c r="E762" s="204" t="s">
        <v>2234</v>
      </c>
      <c r="F762" s="202">
        <f t="shared" si="23"/>
        <v>9</v>
      </c>
      <c r="G762" s="202" t="str">
        <f t="shared" si="24"/>
        <v>Worland</v>
      </c>
      <c r="H762" s="202"/>
      <c r="I762" s="205" t="s">
        <v>474</v>
      </c>
      <c r="J762" s="38" t="s">
        <v>2739</v>
      </c>
      <c r="K762" s="38">
        <v>479</v>
      </c>
      <c r="L762" s="206">
        <v>7889</v>
      </c>
      <c r="M762" s="207" t="s">
        <v>2742</v>
      </c>
      <c r="N762" s="208" t="s">
        <v>2739</v>
      </c>
      <c r="O762" s="209" t="s">
        <v>521</v>
      </c>
    </row>
    <row r="763" spans="2:15" ht="12">
      <c r="B763" s="201" t="s">
        <v>10</v>
      </c>
      <c r="C763" s="202" t="s">
        <v>2738</v>
      </c>
      <c r="D763" s="203" t="s">
        <v>2739</v>
      </c>
      <c r="E763" s="204" t="s">
        <v>11</v>
      </c>
      <c r="F763" s="202">
        <f t="shared" si="23"/>
        <v>10</v>
      </c>
      <c r="G763" s="202" t="str">
        <f t="shared" si="24"/>
        <v>Riverton</v>
      </c>
      <c r="H763" s="202"/>
      <c r="I763" s="205" t="s">
        <v>474</v>
      </c>
      <c r="J763" s="38" t="s">
        <v>2739</v>
      </c>
      <c r="K763" s="38">
        <v>479</v>
      </c>
      <c r="L763" s="206">
        <v>7889</v>
      </c>
      <c r="M763" s="207" t="s">
        <v>2742</v>
      </c>
      <c r="N763" s="208" t="s">
        <v>2739</v>
      </c>
      <c r="O763" s="209" t="s">
        <v>521</v>
      </c>
    </row>
    <row r="764" spans="2:15" ht="12">
      <c r="B764" s="201" t="s">
        <v>2737</v>
      </c>
      <c r="C764" s="202" t="s">
        <v>2738</v>
      </c>
      <c r="D764" s="203" t="s">
        <v>2739</v>
      </c>
      <c r="E764" s="204" t="s">
        <v>2740</v>
      </c>
      <c r="F764" s="202">
        <f t="shared" si="23"/>
        <v>8</v>
      </c>
      <c r="G764" s="202" t="str">
        <f t="shared" si="24"/>
        <v>Casper</v>
      </c>
      <c r="H764" s="202"/>
      <c r="I764" s="205" t="s">
        <v>2741</v>
      </c>
      <c r="J764" s="38" t="s">
        <v>2739</v>
      </c>
      <c r="K764" s="38">
        <v>439</v>
      </c>
      <c r="L764" s="206">
        <v>7804</v>
      </c>
      <c r="M764" s="207" t="s">
        <v>2742</v>
      </c>
      <c r="N764" s="208" t="s">
        <v>2739</v>
      </c>
      <c r="O764" s="209" t="s">
        <v>521</v>
      </c>
    </row>
    <row r="765" spans="2:15" ht="12">
      <c r="B765" s="201" t="s">
        <v>1812</v>
      </c>
      <c r="C765" s="202" t="s">
        <v>2738</v>
      </c>
      <c r="D765" s="203" t="s">
        <v>2739</v>
      </c>
      <c r="E765" s="204" t="s">
        <v>1813</v>
      </c>
      <c r="F765" s="202">
        <f t="shared" si="23"/>
        <v>10</v>
      </c>
      <c r="G765" s="202" t="str">
        <f t="shared" si="24"/>
        <v>Gillette</v>
      </c>
      <c r="H765" s="202"/>
      <c r="I765" s="205" t="s">
        <v>1574</v>
      </c>
      <c r="J765" s="38" t="s">
        <v>2739</v>
      </c>
      <c r="K765" s="38">
        <v>445</v>
      </c>
      <c r="L765" s="206">
        <v>7682</v>
      </c>
      <c r="M765" s="207" t="s">
        <v>2742</v>
      </c>
      <c r="N765" s="208" t="s">
        <v>2739</v>
      </c>
      <c r="O765" s="209" t="s">
        <v>521</v>
      </c>
    </row>
    <row r="766" spans="2:15" ht="12">
      <c r="B766" s="201" t="s">
        <v>1498</v>
      </c>
      <c r="C766" s="202" t="s">
        <v>2738</v>
      </c>
      <c r="D766" s="203" t="s">
        <v>2739</v>
      </c>
      <c r="E766" s="204" t="s">
        <v>1499</v>
      </c>
      <c r="F766" s="202">
        <f t="shared" si="23"/>
        <v>10</v>
      </c>
      <c r="G766" s="202" t="str">
        <f t="shared" si="24"/>
        <v>Sheridan</v>
      </c>
      <c r="H766" s="202"/>
      <c r="I766" s="205" t="s">
        <v>2741</v>
      </c>
      <c r="J766" s="38" t="s">
        <v>2739</v>
      </c>
      <c r="K766" s="38">
        <v>439</v>
      </c>
      <c r="L766" s="206">
        <v>7804</v>
      </c>
      <c r="M766" s="207" t="s">
        <v>2742</v>
      </c>
      <c r="N766" s="208" t="s">
        <v>2739</v>
      </c>
      <c r="O766" s="209" t="s">
        <v>521</v>
      </c>
    </row>
    <row r="767" spans="2:15" ht="12">
      <c r="B767" s="201" t="s">
        <v>2524</v>
      </c>
      <c r="C767" s="202" t="s">
        <v>2738</v>
      </c>
      <c r="D767" s="203" t="s">
        <v>2739</v>
      </c>
      <c r="E767" s="204" t="s">
        <v>2525</v>
      </c>
      <c r="F767" s="202">
        <f t="shared" si="23"/>
        <v>14</v>
      </c>
      <c r="G767" s="202" t="str">
        <f t="shared" si="24"/>
        <v>Rock Springs</v>
      </c>
      <c r="H767" s="202"/>
      <c r="I767" s="205" t="s">
        <v>474</v>
      </c>
      <c r="J767" s="38" t="s">
        <v>2739</v>
      </c>
      <c r="K767" s="38">
        <v>479</v>
      </c>
      <c r="L767" s="206">
        <v>7889</v>
      </c>
      <c r="M767" s="207" t="s">
        <v>2742</v>
      </c>
      <c r="N767" s="208" t="s">
        <v>2739</v>
      </c>
      <c r="O767" s="209" t="s">
        <v>521</v>
      </c>
    </row>
    <row r="768" spans="2:15" ht="12">
      <c r="B768" s="201" t="s">
        <v>518</v>
      </c>
      <c r="C768" s="202" t="s">
        <v>2738</v>
      </c>
      <c r="D768" s="203" t="s">
        <v>2739</v>
      </c>
      <c r="E768" s="204" t="s">
        <v>513</v>
      </c>
      <c r="F768" s="202">
        <f t="shared" si="23"/>
        <v>9</v>
      </c>
      <c r="G768" s="202" t="str">
        <f t="shared" si="24"/>
        <v>Jackson</v>
      </c>
      <c r="H768" s="202"/>
      <c r="I768" s="205" t="s">
        <v>474</v>
      </c>
      <c r="J768" s="38" t="s">
        <v>2739</v>
      </c>
      <c r="K768" s="38">
        <v>479</v>
      </c>
      <c r="L768" s="206">
        <v>7889</v>
      </c>
      <c r="M768" s="207" t="s">
        <v>2742</v>
      </c>
      <c r="N768" s="208" t="s">
        <v>2739</v>
      </c>
      <c r="O768" s="209" t="s">
        <v>521</v>
      </c>
    </row>
    <row r="769" spans="2:15" ht="12">
      <c r="B769" s="201" t="s">
        <v>1817</v>
      </c>
      <c r="C769" s="202" t="s">
        <v>2738</v>
      </c>
      <c r="D769" s="203" t="s">
        <v>2739</v>
      </c>
      <c r="E769" s="204" t="s">
        <v>1818</v>
      </c>
      <c r="F769" s="202">
        <f t="shared" si="23"/>
        <v>10</v>
      </c>
      <c r="G769" s="202" t="str">
        <f t="shared" si="24"/>
        <v>Kemmerer</v>
      </c>
      <c r="H769" s="202"/>
      <c r="I769" s="205" t="s">
        <v>474</v>
      </c>
      <c r="J769" s="38" t="s">
        <v>2739</v>
      </c>
      <c r="K769" s="38">
        <v>479</v>
      </c>
      <c r="L769" s="206">
        <v>7889</v>
      </c>
      <c r="M769" s="207" t="s">
        <v>2742</v>
      </c>
      <c r="N769" s="208" t="s">
        <v>2739</v>
      </c>
      <c r="O769" s="209" t="s">
        <v>521</v>
      </c>
    </row>
    <row r="770" spans="2:15" ht="12">
      <c r="B770" s="201" t="s">
        <v>759</v>
      </c>
      <c r="C770" s="202" t="s">
        <v>2433</v>
      </c>
      <c r="D770" s="203" t="s">
        <v>2434</v>
      </c>
      <c r="E770" s="204" t="s">
        <v>760</v>
      </c>
      <c r="F770" s="202">
        <f t="shared" si="23"/>
        <v>11</v>
      </c>
      <c r="G770" s="202" t="str">
        <f t="shared" si="24"/>
        <v>Pocatello</v>
      </c>
      <c r="H770" s="202"/>
      <c r="I770" s="205" t="s">
        <v>812</v>
      </c>
      <c r="J770" s="38" t="s">
        <v>2434</v>
      </c>
      <c r="K770" s="38">
        <v>421</v>
      </c>
      <c r="L770" s="206">
        <v>7180</v>
      </c>
      <c r="M770" s="207" t="s">
        <v>813</v>
      </c>
      <c r="N770" s="208" t="s">
        <v>2434</v>
      </c>
      <c r="O770" s="209" t="s">
        <v>814</v>
      </c>
    </row>
    <row r="771" spans="2:15" ht="12">
      <c r="B771" s="201" t="s">
        <v>2703</v>
      </c>
      <c r="C771" s="202" t="s">
        <v>2433</v>
      </c>
      <c r="D771" s="203" t="s">
        <v>2434</v>
      </c>
      <c r="E771" s="204" t="s">
        <v>2704</v>
      </c>
      <c r="F771" s="202">
        <f t="shared" si="23"/>
        <v>12</v>
      </c>
      <c r="G771" s="202" t="str">
        <f t="shared" si="24"/>
        <v>Twin Falls</v>
      </c>
      <c r="H771" s="202"/>
      <c r="I771" s="205" t="s">
        <v>812</v>
      </c>
      <c r="J771" s="38" t="s">
        <v>2434</v>
      </c>
      <c r="K771" s="38">
        <v>421</v>
      </c>
      <c r="L771" s="206">
        <v>7180</v>
      </c>
      <c r="M771" s="207" t="s">
        <v>813</v>
      </c>
      <c r="N771" s="208" t="s">
        <v>2434</v>
      </c>
      <c r="O771" s="209" t="s">
        <v>814</v>
      </c>
    </row>
    <row r="772" spans="2:15" ht="12">
      <c r="B772" s="201" t="s">
        <v>810</v>
      </c>
      <c r="C772" s="202" t="s">
        <v>2433</v>
      </c>
      <c r="D772" s="203" t="s">
        <v>2434</v>
      </c>
      <c r="E772" s="204" t="s">
        <v>811</v>
      </c>
      <c r="F772" s="202">
        <f t="shared" si="23"/>
        <v>13</v>
      </c>
      <c r="G772" s="202" t="str">
        <f t="shared" si="24"/>
        <v>Idaho Falls</v>
      </c>
      <c r="H772" s="202"/>
      <c r="I772" s="205" t="s">
        <v>812</v>
      </c>
      <c r="J772" s="38" t="s">
        <v>2434</v>
      </c>
      <c r="K772" s="38">
        <v>421</v>
      </c>
      <c r="L772" s="206">
        <v>7180</v>
      </c>
      <c r="M772" s="207" t="s">
        <v>813</v>
      </c>
      <c r="N772" s="208" t="s">
        <v>2434</v>
      </c>
      <c r="O772" s="209" t="s">
        <v>814</v>
      </c>
    </row>
    <row r="773" spans="2:15" ht="12">
      <c r="B773" s="201" t="s">
        <v>1690</v>
      </c>
      <c r="C773" s="202" t="s">
        <v>2433</v>
      </c>
      <c r="D773" s="203" t="s">
        <v>2434</v>
      </c>
      <c r="E773" s="204" t="s">
        <v>1691</v>
      </c>
      <c r="F773" s="202">
        <f t="shared" si="23"/>
        <v>10</v>
      </c>
      <c r="G773" s="202" t="str">
        <f t="shared" si="24"/>
        <v>Lewiston</v>
      </c>
      <c r="H773" s="202"/>
      <c r="I773" s="205" t="s">
        <v>1692</v>
      </c>
      <c r="J773" s="38" t="s">
        <v>2434</v>
      </c>
      <c r="K773" s="38">
        <v>814</v>
      </c>
      <c r="L773" s="206">
        <v>5270</v>
      </c>
      <c r="M773" s="207" t="s">
        <v>1754</v>
      </c>
      <c r="N773" s="208" t="s">
        <v>1900</v>
      </c>
      <c r="O773" s="209" t="s">
        <v>2823</v>
      </c>
    </row>
    <row r="774" spans="2:15" ht="12">
      <c r="B774" s="201" t="s">
        <v>2432</v>
      </c>
      <c r="C774" s="202" t="s">
        <v>2433</v>
      </c>
      <c r="D774" s="203" t="s">
        <v>2434</v>
      </c>
      <c r="E774" s="204" t="s">
        <v>1297</v>
      </c>
      <c r="F774" s="202">
        <f t="shared" si="23"/>
        <v>7</v>
      </c>
      <c r="G774" s="202" t="str">
        <f t="shared" si="24"/>
        <v>Boise</v>
      </c>
      <c r="H774" s="202"/>
      <c r="I774" s="205" t="s">
        <v>1124</v>
      </c>
      <c r="J774" s="38" t="s">
        <v>2434</v>
      </c>
      <c r="K774" s="38">
        <v>754</v>
      </c>
      <c r="L774" s="206">
        <v>5861</v>
      </c>
      <c r="M774" s="207" t="s">
        <v>1125</v>
      </c>
      <c r="N774" s="208" t="s">
        <v>2434</v>
      </c>
      <c r="O774" s="209" t="s">
        <v>1126</v>
      </c>
    </row>
    <row r="775" spans="2:15" ht="12">
      <c r="B775" s="201" t="s">
        <v>1127</v>
      </c>
      <c r="C775" s="202" t="s">
        <v>2433</v>
      </c>
      <c r="D775" s="203" t="s">
        <v>2434</v>
      </c>
      <c r="E775" s="204" t="s">
        <v>1297</v>
      </c>
      <c r="F775" s="202">
        <f t="shared" si="23"/>
        <v>7</v>
      </c>
      <c r="G775" s="202" t="str">
        <f t="shared" si="24"/>
        <v>Boise</v>
      </c>
      <c r="H775" s="202"/>
      <c r="I775" s="205" t="s">
        <v>1124</v>
      </c>
      <c r="J775" s="38" t="s">
        <v>2434</v>
      </c>
      <c r="K775" s="38">
        <v>754</v>
      </c>
      <c r="L775" s="206">
        <v>5861</v>
      </c>
      <c r="M775" s="207" t="s">
        <v>1125</v>
      </c>
      <c r="N775" s="208" t="s">
        <v>2434</v>
      </c>
      <c r="O775" s="209" t="s">
        <v>1126</v>
      </c>
    </row>
    <row r="776" spans="2:15" ht="12">
      <c r="B776" s="201" t="s">
        <v>1979</v>
      </c>
      <c r="C776" s="202" t="s">
        <v>2433</v>
      </c>
      <c r="D776" s="203" t="s">
        <v>2434</v>
      </c>
      <c r="E776" s="204" t="s">
        <v>2238</v>
      </c>
      <c r="F776" s="202">
        <f t="shared" si="23"/>
        <v>15</v>
      </c>
      <c r="G776" s="202" t="str">
        <f t="shared" si="24"/>
        <v>Coeur D'Alene</v>
      </c>
      <c r="H776" s="202"/>
      <c r="I776" s="205" t="s">
        <v>2239</v>
      </c>
      <c r="J776" s="38" t="s">
        <v>1900</v>
      </c>
      <c r="K776" s="38">
        <v>398</v>
      </c>
      <c r="L776" s="206">
        <v>6842</v>
      </c>
      <c r="M776" s="207" t="s">
        <v>1754</v>
      </c>
      <c r="N776" s="208" t="s">
        <v>1900</v>
      </c>
      <c r="O776" s="209" t="s">
        <v>2823</v>
      </c>
    </row>
    <row r="777" spans="2:15" ht="12">
      <c r="B777" s="201" t="s">
        <v>459</v>
      </c>
      <c r="C777" s="202" t="s">
        <v>2559</v>
      </c>
      <c r="D777" s="203" t="s">
        <v>2560</v>
      </c>
      <c r="E777" s="204" t="s">
        <v>460</v>
      </c>
      <c r="F777" s="202">
        <f t="shared" si="23"/>
        <v>27</v>
      </c>
      <c r="G777" s="202" t="str">
        <f t="shared" si="24"/>
        <v>Salt Lake City/Heber City</v>
      </c>
      <c r="H777" s="202"/>
      <c r="I777" s="205" t="s">
        <v>2562</v>
      </c>
      <c r="J777" s="38" t="s">
        <v>2560</v>
      </c>
      <c r="K777" s="38">
        <v>1047</v>
      </c>
      <c r="L777" s="206">
        <v>5765</v>
      </c>
      <c r="M777" s="207" t="s">
        <v>2563</v>
      </c>
      <c r="N777" s="208" t="s">
        <v>2560</v>
      </c>
      <c r="O777" s="209" t="s">
        <v>2564</v>
      </c>
    </row>
    <row r="778" spans="2:15" ht="12">
      <c r="B778" s="201" t="s">
        <v>457</v>
      </c>
      <c r="C778" s="202" t="s">
        <v>2559</v>
      </c>
      <c r="D778" s="203" t="s">
        <v>2560</v>
      </c>
      <c r="E778" s="204" t="s">
        <v>458</v>
      </c>
      <c r="F778" s="202">
        <f aca="true" t="shared" si="25" ref="F778:F841">LEN(E778)</f>
        <v>16</v>
      </c>
      <c r="G778" s="202" t="str">
        <f aca="true" t="shared" si="26" ref="G778:G841">MID(E778,2,F778-2)</f>
        <v>Salt Lake City</v>
      </c>
      <c r="H778" s="202"/>
      <c r="I778" s="205" t="s">
        <v>2562</v>
      </c>
      <c r="J778" s="38" t="s">
        <v>2560</v>
      </c>
      <c r="K778" s="38">
        <v>1047</v>
      </c>
      <c r="L778" s="206">
        <v>5765</v>
      </c>
      <c r="M778" s="207" t="s">
        <v>2563</v>
      </c>
      <c r="N778" s="208" t="s">
        <v>2560</v>
      </c>
      <c r="O778" s="209" t="s">
        <v>2564</v>
      </c>
    </row>
    <row r="779" spans="2:15" ht="12">
      <c r="B779" s="201" t="s">
        <v>2565</v>
      </c>
      <c r="C779" s="202" t="s">
        <v>2559</v>
      </c>
      <c r="D779" s="203" t="s">
        <v>2560</v>
      </c>
      <c r="E779" s="204" t="s">
        <v>85</v>
      </c>
      <c r="F779" s="202">
        <f t="shared" si="25"/>
        <v>13</v>
      </c>
      <c r="G779" s="202" t="str">
        <f t="shared" si="26"/>
        <v>Ogden/Logan</v>
      </c>
      <c r="H779" s="202"/>
      <c r="I779" s="205" t="s">
        <v>2562</v>
      </c>
      <c r="J779" s="38" t="s">
        <v>2560</v>
      </c>
      <c r="K779" s="38">
        <v>1047</v>
      </c>
      <c r="L779" s="206">
        <v>5765</v>
      </c>
      <c r="M779" s="207" t="s">
        <v>2563</v>
      </c>
      <c r="N779" s="208" t="s">
        <v>2560</v>
      </c>
      <c r="O779" s="209" t="s">
        <v>2564</v>
      </c>
    </row>
    <row r="780" spans="2:15" ht="12">
      <c r="B780" s="201" t="s">
        <v>2558</v>
      </c>
      <c r="C780" s="202" t="s">
        <v>2559</v>
      </c>
      <c r="D780" s="203" t="s">
        <v>2560</v>
      </c>
      <c r="E780" s="204" t="s">
        <v>2561</v>
      </c>
      <c r="F780" s="202">
        <f t="shared" si="25"/>
        <v>7</v>
      </c>
      <c r="G780" s="202" t="str">
        <f t="shared" si="26"/>
        <v>Ogden</v>
      </c>
      <c r="H780" s="202"/>
      <c r="I780" s="205" t="s">
        <v>2562</v>
      </c>
      <c r="J780" s="38" t="s">
        <v>2560</v>
      </c>
      <c r="K780" s="38">
        <v>1047</v>
      </c>
      <c r="L780" s="206">
        <v>5765</v>
      </c>
      <c r="M780" s="207" t="s">
        <v>2563</v>
      </c>
      <c r="N780" s="208" t="s">
        <v>2560</v>
      </c>
      <c r="O780" s="209" t="s">
        <v>2564</v>
      </c>
    </row>
    <row r="781" spans="2:15" ht="12">
      <c r="B781" s="201" t="s">
        <v>2582</v>
      </c>
      <c r="C781" s="202" t="s">
        <v>2559</v>
      </c>
      <c r="D781" s="203" t="s">
        <v>2560</v>
      </c>
      <c r="E781" s="204" t="s">
        <v>2338</v>
      </c>
      <c r="F781" s="202">
        <f t="shared" si="25"/>
        <v>28</v>
      </c>
      <c r="G781" s="202" t="str">
        <f t="shared" si="26"/>
        <v>Southeast Utah/Green River</v>
      </c>
      <c r="H781" s="202"/>
      <c r="I781" s="205" t="s">
        <v>40</v>
      </c>
      <c r="J781" s="38" t="s">
        <v>2625</v>
      </c>
      <c r="K781" s="38">
        <v>1183</v>
      </c>
      <c r="L781" s="206">
        <v>5548</v>
      </c>
      <c r="M781" s="205" t="s">
        <v>41</v>
      </c>
      <c r="N781" s="38" t="s">
        <v>2625</v>
      </c>
      <c r="O781" s="209" t="s">
        <v>42</v>
      </c>
    </row>
    <row r="782" spans="2:15" ht="12">
      <c r="B782" s="201" t="s">
        <v>407</v>
      </c>
      <c r="C782" s="202" t="s">
        <v>2559</v>
      </c>
      <c r="D782" s="203" t="s">
        <v>2560</v>
      </c>
      <c r="E782" s="204" t="s">
        <v>408</v>
      </c>
      <c r="F782" s="202">
        <f t="shared" si="25"/>
        <v>7</v>
      </c>
      <c r="G782" s="202" t="str">
        <f t="shared" si="26"/>
        <v>Provo</v>
      </c>
      <c r="H782" s="202"/>
      <c r="I782" s="205" t="s">
        <v>2562</v>
      </c>
      <c r="J782" s="38" t="s">
        <v>2560</v>
      </c>
      <c r="K782" s="38">
        <v>1047</v>
      </c>
      <c r="L782" s="206">
        <v>5765</v>
      </c>
      <c r="M782" s="207" t="s">
        <v>2563</v>
      </c>
      <c r="N782" s="208" t="s">
        <v>2560</v>
      </c>
      <c r="O782" s="209" t="s">
        <v>2564</v>
      </c>
    </row>
    <row r="783" spans="2:15" ht="12">
      <c r="B783" s="201" t="s">
        <v>2342</v>
      </c>
      <c r="C783" s="202" t="s">
        <v>2559</v>
      </c>
      <c r="D783" s="203" t="s">
        <v>2560</v>
      </c>
      <c r="E783" s="204" t="s">
        <v>2343</v>
      </c>
      <c r="F783" s="202">
        <f t="shared" si="25"/>
        <v>27</v>
      </c>
      <c r="G783" s="202" t="str">
        <f t="shared" si="26"/>
        <v>Southwest Utah/Cedar City</v>
      </c>
      <c r="H783" s="202"/>
      <c r="I783" s="205" t="s">
        <v>2093</v>
      </c>
      <c r="J783" s="38" t="s">
        <v>2560</v>
      </c>
      <c r="K783" s="38">
        <v>647</v>
      </c>
      <c r="L783" s="206">
        <v>6511</v>
      </c>
      <c r="M783" s="205" t="s">
        <v>41</v>
      </c>
      <c r="N783" s="38" t="s">
        <v>2625</v>
      </c>
      <c r="O783" s="209" t="s">
        <v>42</v>
      </c>
    </row>
    <row r="784" spans="2:15" ht="12">
      <c r="B784" s="201" t="s">
        <v>423</v>
      </c>
      <c r="C784" s="202" t="s">
        <v>239</v>
      </c>
      <c r="D784" s="203" t="s">
        <v>240</v>
      </c>
      <c r="E784" s="204" t="s">
        <v>424</v>
      </c>
      <c r="F784" s="202">
        <f t="shared" si="25"/>
        <v>9</v>
      </c>
      <c r="G784" s="202" t="str">
        <f t="shared" si="26"/>
        <v>Phoenix</v>
      </c>
      <c r="H784" s="202"/>
      <c r="I784" s="205" t="s">
        <v>565</v>
      </c>
      <c r="J784" s="38" t="s">
        <v>240</v>
      </c>
      <c r="K784" s="38">
        <v>4162</v>
      </c>
      <c r="L784" s="206">
        <v>1350</v>
      </c>
      <c r="M784" s="205" t="s">
        <v>379</v>
      </c>
      <c r="N784" s="38" t="s">
        <v>240</v>
      </c>
      <c r="O784" s="209" t="s">
        <v>182</v>
      </c>
    </row>
    <row r="785" spans="2:15" ht="12">
      <c r="B785" s="201" t="s">
        <v>183</v>
      </c>
      <c r="C785" s="202" t="s">
        <v>239</v>
      </c>
      <c r="D785" s="203" t="s">
        <v>240</v>
      </c>
      <c r="E785" s="204" t="s">
        <v>424</v>
      </c>
      <c r="F785" s="202">
        <f t="shared" si="25"/>
        <v>9</v>
      </c>
      <c r="G785" s="202" t="str">
        <f t="shared" si="26"/>
        <v>Phoenix</v>
      </c>
      <c r="H785" s="202"/>
      <c r="I785" s="205" t="s">
        <v>565</v>
      </c>
      <c r="J785" s="38" t="s">
        <v>240</v>
      </c>
      <c r="K785" s="38">
        <v>4162</v>
      </c>
      <c r="L785" s="206">
        <v>1350</v>
      </c>
      <c r="M785" s="205" t="s">
        <v>379</v>
      </c>
      <c r="N785" s="38" t="s">
        <v>240</v>
      </c>
      <c r="O785" s="209" t="s">
        <v>182</v>
      </c>
    </row>
    <row r="786" spans="2:15" ht="12">
      <c r="B786" s="201" t="s">
        <v>2732</v>
      </c>
      <c r="C786" s="202" t="s">
        <v>239</v>
      </c>
      <c r="D786" s="203" t="s">
        <v>240</v>
      </c>
      <c r="E786" s="204" t="s">
        <v>2733</v>
      </c>
      <c r="F786" s="202">
        <f t="shared" si="25"/>
        <v>13</v>
      </c>
      <c r="G786" s="202" t="str">
        <f t="shared" si="26"/>
        <v>Casa Grande</v>
      </c>
      <c r="H786" s="202"/>
      <c r="I786" s="205" t="s">
        <v>2734</v>
      </c>
      <c r="J786" s="38" t="s">
        <v>240</v>
      </c>
      <c r="K786" s="38">
        <v>2954</v>
      </c>
      <c r="L786" s="206">
        <v>1678</v>
      </c>
      <c r="M786" s="205" t="s">
        <v>2735</v>
      </c>
      <c r="N786" s="38" t="s">
        <v>240</v>
      </c>
      <c r="O786" s="209" t="s">
        <v>2736</v>
      </c>
    </row>
    <row r="787" spans="2:15" ht="12">
      <c r="B787" s="201" t="s">
        <v>238</v>
      </c>
      <c r="C787" s="202" t="s">
        <v>239</v>
      </c>
      <c r="D787" s="203" t="s">
        <v>240</v>
      </c>
      <c r="E787" s="204" t="s">
        <v>480</v>
      </c>
      <c r="F787" s="202">
        <f t="shared" si="25"/>
        <v>14</v>
      </c>
      <c r="G787" s="202" t="str">
        <f t="shared" si="26"/>
        <v>Buckeye/Yuma</v>
      </c>
      <c r="H787" s="202"/>
      <c r="I787" s="205" t="s">
        <v>481</v>
      </c>
      <c r="J787" s="38" t="s">
        <v>240</v>
      </c>
      <c r="K787" s="38">
        <v>4305</v>
      </c>
      <c r="L787" s="206">
        <v>927</v>
      </c>
      <c r="M787" s="205" t="s">
        <v>482</v>
      </c>
      <c r="N787" s="38" t="s">
        <v>240</v>
      </c>
      <c r="O787" s="209" t="s">
        <v>249</v>
      </c>
    </row>
    <row r="788" spans="2:15" ht="12">
      <c r="B788" s="201" t="s">
        <v>1285</v>
      </c>
      <c r="C788" s="202" t="s">
        <v>239</v>
      </c>
      <c r="D788" s="203" t="s">
        <v>240</v>
      </c>
      <c r="E788" s="204" t="s">
        <v>1286</v>
      </c>
      <c r="F788" s="202">
        <f t="shared" si="25"/>
        <v>7</v>
      </c>
      <c r="G788" s="202" t="str">
        <f t="shared" si="26"/>
        <v>Globe</v>
      </c>
      <c r="H788" s="202"/>
      <c r="I788" s="205" t="s">
        <v>2734</v>
      </c>
      <c r="J788" s="38" t="s">
        <v>240</v>
      </c>
      <c r="K788" s="38">
        <v>2954</v>
      </c>
      <c r="L788" s="206">
        <v>1678</v>
      </c>
      <c r="M788" s="205" t="s">
        <v>2735</v>
      </c>
      <c r="N788" s="38" t="s">
        <v>240</v>
      </c>
      <c r="O788" s="209" t="s">
        <v>2736</v>
      </c>
    </row>
    <row r="789" spans="2:15" ht="12">
      <c r="B789" s="201" t="s">
        <v>1505</v>
      </c>
      <c r="C789" s="202" t="s">
        <v>239</v>
      </c>
      <c r="D789" s="203" t="s">
        <v>240</v>
      </c>
      <c r="E789" s="204" t="s">
        <v>1293</v>
      </c>
      <c r="F789" s="202">
        <f t="shared" si="25"/>
        <v>22</v>
      </c>
      <c r="G789" s="202" t="str">
        <f t="shared" si="26"/>
        <v>Sierra Vista/Nogales</v>
      </c>
      <c r="H789" s="202"/>
      <c r="I789" s="205" t="s">
        <v>2734</v>
      </c>
      <c r="J789" s="38" t="s">
        <v>240</v>
      </c>
      <c r="K789" s="38">
        <v>2954</v>
      </c>
      <c r="L789" s="206">
        <v>1678</v>
      </c>
      <c r="M789" s="205" t="s">
        <v>2735</v>
      </c>
      <c r="N789" s="38" t="s">
        <v>240</v>
      </c>
      <c r="O789" s="209" t="s">
        <v>2736</v>
      </c>
    </row>
    <row r="790" spans="2:15" ht="12">
      <c r="B790" s="201" t="s">
        <v>2677</v>
      </c>
      <c r="C790" s="202" t="s">
        <v>239</v>
      </c>
      <c r="D790" s="203" t="s">
        <v>240</v>
      </c>
      <c r="E790" s="204" t="s">
        <v>90</v>
      </c>
      <c r="F790" s="202">
        <f t="shared" si="25"/>
        <v>8</v>
      </c>
      <c r="G790" s="202" t="str">
        <f t="shared" si="26"/>
        <v>Tucson</v>
      </c>
      <c r="H790" s="202"/>
      <c r="I790" s="205" t="s">
        <v>2734</v>
      </c>
      <c r="J790" s="38" t="s">
        <v>240</v>
      </c>
      <c r="K790" s="38">
        <v>2954</v>
      </c>
      <c r="L790" s="206">
        <v>1678</v>
      </c>
      <c r="M790" s="205" t="s">
        <v>2735</v>
      </c>
      <c r="N790" s="38" t="s">
        <v>240</v>
      </c>
      <c r="O790" s="209" t="s">
        <v>2736</v>
      </c>
    </row>
    <row r="791" spans="2:15" ht="12">
      <c r="B791" s="201" t="s">
        <v>1500</v>
      </c>
      <c r="C791" s="202" t="s">
        <v>239</v>
      </c>
      <c r="D791" s="203" t="s">
        <v>240</v>
      </c>
      <c r="E791" s="204" t="s">
        <v>1501</v>
      </c>
      <c r="F791" s="202">
        <f t="shared" si="25"/>
        <v>10</v>
      </c>
      <c r="G791" s="202" t="str">
        <f t="shared" si="26"/>
        <v>Show Low</v>
      </c>
      <c r="H791" s="202"/>
      <c r="I791" s="205" t="s">
        <v>2267</v>
      </c>
      <c r="J791" s="38" t="s">
        <v>2265</v>
      </c>
      <c r="K791" s="38">
        <v>1244</v>
      </c>
      <c r="L791" s="206">
        <v>4425</v>
      </c>
      <c r="M791" s="207" t="s">
        <v>2268</v>
      </c>
      <c r="N791" s="208" t="s">
        <v>2265</v>
      </c>
      <c r="O791" s="209" t="s">
        <v>2269</v>
      </c>
    </row>
    <row r="792" spans="2:15" ht="12">
      <c r="B792" s="201" t="s">
        <v>1449</v>
      </c>
      <c r="C792" s="202" t="s">
        <v>239</v>
      </c>
      <c r="D792" s="203" t="s">
        <v>240</v>
      </c>
      <c r="E792" s="204" t="s">
        <v>1227</v>
      </c>
      <c r="F792" s="202">
        <f t="shared" si="25"/>
        <v>11</v>
      </c>
      <c r="G792" s="202" t="str">
        <f t="shared" si="26"/>
        <v>Flagstaff</v>
      </c>
      <c r="H792" s="202"/>
      <c r="I792" s="205" t="s">
        <v>1228</v>
      </c>
      <c r="J792" s="38" t="s">
        <v>240</v>
      </c>
      <c r="K792" s="38">
        <v>145</v>
      </c>
      <c r="L792" s="206">
        <v>7131</v>
      </c>
      <c r="M792" s="205" t="s">
        <v>1229</v>
      </c>
      <c r="N792" s="38" t="s">
        <v>240</v>
      </c>
      <c r="O792" s="209" t="s">
        <v>1230</v>
      </c>
    </row>
    <row r="793" spans="2:15" ht="12">
      <c r="B793" s="201" t="s">
        <v>401</v>
      </c>
      <c r="C793" s="202" t="s">
        <v>239</v>
      </c>
      <c r="D793" s="203" t="s">
        <v>240</v>
      </c>
      <c r="E793" s="204" t="s">
        <v>402</v>
      </c>
      <c r="F793" s="202">
        <f t="shared" si="25"/>
        <v>10</v>
      </c>
      <c r="G793" s="202" t="str">
        <f t="shared" si="26"/>
        <v>Prescott</v>
      </c>
      <c r="H793" s="202"/>
      <c r="I793" s="205" t="s">
        <v>1228</v>
      </c>
      <c r="J793" s="38" t="s">
        <v>240</v>
      </c>
      <c r="K793" s="38">
        <v>145</v>
      </c>
      <c r="L793" s="206">
        <v>7131</v>
      </c>
      <c r="M793" s="205" t="s">
        <v>1229</v>
      </c>
      <c r="N793" s="38" t="s">
        <v>240</v>
      </c>
      <c r="O793" s="209" t="s">
        <v>1230</v>
      </c>
    </row>
    <row r="794" spans="2:15" ht="12">
      <c r="B794" s="201" t="s">
        <v>2080</v>
      </c>
      <c r="C794" s="202" t="s">
        <v>239</v>
      </c>
      <c r="D794" s="203" t="s">
        <v>240</v>
      </c>
      <c r="E794" s="204" t="s">
        <v>2081</v>
      </c>
      <c r="F794" s="202">
        <f t="shared" si="25"/>
        <v>9</v>
      </c>
      <c r="G794" s="202" t="str">
        <f t="shared" si="26"/>
        <v>Kingman</v>
      </c>
      <c r="H794" s="202"/>
      <c r="I794" s="205" t="s">
        <v>2082</v>
      </c>
      <c r="J794" s="38" t="s">
        <v>2727</v>
      </c>
      <c r="K794" s="38">
        <v>3201</v>
      </c>
      <c r="L794" s="206">
        <v>2407</v>
      </c>
      <c r="M794" s="207" t="s">
        <v>2083</v>
      </c>
      <c r="N794" s="208" t="s">
        <v>2727</v>
      </c>
      <c r="O794" s="209" t="s">
        <v>1548</v>
      </c>
    </row>
    <row r="795" spans="2:15" ht="12">
      <c r="B795" s="201" t="s">
        <v>2037</v>
      </c>
      <c r="C795" s="202" t="s">
        <v>239</v>
      </c>
      <c r="D795" s="203" t="s">
        <v>240</v>
      </c>
      <c r="E795" s="204" t="s">
        <v>2038</v>
      </c>
      <c r="F795" s="202">
        <f t="shared" si="25"/>
        <v>13</v>
      </c>
      <c r="G795" s="202" t="str">
        <f t="shared" si="26"/>
        <v>Window Rock</v>
      </c>
      <c r="H795" s="202"/>
      <c r="I795" s="205" t="s">
        <v>1228</v>
      </c>
      <c r="J795" s="38" t="s">
        <v>240</v>
      </c>
      <c r="K795" s="38">
        <v>145</v>
      </c>
      <c r="L795" s="206">
        <v>7131</v>
      </c>
      <c r="M795" s="205" t="s">
        <v>1229</v>
      </c>
      <c r="N795" s="38" t="s">
        <v>240</v>
      </c>
      <c r="O795" s="209" t="s">
        <v>1230</v>
      </c>
    </row>
    <row r="796" spans="2:15" ht="12">
      <c r="B796" s="201" t="s">
        <v>2645</v>
      </c>
      <c r="C796" s="202" t="s">
        <v>2264</v>
      </c>
      <c r="D796" s="203" t="s">
        <v>2265</v>
      </c>
      <c r="E796" s="204" t="s">
        <v>2646</v>
      </c>
      <c r="F796" s="202">
        <f t="shared" si="25"/>
        <v>12</v>
      </c>
      <c r="G796" s="202" t="str">
        <f t="shared" si="26"/>
        <v>Bernalillo</v>
      </c>
      <c r="H796" s="202"/>
      <c r="I796" s="205" t="s">
        <v>2267</v>
      </c>
      <c r="J796" s="38" t="s">
        <v>2265</v>
      </c>
      <c r="K796" s="38">
        <v>1244</v>
      </c>
      <c r="L796" s="206">
        <v>4425</v>
      </c>
      <c r="M796" s="207" t="s">
        <v>2268</v>
      </c>
      <c r="N796" s="208" t="s">
        <v>2265</v>
      </c>
      <c r="O796" s="209" t="s">
        <v>2269</v>
      </c>
    </row>
    <row r="797" spans="2:15" ht="12">
      <c r="B797" s="201" t="s">
        <v>2263</v>
      </c>
      <c r="C797" s="202" t="s">
        <v>2264</v>
      </c>
      <c r="D797" s="203" t="s">
        <v>2265</v>
      </c>
      <c r="E797" s="204" t="s">
        <v>2266</v>
      </c>
      <c r="F797" s="202">
        <f t="shared" si="25"/>
        <v>13</v>
      </c>
      <c r="G797" s="202" t="str">
        <f t="shared" si="26"/>
        <v>Albuquerque</v>
      </c>
      <c r="H797" s="202"/>
      <c r="I797" s="205" t="s">
        <v>2267</v>
      </c>
      <c r="J797" s="38" t="s">
        <v>2265</v>
      </c>
      <c r="K797" s="38">
        <v>1244</v>
      </c>
      <c r="L797" s="206">
        <v>4425</v>
      </c>
      <c r="M797" s="207" t="s">
        <v>2268</v>
      </c>
      <c r="N797" s="208" t="s">
        <v>2265</v>
      </c>
      <c r="O797" s="209" t="s">
        <v>2269</v>
      </c>
    </row>
    <row r="798" spans="2:15" ht="12">
      <c r="B798" s="201" t="s">
        <v>2270</v>
      </c>
      <c r="C798" s="202" t="s">
        <v>2264</v>
      </c>
      <c r="D798" s="203" t="s">
        <v>2265</v>
      </c>
      <c r="E798" s="204" t="s">
        <v>2266</v>
      </c>
      <c r="F798" s="202">
        <f t="shared" si="25"/>
        <v>13</v>
      </c>
      <c r="G798" s="202" t="str">
        <f t="shared" si="26"/>
        <v>Albuquerque</v>
      </c>
      <c r="H798" s="202"/>
      <c r="I798" s="205" t="s">
        <v>2267</v>
      </c>
      <c r="J798" s="38" t="s">
        <v>2265</v>
      </c>
      <c r="K798" s="38">
        <v>1244</v>
      </c>
      <c r="L798" s="206">
        <v>4425</v>
      </c>
      <c r="M798" s="207" t="s">
        <v>2268</v>
      </c>
      <c r="N798" s="208" t="s">
        <v>2265</v>
      </c>
      <c r="O798" s="209" t="s">
        <v>2269</v>
      </c>
    </row>
    <row r="799" spans="2:15" ht="12">
      <c r="B799" s="201" t="s">
        <v>1798</v>
      </c>
      <c r="C799" s="202" t="s">
        <v>2264</v>
      </c>
      <c r="D799" s="203" t="s">
        <v>2265</v>
      </c>
      <c r="E799" s="204" t="s">
        <v>1799</v>
      </c>
      <c r="F799" s="202">
        <f t="shared" si="25"/>
        <v>8</v>
      </c>
      <c r="G799" s="202" t="str">
        <f t="shared" si="26"/>
        <v>Gallup</v>
      </c>
      <c r="H799" s="202"/>
      <c r="I799" s="205" t="s">
        <v>2267</v>
      </c>
      <c r="J799" s="38" t="s">
        <v>2265</v>
      </c>
      <c r="K799" s="38">
        <v>1244</v>
      </c>
      <c r="L799" s="206">
        <v>4425</v>
      </c>
      <c r="M799" s="207" t="s">
        <v>2268</v>
      </c>
      <c r="N799" s="208" t="s">
        <v>2265</v>
      </c>
      <c r="O799" s="209" t="s">
        <v>2269</v>
      </c>
    </row>
    <row r="800" spans="2:15" ht="12">
      <c r="B800" s="201" t="s">
        <v>1249</v>
      </c>
      <c r="C800" s="202" t="s">
        <v>2264</v>
      </c>
      <c r="D800" s="203" t="s">
        <v>2265</v>
      </c>
      <c r="E800" s="204" t="s">
        <v>1250</v>
      </c>
      <c r="F800" s="202">
        <f t="shared" si="25"/>
        <v>12</v>
      </c>
      <c r="G800" s="202" t="str">
        <f t="shared" si="26"/>
        <v>Farmington</v>
      </c>
      <c r="H800" s="202"/>
      <c r="I800" s="205" t="s">
        <v>40</v>
      </c>
      <c r="J800" s="38" t="s">
        <v>2625</v>
      </c>
      <c r="K800" s="38">
        <v>1183</v>
      </c>
      <c r="L800" s="206">
        <v>5548</v>
      </c>
      <c r="M800" s="205" t="s">
        <v>41</v>
      </c>
      <c r="N800" s="38" t="s">
        <v>2625</v>
      </c>
      <c r="O800" s="209" t="s">
        <v>42</v>
      </c>
    </row>
    <row r="801" spans="2:15" ht="12">
      <c r="B801" s="201" t="s">
        <v>1563</v>
      </c>
      <c r="C801" s="202" t="s">
        <v>2264</v>
      </c>
      <c r="D801" s="203" t="s">
        <v>2265</v>
      </c>
      <c r="E801" s="204" t="s">
        <v>1564</v>
      </c>
      <c r="F801" s="202">
        <f t="shared" si="25"/>
        <v>10</v>
      </c>
      <c r="G801" s="202" t="str">
        <f t="shared" si="26"/>
        <v>Santa Fe</v>
      </c>
      <c r="H801" s="202"/>
      <c r="I801" s="205" t="s">
        <v>2267</v>
      </c>
      <c r="J801" s="38" t="s">
        <v>2265</v>
      </c>
      <c r="K801" s="38">
        <v>1244</v>
      </c>
      <c r="L801" s="206">
        <v>4425</v>
      </c>
      <c r="M801" s="207" t="s">
        <v>2186</v>
      </c>
      <c r="N801" s="208" t="s">
        <v>2265</v>
      </c>
      <c r="O801" s="209" t="s">
        <v>2187</v>
      </c>
    </row>
    <row r="802" spans="2:15" ht="12">
      <c r="B802" s="201" t="s">
        <v>1113</v>
      </c>
      <c r="C802" s="202" t="s">
        <v>2264</v>
      </c>
      <c r="D802" s="203" t="s">
        <v>2265</v>
      </c>
      <c r="E802" s="204" t="s">
        <v>1114</v>
      </c>
      <c r="F802" s="202">
        <f t="shared" si="25"/>
        <v>11</v>
      </c>
      <c r="G802" s="202" t="str">
        <f t="shared" si="26"/>
        <v>Las Vegas</v>
      </c>
      <c r="H802" s="202"/>
      <c r="I802" s="205" t="s">
        <v>1115</v>
      </c>
      <c r="J802" s="38" t="s">
        <v>2625</v>
      </c>
      <c r="K802" s="38">
        <v>973</v>
      </c>
      <c r="L802" s="206">
        <v>5413</v>
      </c>
      <c r="M802" s="207" t="s">
        <v>1116</v>
      </c>
      <c r="N802" s="208" t="s">
        <v>2625</v>
      </c>
      <c r="O802" s="209" t="s">
        <v>1117</v>
      </c>
    </row>
    <row r="803" spans="2:15" ht="12">
      <c r="B803" s="201" t="s">
        <v>1306</v>
      </c>
      <c r="C803" s="202" t="s">
        <v>2264</v>
      </c>
      <c r="D803" s="203" t="s">
        <v>2265</v>
      </c>
      <c r="E803" s="204" t="s">
        <v>1307</v>
      </c>
      <c r="F803" s="202">
        <f t="shared" si="25"/>
        <v>9</v>
      </c>
      <c r="G803" s="202" t="str">
        <f t="shared" si="26"/>
        <v>Socorro</v>
      </c>
      <c r="H803" s="202"/>
      <c r="I803" s="205" t="s">
        <v>2267</v>
      </c>
      <c r="J803" s="38" t="s">
        <v>2265</v>
      </c>
      <c r="K803" s="38">
        <v>1244</v>
      </c>
      <c r="L803" s="206">
        <v>4425</v>
      </c>
      <c r="M803" s="207" t="s">
        <v>2268</v>
      </c>
      <c r="N803" s="208" t="s">
        <v>2265</v>
      </c>
      <c r="O803" s="209" t="s">
        <v>2269</v>
      </c>
    </row>
    <row r="804" spans="2:15" ht="12">
      <c r="B804" s="201" t="s">
        <v>2675</v>
      </c>
      <c r="C804" s="202" t="s">
        <v>2264</v>
      </c>
      <c r="D804" s="203" t="s">
        <v>2265</v>
      </c>
      <c r="E804" s="204" t="s">
        <v>2676</v>
      </c>
      <c r="F804" s="202">
        <f t="shared" si="25"/>
        <v>18</v>
      </c>
      <c r="G804" s="202" t="str">
        <f t="shared" si="26"/>
        <v>Truth or Conseq.</v>
      </c>
      <c r="H804" s="202"/>
      <c r="I804" s="205" t="s">
        <v>713</v>
      </c>
      <c r="J804" s="38" t="s">
        <v>1639</v>
      </c>
      <c r="K804" s="38">
        <v>2094</v>
      </c>
      <c r="L804" s="206">
        <v>2708</v>
      </c>
      <c r="M804" s="207" t="s">
        <v>710</v>
      </c>
      <c r="N804" s="208" t="s">
        <v>1639</v>
      </c>
      <c r="O804" s="209" t="s">
        <v>711</v>
      </c>
    </row>
    <row r="805" spans="2:15" ht="12">
      <c r="B805" s="201" t="s">
        <v>1111</v>
      </c>
      <c r="C805" s="202" t="s">
        <v>2264</v>
      </c>
      <c r="D805" s="203" t="s">
        <v>2265</v>
      </c>
      <c r="E805" s="204" t="s">
        <v>1112</v>
      </c>
      <c r="F805" s="202">
        <f t="shared" si="25"/>
        <v>12</v>
      </c>
      <c r="G805" s="202" t="str">
        <f t="shared" si="26"/>
        <v>Las Cruces</v>
      </c>
      <c r="H805" s="202"/>
      <c r="I805" s="205" t="s">
        <v>713</v>
      </c>
      <c r="J805" s="38" t="s">
        <v>1639</v>
      </c>
      <c r="K805" s="38">
        <v>2094</v>
      </c>
      <c r="L805" s="206">
        <v>2708</v>
      </c>
      <c r="M805" s="207" t="s">
        <v>710</v>
      </c>
      <c r="N805" s="208" t="s">
        <v>1639</v>
      </c>
      <c r="O805" s="209" t="s">
        <v>711</v>
      </c>
    </row>
    <row r="806" spans="2:15" ht="12">
      <c r="B806" s="201" t="s">
        <v>1976</v>
      </c>
      <c r="C806" s="202" t="s">
        <v>2264</v>
      </c>
      <c r="D806" s="203" t="s">
        <v>2265</v>
      </c>
      <c r="E806" s="204" t="s">
        <v>1977</v>
      </c>
      <c r="F806" s="202">
        <f t="shared" si="25"/>
        <v>8</v>
      </c>
      <c r="G806" s="202" t="str">
        <f t="shared" si="26"/>
        <v>Clovis</v>
      </c>
      <c r="H806" s="202"/>
      <c r="I806" s="205" t="s">
        <v>1978</v>
      </c>
      <c r="J806" s="38" t="s">
        <v>2265</v>
      </c>
      <c r="K806" s="38">
        <v>772</v>
      </c>
      <c r="L806" s="206">
        <v>5064</v>
      </c>
      <c r="M806" s="207" t="s">
        <v>2116</v>
      </c>
      <c r="N806" s="208" t="s">
        <v>1639</v>
      </c>
      <c r="O806" s="209" t="s">
        <v>2117</v>
      </c>
    </row>
    <row r="807" spans="2:15" ht="12">
      <c r="B807" s="201" t="s">
        <v>2798</v>
      </c>
      <c r="C807" s="202" t="s">
        <v>2264</v>
      </c>
      <c r="D807" s="203" t="s">
        <v>2265</v>
      </c>
      <c r="E807" s="204" t="s">
        <v>2799</v>
      </c>
      <c r="F807" s="202">
        <f t="shared" si="25"/>
        <v>9</v>
      </c>
      <c r="G807" s="202" t="str">
        <f t="shared" si="26"/>
        <v>Roswell</v>
      </c>
      <c r="H807" s="202"/>
      <c r="I807" s="205" t="s">
        <v>2800</v>
      </c>
      <c r="J807" s="38" t="s">
        <v>2265</v>
      </c>
      <c r="K807" s="38">
        <v>1776</v>
      </c>
      <c r="L807" s="206">
        <v>3267</v>
      </c>
      <c r="M807" s="207" t="s">
        <v>548</v>
      </c>
      <c r="N807" s="208" t="s">
        <v>1639</v>
      </c>
      <c r="O807" s="209" t="s">
        <v>549</v>
      </c>
    </row>
    <row r="808" spans="2:15" ht="12">
      <c r="B808" s="201" t="s">
        <v>101</v>
      </c>
      <c r="C808" s="202" t="s">
        <v>2264</v>
      </c>
      <c r="D808" s="203" t="s">
        <v>2265</v>
      </c>
      <c r="E808" s="204" t="s">
        <v>102</v>
      </c>
      <c r="F808" s="202">
        <f t="shared" si="25"/>
        <v>11</v>
      </c>
      <c r="G808" s="202" t="str">
        <f t="shared" si="26"/>
        <v>Carrizozo</v>
      </c>
      <c r="H808" s="202"/>
      <c r="I808" s="205" t="s">
        <v>2267</v>
      </c>
      <c r="J808" s="38" t="s">
        <v>2265</v>
      </c>
      <c r="K808" s="38">
        <v>1244</v>
      </c>
      <c r="L808" s="206">
        <v>4425</v>
      </c>
      <c r="M808" s="207" t="s">
        <v>2268</v>
      </c>
      <c r="N808" s="208" t="s">
        <v>2265</v>
      </c>
      <c r="O808" s="209" t="s">
        <v>2269</v>
      </c>
    </row>
    <row r="809" spans="2:15" ht="12">
      <c r="B809" s="201" t="s">
        <v>91</v>
      </c>
      <c r="C809" s="202" t="s">
        <v>2264</v>
      </c>
      <c r="D809" s="203" t="s">
        <v>2265</v>
      </c>
      <c r="E809" s="204" t="s">
        <v>92</v>
      </c>
      <c r="F809" s="202">
        <f t="shared" si="25"/>
        <v>11</v>
      </c>
      <c r="G809" s="202" t="str">
        <f t="shared" si="26"/>
        <v>Tucumcari</v>
      </c>
      <c r="H809" s="202"/>
      <c r="I809" s="205" t="s">
        <v>1978</v>
      </c>
      <c r="J809" s="38" t="s">
        <v>2265</v>
      </c>
      <c r="K809" s="38">
        <v>772</v>
      </c>
      <c r="L809" s="206">
        <v>5064</v>
      </c>
      <c r="M809" s="207" t="s">
        <v>2116</v>
      </c>
      <c r="N809" s="208" t="s">
        <v>1639</v>
      </c>
      <c r="O809" s="209" t="s">
        <v>2117</v>
      </c>
    </row>
    <row r="810" spans="2:15" ht="12">
      <c r="B810" s="201" t="s">
        <v>2661</v>
      </c>
      <c r="C810" s="202" t="s">
        <v>2726</v>
      </c>
      <c r="D810" s="203" t="s">
        <v>2727</v>
      </c>
      <c r="E810" s="204" t="s">
        <v>2662</v>
      </c>
      <c r="F810" s="202">
        <f t="shared" si="25"/>
        <v>9</v>
      </c>
      <c r="G810" s="202" t="str">
        <f t="shared" si="26"/>
        <v>Tonopah</v>
      </c>
      <c r="H810" s="202"/>
      <c r="I810" s="205" t="s">
        <v>2093</v>
      </c>
      <c r="J810" s="38" t="s">
        <v>2560</v>
      </c>
      <c r="K810" s="38">
        <v>647</v>
      </c>
      <c r="L810" s="206">
        <v>6511</v>
      </c>
      <c r="M810" s="207" t="s">
        <v>2083</v>
      </c>
      <c r="N810" s="208" t="s">
        <v>2727</v>
      </c>
      <c r="O810" s="209" t="s">
        <v>1548</v>
      </c>
    </row>
    <row r="811" spans="2:15" ht="12">
      <c r="B811" s="201" t="s">
        <v>1118</v>
      </c>
      <c r="C811" s="202" t="s">
        <v>2726</v>
      </c>
      <c r="D811" s="203" t="s">
        <v>2727</v>
      </c>
      <c r="E811" s="204" t="s">
        <v>1114</v>
      </c>
      <c r="F811" s="202">
        <f t="shared" si="25"/>
        <v>11</v>
      </c>
      <c r="G811" s="202" t="str">
        <f t="shared" si="26"/>
        <v>Las Vegas</v>
      </c>
      <c r="H811" s="202"/>
      <c r="I811" s="205" t="s">
        <v>2082</v>
      </c>
      <c r="J811" s="38" t="s">
        <v>2727</v>
      </c>
      <c r="K811" s="38">
        <v>3201</v>
      </c>
      <c r="L811" s="206">
        <v>2407</v>
      </c>
      <c r="M811" s="207" t="s">
        <v>2083</v>
      </c>
      <c r="N811" s="208" t="s">
        <v>2727</v>
      </c>
      <c r="O811" s="209" t="s">
        <v>1548</v>
      </c>
    </row>
    <row r="812" spans="2:15" ht="12">
      <c r="B812" s="201" t="s">
        <v>2746</v>
      </c>
      <c r="C812" s="202" t="s">
        <v>2726</v>
      </c>
      <c r="D812" s="203" t="s">
        <v>2727</v>
      </c>
      <c r="E812" s="204" t="s">
        <v>2747</v>
      </c>
      <c r="F812" s="202">
        <f t="shared" si="25"/>
        <v>5</v>
      </c>
      <c r="G812" s="202" t="str">
        <f t="shared" si="26"/>
        <v>Ely</v>
      </c>
      <c r="H812" s="202"/>
      <c r="I812" s="205" t="s">
        <v>715</v>
      </c>
      <c r="J812" s="38" t="s">
        <v>2727</v>
      </c>
      <c r="K812" s="38">
        <v>208</v>
      </c>
      <c r="L812" s="206">
        <v>7621</v>
      </c>
      <c r="M812" s="207" t="s">
        <v>2730</v>
      </c>
      <c r="N812" s="208" t="s">
        <v>2727</v>
      </c>
      <c r="O812" s="209" t="s">
        <v>2731</v>
      </c>
    </row>
    <row r="813" spans="2:15" ht="12">
      <c r="B813" s="201" t="s">
        <v>634</v>
      </c>
      <c r="C813" s="202" t="s">
        <v>2726</v>
      </c>
      <c r="D813" s="203" t="s">
        <v>2727</v>
      </c>
      <c r="E813" s="204" t="s">
        <v>280</v>
      </c>
      <c r="F813" s="202">
        <f t="shared" si="25"/>
        <v>6</v>
      </c>
      <c r="G813" s="202" t="str">
        <f t="shared" si="26"/>
        <v>Reno</v>
      </c>
      <c r="H813" s="202"/>
      <c r="I813" s="205" t="s">
        <v>2729</v>
      </c>
      <c r="J813" s="38" t="s">
        <v>2727</v>
      </c>
      <c r="K813" s="38">
        <v>508</v>
      </c>
      <c r="L813" s="206">
        <v>5674</v>
      </c>
      <c r="M813" s="207" t="s">
        <v>2730</v>
      </c>
      <c r="N813" s="208" t="s">
        <v>2727</v>
      </c>
      <c r="O813" s="209" t="s">
        <v>2731</v>
      </c>
    </row>
    <row r="814" spans="2:15" ht="12">
      <c r="B814" s="201" t="s">
        <v>281</v>
      </c>
      <c r="C814" s="202" t="s">
        <v>2726</v>
      </c>
      <c r="D814" s="203" t="s">
        <v>2727</v>
      </c>
      <c r="E814" s="204" t="s">
        <v>280</v>
      </c>
      <c r="F814" s="202">
        <f t="shared" si="25"/>
        <v>6</v>
      </c>
      <c r="G814" s="202" t="str">
        <f t="shared" si="26"/>
        <v>Reno</v>
      </c>
      <c r="H814" s="202"/>
      <c r="I814" s="205" t="s">
        <v>2729</v>
      </c>
      <c r="J814" s="38" t="s">
        <v>2727</v>
      </c>
      <c r="K814" s="38">
        <v>508</v>
      </c>
      <c r="L814" s="206">
        <v>5674</v>
      </c>
      <c r="M814" s="207" t="s">
        <v>2730</v>
      </c>
      <c r="N814" s="208" t="s">
        <v>2727</v>
      </c>
      <c r="O814" s="209" t="s">
        <v>2731</v>
      </c>
    </row>
    <row r="815" spans="2:15" ht="12">
      <c r="B815" s="201" t="s">
        <v>282</v>
      </c>
      <c r="C815" s="202" t="s">
        <v>2726</v>
      </c>
      <c r="D815" s="203" t="s">
        <v>2727</v>
      </c>
      <c r="E815" s="204" t="s">
        <v>280</v>
      </c>
      <c r="F815" s="202">
        <f t="shared" si="25"/>
        <v>6</v>
      </c>
      <c r="G815" s="202" t="str">
        <f t="shared" si="26"/>
        <v>Reno</v>
      </c>
      <c r="H815" s="202"/>
      <c r="I815" s="205" t="s">
        <v>2729</v>
      </c>
      <c r="J815" s="38" t="s">
        <v>2727</v>
      </c>
      <c r="K815" s="38">
        <v>508</v>
      </c>
      <c r="L815" s="206">
        <v>5674</v>
      </c>
      <c r="M815" s="207" t="s">
        <v>2730</v>
      </c>
      <c r="N815" s="208" t="s">
        <v>2727</v>
      </c>
      <c r="O815" s="209" t="s">
        <v>2731</v>
      </c>
    </row>
    <row r="816" spans="2:15" ht="12">
      <c r="B816" s="201" t="s">
        <v>2725</v>
      </c>
      <c r="C816" s="202" t="s">
        <v>2726</v>
      </c>
      <c r="D816" s="203" t="s">
        <v>2727</v>
      </c>
      <c r="E816" s="204" t="s">
        <v>2728</v>
      </c>
      <c r="F816" s="202">
        <f t="shared" si="25"/>
        <v>13</v>
      </c>
      <c r="G816" s="202" t="str">
        <f t="shared" si="26"/>
        <v>Carson City</v>
      </c>
      <c r="H816" s="202"/>
      <c r="I816" s="205" t="s">
        <v>2729</v>
      </c>
      <c r="J816" s="38" t="s">
        <v>2727</v>
      </c>
      <c r="K816" s="38">
        <v>508</v>
      </c>
      <c r="L816" s="206">
        <v>5674</v>
      </c>
      <c r="M816" s="207" t="s">
        <v>2730</v>
      </c>
      <c r="N816" s="208" t="s">
        <v>2727</v>
      </c>
      <c r="O816" s="209" t="s">
        <v>2731</v>
      </c>
    </row>
    <row r="817" spans="2:15" ht="12">
      <c r="B817" s="201" t="s">
        <v>535</v>
      </c>
      <c r="C817" s="202" t="s">
        <v>2726</v>
      </c>
      <c r="D817" s="203" t="s">
        <v>2727</v>
      </c>
      <c r="E817" s="204" t="s">
        <v>536</v>
      </c>
      <c r="F817" s="202">
        <f t="shared" si="25"/>
        <v>6</v>
      </c>
      <c r="G817" s="202" t="str">
        <f t="shared" si="26"/>
        <v>Elko</v>
      </c>
      <c r="H817" s="202"/>
      <c r="I817" s="205" t="s">
        <v>537</v>
      </c>
      <c r="J817" s="38" t="s">
        <v>2727</v>
      </c>
      <c r="K817" s="38">
        <v>457</v>
      </c>
      <c r="L817" s="206">
        <v>7077</v>
      </c>
      <c r="M817" s="207" t="s">
        <v>2730</v>
      </c>
      <c r="N817" s="208" t="s">
        <v>2727</v>
      </c>
      <c r="O817" s="209" t="s">
        <v>2731</v>
      </c>
    </row>
    <row r="818" spans="2:15" ht="12">
      <c r="B818" s="201" t="s">
        <v>1917</v>
      </c>
      <c r="C818" s="202" t="s">
        <v>2629</v>
      </c>
      <c r="D818" s="203" t="s">
        <v>2626</v>
      </c>
      <c r="E818" s="204" t="s">
        <v>1918</v>
      </c>
      <c r="F818" s="202">
        <f t="shared" si="25"/>
        <v>13</v>
      </c>
      <c r="G818" s="202" t="str">
        <f t="shared" si="26"/>
        <v>Los Angeles</v>
      </c>
      <c r="H818" s="202"/>
      <c r="I818" s="205" t="s">
        <v>742</v>
      </c>
      <c r="J818" s="38" t="s">
        <v>2626</v>
      </c>
      <c r="K818" s="38">
        <v>727</v>
      </c>
      <c r="L818" s="206">
        <v>1458</v>
      </c>
      <c r="M818" s="205" t="s">
        <v>2374</v>
      </c>
      <c r="N818" s="38" t="s">
        <v>2626</v>
      </c>
      <c r="O818" s="209" t="s">
        <v>2375</v>
      </c>
    </row>
    <row r="819" spans="2:15" ht="12">
      <c r="B819" s="201" t="s">
        <v>1919</v>
      </c>
      <c r="C819" s="202" t="s">
        <v>2629</v>
      </c>
      <c r="D819" s="203" t="s">
        <v>2626</v>
      </c>
      <c r="E819" s="204" t="s">
        <v>1918</v>
      </c>
      <c r="F819" s="202">
        <f t="shared" si="25"/>
        <v>13</v>
      </c>
      <c r="G819" s="202" t="str">
        <f t="shared" si="26"/>
        <v>Los Angeles</v>
      </c>
      <c r="H819" s="202"/>
      <c r="I819" s="205" t="s">
        <v>742</v>
      </c>
      <c r="J819" s="38" t="s">
        <v>2626</v>
      </c>
      <c r="K819" s="38">
        <v>727</v>
      </c>
      <c r="L819" s="206">
        <v>1458</v>
      </c>
      <c r="M819" s="205" t="s">
        <v>2374</v>
      </c>
      <c r="N819" s="38" t="s">
        <v>2626</v>
      </c>
      <c r="O819" s="209" t="s">
        <v>2375</v>
      </c>
    </row>
    <row r="820" spans="2:15" ht="12">
      <c r="B820" s="201" t="s">
        <v>1920</v>
      </c>
      <c r="C820" s="202" t="s">
        <v>2629</v>
      </c>
      <c r="D820" s="203" t="s">
        <v>2626</v>
      </c>
      <c r="E820" s="204" t="s">
        <v>1918</v>
      </c>
      <c r="F820" s="202">
        <f t="shared" si="25"/>
        <v>13</v>
      </c>
      <c r="G820" s="202" t="str">
        <f t="shared" si="26"/>
        <v>Los Angeles</v>
      </c>
      <c r="H820" s="202"/>
      <c r="I820" s="205" t="s">
        <v>742</v>
      </c>
      <c r="J820" s="38" t="s">
        <v>2626</v>
      </c>
      <c r="K820" s="38">
        <v>727</v>
      </c>
      <c r="L820" s="206">
        <v>1458</v>
      </c>
      <c r="M820" s="205" t="s">
        <v>2374</v>
      </c>
      <c r="N820" s="38" t="s">
        <v>2626</v>
      </c>
      <c r="O820" s="209" t="s">
        <v>2375</v>
      </c>
    </row>
    <row r="821" spans="2:15" ht="12">
      <c r="B821" s="201" t="s">
        <v>740</v>
      </c>
      <c r="C821" s="202" t="s">
        <v>2629</v>
      </c>
      <c r="D821" s="203" t="s">
        <v>2626</v>
      </c>
      <c r="E821" s="204" t="s">
        <v>741</v>
      </c>
      <c r="F821" s="202">
        <f t="shared" si="25"/>
        <v>11</v>
      </c>
      <c r="G821" s="202" t="str">
        <f t="shared" si="26"/>
        <v>Inglewood</v>
      </c>
      <c r="H821" s="202"/>
      <c r="I821" s="205" t="s">
        <v>742</v>
      </c>
      <c r="J821" s="38" t="s">
        <v>2626</v>
      </c>
      <c r="K821" s="38">
        <v>727</v>
      </c>
      <c r="L821" s="206">
        <v>1458</v>
      </c>
      <c r="M821" s="205" t="s">
        <v>2374</v>
      </c>
      <c r="N821" s="38" t="s">
        <v>2626</v>
      </c>
      <c r="O821" s="209" t="s">
        <v>2375</v>
      </c>
    </row>
    <row r="822" spans="2:15" ht="12">
      <c r="B822" s="201" t="s">
        <v>2188</v>
      </c>
      <c r="C822" s="202" t="s">
        <v>2629</v>
      </c>
      <c r="D822" s="203" t="s">
        <v>2626</v>
      </c>
      <c r="E822" s="204" t="s">
        <v>2189</v>
      </c>
      <c r="F822" s="202">
        <f t="shared" si="25"/>
        <v>14</v>
      </c>
      <c r="G822" s="202" t="str">
        <f t="shared" si="26"/>
        <v>Santa Monica</v>
      </c>
      <c r="H822" s="202"/>
      <c r="I822" s="205" t="s">
        <v>742</v>
      </c>
      <c r="J822" s="38" t="s">
        <v>2626</v>
      </c>
      <c r="K822" s="38">
        <v>727</v>
      </c>
      <c r="L822" s="206">
        <v>1458</v>
      </c>
      <c r="M822" s="205" t="s">
        <v>2374</v>
      </c>
      <c r="N822" s="38" t="s">
        <v>2626</v>
      </c>
      <c r="O822" s="209" t="s">
        <v>2375</v>
      </c>
    </row>
    <row r="823" spans="2:15" ht="12">
      <c r="B823" s="201" t="s">
        <v>2667</v>
      </c>
      <c r="C823" s="202" t="s">
        <v>2629</v>
      </c>
      <c r="D823" s="203" t="s">
        <v>2626</v>
      </c>
      <c r="E823" s="204" t="s">
        <v>2668</v>
      </c>
      <c r="F823" s="202">
        <f t="shared" si="25"/>
        <v>10</v>
      </c>
      <c r="G823" s="202" t="str">
        <f t="shared" si="26"/>
        <v>Torrance</v>
      </c>
      <c r="H823" s="202"/>
      <c r="I823" s="205" t="s">
        <v>89</v>
      </c>
      <c r="J823" s="38" t="s">
        <v>2626</v>
      </c>
      <c r="K823" s="38">
        <v>1201</v>
      </c>
      <c r="L823" s="206">
        <v>1430</v>
      </c>
      <c r="M823" s="205" t="s">
        <v>2374</v>
      </c>
      <c r="N823" s="38" t="s">
        <v>2626</v>
      </c>
      <c r="O823" s="209" t="s">
        <v>2375</v>
      </c>
    </row>
    <row r="824" spans="2:15" ht="12">
      <c r="B824" s="201" t="s">
        <v>2480</v>
      </c>
      <c r="C824" s="202" t="s">
        <v>2629</v>
      </c>
      <c r="D824" s="203" t="s">
        <v>2626</v>
      </c>
      <c r="E824" s="204" t="s">
        <v>1534</v>
      </c>
      <c r="F824" s="202">
        <f t="shared" si="25"/>
        <v>10</v>
      </c>
      <c r="G824" s="202" t="str">
        <f t="shared" si="26"/>
        <v>Whittier</v>
      </c>
      <c r="H824" s="202"/>
      <c r="I824" s="205" t="s">
        <v>89</v>
      </c>
      <c r="J824" s="38" t="s">
        <v>2626</v>
      </c>
      <c r="K824" s="38">
        <v>1201</v>
      </c>
      <c r="L824" s="206">
        <v>1430</v>
      </c>
      <c r="M824" s="205" t="s">
        <v>2374</v>
      </c>
      <c r="N824" s="38" t="s">
        <v>2626</v>
      </c>
      <c r="O824" s="209" t="s">
        <v>2375</v>
      </c>
    </row>
    <row r="825" spans="2:15" ht="12">
      <c r="B825" s="201" t="s">
        <v>1914</v>
      </c>
      <c r="C825" s="202" t="s">
        <v>2629</v>
      </c>
      <c r="D825" s="203" t="s">
        <v>2626</v>
      </c>
      <c r="E825" s="204" t="s">
        <v>1329</v>
      </c>
      <c r="F825" s="202">
        <f t="shared" si="25"/>
        <v>11</v>
      </c>
      <c r="G825" s="202" t="str">
        <f t="shared" si="26"/>
        <v>San Pedro</v>
      </c>
      <c r="H825" s="202"/>
      <c r="I825" s="205" t="s">
        <v>89</v>
      </c>
      <c r="J825" s="38" t="s">
        <v>2626</v>
      </c>
      <c r="K825" s="38">
        <v>1201</v>
      </c>
      <c r="L825" s="206">
        <v>1430</v>
      </c>
      <c r="M825" s="205" t="s">
        <v>2374</v>
      </c>
      <c r="N825" s="38" t="s">
        <v>2626</v>
      </c>
      <c r="O825" s="209" t="s">
        <v>2375</v>
      </c>
    </row>
    <row r="826" spans="2:15" ht="12">
      <c r="B826" s="201" t="s">
        <v>1277</v>
      </c>
      <c r="C826" s="202" t="s">
        <v>2629</v>
      </c>
      <c r="D826" s="203" t="s">
        <v>2626</v>
      </c>
      <c r="E826" s="204" t="s">
        <v>1670</v>
      </c>
      <c r="F826" s="202">
        <f t="shared" si="25"/>
        <v>12</v>
      </c>
      <c r="G826" s="202" t="str">
        <f t="shared" si="26"/>
        <v>Long Beach</v>
      </c>
      <c r="H826" s="202"/>
      <c r="I826" s="205" t="s">
        <v>89</v>
      </c>
      <c r="J826" s="38" t="s">
        <v>2626</v>
      </c>
      <c r="K826" s="38">
        <v>1201</v>
      </c>
      <c r="L826" s="206">
        <v>1430</v>
      </c>
      <c r="M826" s="205" t="s">
        <v>2374</v>
      </c>
      <c r="N826" s="38" t="s">
        <v>2626</v>
      </c>
      <c r="O826" s="209" t="s">
        <v>2375</v>
      </c>
    </row>
    <row r="827" spans="2:15" ht="12">
      <c r="B827" s="201" t="s">
        <v>158</v>
      </c>
      <c r="C827" s="202" t="s">
        <v>2629</v>
      </c>
      <c r="D827" s="203" t="s">
        <v>2626</v>
      </c>
      <c r="E827" s="204" t="s">
        <v>159</v>
      </c>
      <c r="F827" s="202">
        <f t="shared" si="25"/>
        <v>10</v>
      </c>
      <c r="G827" s="202" t="str">
        <f t="shared" si="26"/>
        <v>Pasadena</v>
      </c>
      <c r="H827" s="202"/>
      <c r="I827" s="205" t="s">
        <v>2628</v>
      </c>
      <c r="J827" s="38" t="s">
        <v>2626</v>
      </c>
      <c r="K827" s="38">
        <v>1537</v>
      </c>
      <c r="L827" s="206">
        <v>1154</v>
      </c>
      <c r="M827" s="205" t="s">
        <v>2374</v>
      </c>
      <c r="N827" s="38" t="s">
        <v>2626</v>
      </c>
      <c r="O827" s="209" t="s">
        <v>2375</v>
      </c>
    </row>
    <row r="828" spans="2:15" ht="12">
      <c r="B828" s="201" t="s">
        <v>160</v>
      </c>
      <c r="C828" s="202" t="s">
        <v>2629</v>
      </c>
      <c r="D828" s="203" t="s">
        <v>2626</v>
      </c>
      <c r="E828" s="204" t="s">
        <v>159</v>
      </c>
      <c r="F828" s="202">
        <f t="shared" si="25"/>
        <v>10</v>
      </c>
      <c r="G828" s="202" t="str">
        <f t="shared" si="26"/>
        <v>Pasadena</v>
      </c>
      <c r="H828" s="202"/>
      <c r="I828" s="205" t="s">
        <v>2628</v>
      </c>
      <c r="J828" s="38" t="s">
        <v>2626</v>
      </c>
      <c r="K828" s="38">
        <v>1537</v>
      </c>
      <c r="L828" s="206">
        <v>1154</v>
      </c>
      <c r="M828" s="205" t="s">
        <v>2374</v>
      </c>
      <c r="N828" s="38" t="s">
        <v>2626</v>
      </c>
      <c r="O828" s="209" t="s">
        <v>2375</v>
      </c>
    </row>
    <row r="829" spans="2:15" ht="12">
      <c r="B829" s="201" t="s">
        <v>1279</v>
      </c>
      <c r="C829" s="202" t="s">
        <v>2629</v>
      </c>
      <c r="D829" s="203" t="s">
        <v>2626</v>
      </c>
      <c r="E829" s="204" t="s">
        <v>1280</v>
      </c>
      <c r="F829" s="202">
        <f t="shared" si="25"/>
        <v>10</v>
      </c>
      <c r="G829" s="202" t="str">
        <f t="shared" si="26"/>
        <v>Glendale</v>
      </c>
      <c r="H829" s="202"/>
      <c r="I829" s="205" t="s">
        <v>2628</v>
      </c>
      <c r="J829" s="38" t="s">
        <v>2626</v>
      </c>
      <c r="K829" s="38">
        <v>1537</v>
      </c>
      <c r="L829" s="206">
        <v>1154</v>
      </c>
      <c r="M829" s="205" t="s">
        <v>2374</v>
      </c>
      <c r="N829" s="38" t="s">
        <v>2626</v>
      </c>
      <c r="O829" s="209" t="s">
        <v>2375</v>
      </c>
    </row>
    <row r="830" spans="2:15" ht="12">
      <c r="B830" s="201" t="s">
        <v>2467</v>
      </c>
      <c r="C830" s="202" t="s">
        <v>2629</v>
      </c>
      <c r="D830" s="203" t="s">
        <v>2626</v>
      </c>
      <c r="E830" s="204" t="s">
        <v>2468</v>
      </c>
      <c r="F830" s="202">
        <f t="shared" si="25"/>
        <v>10</v>
      </c>
      <c r="G830" s="202" t="str">
        <f t="shared" si="26"/>
        <v>Van Nuys</v>
      </c>
      <c r="H830" s="202"/>
      <c r="I830" s="205" t="s">
        <v>1897</v>
      </c>
      <c r="J830" s="38" t="s">
        <v>2626</v>
      </c>
      <c r="K830" s="38">
        <v>2365</v>
      </c>
      <c r="L830" s="206">
        <v>2182</v>
      </c>
      <c r="M830" s="205" t="s">
        <v>2374</v>
      </c>
      <c r="N830" s="38" t="s">
        <v>2626</v>
      </c>
      <c r="O830" s="209" t="s">
        <v>2375</v>
      </c>
    </row>
    <row r="831" spans="2:15" ht="12">
      <c r="B831" s="201" t="s">
        <v>2469</v>
      </c>
      <c r="C831" s="202" t="s">
        <v>2629</v>
      </c>
      <c r="D831" s="203" t="s">
        <v>2626</v>
      </c>
      <c r="E831" s="204" t="s">
        <v>2468</v>
      </c>
      <c r="F831" s="202">
        <f t="shared" si="25"/>
        <v>10</v>
      </c>
      <c r="G831" s="202" t="str">
        <f t="shared" si="26"/>
        <v>Van Nuys</v>
      </c>
      <c r="H831" s="202"/>
      <c r="I831" s="205" t="s">
        <v>2628</v>
      </c>
      <c r="J831" s="38" t="s">
        <v>2626</v>
      </c>
      <c r="K831" s="38">
        <v>1537</v>
      </c>
      <c r="L831" s="206">
        <v>1154</v>
      </c>
      <c r="M831" s="205" t="s">
        <v>2374</v>
      </c>
      <c r="N831" s="38" t="s">
        <v>2626</v>
      </c>
      <c r="O831" s="209" t="s">
        <v>2375</v>
      </c>
    </row>
    <row r="832" spans="2:15" ht="12">
      <c r="B832" s="201" t="s">
        <v>2258</v>
      </c>
      <c r="C832" s="202" t="s">
        <v>2629</v>
      </c>
      <c r="D832" s="203" t="s">
        <v>2626</v>
      </c>
      <c r="E832" s="204" t="s">
        <v>174</v>
      </c>
      <c r="F832" s="202">
        <f t="shared" si="25"/>
        <v>9</v>
      </c>
      <c r="G832" s="202" t="str">
        <f t="shared" si="26"/>
        <v>Burbank</v>
      </c>
      <c r="H832" s="202"/>
      <c r="I832" s="205" t="s">
        <v>2628</v>
      </c>
      <c r="J832" s="38" t="s">
        <v>2626</v>
      </c>
      <c r="K832" s="38">
        <v>1537</v>
      </c>
      <c r="L832" s="206">
        <v>1154</v>
      </c>
      <c r="M832" s="205" t="s">
        <v>2374</v>
      </c>
      <c r="N832" s="38" t="s">
        <v>2626</v>
      </c>
      <c r="O832" s="209" t="s">
        <v>2375</v>
      </c>
    </row>
    <row r="833" spans="2:15" ht="12">
      <c r="B833" s="201" t="s">
        <v>1586</v>
      </c>
      <c r="C833" s="202" t="s">
        <v>2629</v>
      </c>
      <c r="D833" s="203" t="s">
        <v>2626</v>
      </c>
      <c r="E833" s="204" t="s">
        <v>1587</v>
      </c>
      <c r="F833" s="202">
        <f t="shared" si="25"/>
        <v>17</v>
      </c>
      <c r="G833" s="202" t="str">
        <f t="shared" si="26"/>
        <v>North Hollywood</v>
      </c>
      <c r="H833" s="202"/>
      <c r="I833" s="205" t="s">
        <v>2628</v>
      </c>
      <c r="J833" s="38" t="s">
        <v>2626</v>
      </c>
      <c r="K833" s="38">
        <v>1537</v>
      </c>
      <c r="L833" s="206">
        <v>1154</v>
      </c>
      <c r="M833" s="205" t="s">
        <v>2374</v>
      </c>
      <c r="N833" s="38" t="s">
        <v>2626</v>
      </c>
      <c r="O833" s="209" t="s">
        <v>2375</v>
      </c>
    </row>
    <row r="834" spans="2:15" ht="12">
      <c r="B834" s="201" t="s">
        <v>2764</v>
      </c>
      <c r="C834" s="202" t="s">
        <v>2629</v>
      </c>
      <c r="D834" s="203" t="s">
        <v>2626</v>
      </c>
      <c r="E834" s="204" t="s">
        <v>2765</v>
      </c>
      <c r="F834" s="202">
        <f t="shared" si="25"/>
        <v>8</v>
      </c>
      <c r="G834" s="202" t="str">
        <f t="shared" si="26"/>
        <v>Covina</v>
      </c>
      <c r="H834" s="202"/>
      <c r="I834" s="205" t="s">
        <v>89</v>
      </c>
      <c r="J834" s="38" t="s">
        <v>2626</v>
      </c>
      <c r="K834" s="38">
        <v>1201</v>
      </c>
      <c r="L834" s="206">
        <v>1430</v>
      </c>
      <c r="M834" s="205" t="s">
        <v>2374</v>
      </c>
      <c r="N834" s="38" t="s">
        <v>2626</v>
      </c>
      <c r="O834" s="209" t="s">
        <v>2375</v>
      </c>
    </row>
    <row r="835" spans="2:15" ht="12">
      <c r="B835" s="201" t="s">
        <v>2722</v>
      </c>
      <c r="C835" s="202" t="s">
        <v>2629</v>
      </c>
      <c r="D835" s="203" t="s">
        <v>2626</v>
      </c>
      <c r="E835" s="204" t="s">
        <v>2627</v>
      </c>
      <c r="F835" s="202">
        <f t="shared" si="25"/>
        <v>10</v>
      </c>
      <c r="G835" s="202" t="str">
        <f t="shared" si="26"/>
        <v>Alhambra</v>
      </c>
      <c r="H835" s="202"/>
      <c r="I835" s="205" t="s">
        <v>2628</v>
      </c>
      <c r="J835" s="38" t="s">
        <v>2626</v>
      </c>
      <c r="K835" s="38">
        <v>1537</v>
      </c>
      <c r="L835" s="206">
        <v>1154</v>
      </c>
      <c r="M835" s="205" t="s">
        <v>2374</v>
      </c>
      <c r="N835" s="38" t="s">
        <v>2626</v>
      </c>
      <c r="O835" s="209" t="s">
        <v>2375</v>
      </c>
    </row>
    <row r="836" spans="2:15" ht="12">
      <c r="B836" s="201" t="s">
        <v>2600</v>
      </c>
      <c r="C836" s="202" t="s">
        <v>2629</v>
      </c>
      <c r="D836" s="203" t="s">
        <v>2626</v>
      </c>
      <c r="E836" s="204" t="s">
        <v>2601</v>
      </c>
      <c r="F836" s="202">
        <f t="shared" si="25"/>
        <v>11</v>
      </c>
      <c r="G836" s="202" t="str">
        <f t="shared" si="26"/>
        <v>San Diego</v>
      </c>
      <c r="H836" s="202"/>
      <c r="I836" s="205" t="s">
        <v>1321</v>
      </c>
      <c r="J836" s="38" t="s">
        <v>2626</v>
      </c>
      <c r="K836" s="38">
        <v>984</v>
      </c>
      <c r="L836" s="206">
        <v>1256</v>
      </c>
      <c r="M836" s="205" t="s">
        <v>1322</v>
      </c>
      <c r="N836" s="38" t="s">
        <v>2626</v>
      </c>
      <c r="O836" s="209" t="s">
        <v>1323</v>
      </c>
    </row>
    <row r="837" spans="2:15" ht="12">
      <c r="B837" s="201" t="s">
        <v>2602</v>
      </c>
      <c r="C837" s="202" t="s">
        <v>2629</v>
      </c>
      <c r="D837" s="203" t="s">
        <v>2626</v>
      </c>
      <c r="E837" s="204" t="s">
        <v>2601</v>
      </c>
      <c r="F837" s="202">
        <f t="shared" si="25"/>
        <v>11</v>
      </c>
      <c r="G837" s="202" t="str">
        <f t="shared" si="26"/>
        <v>San Diego</v>
      </c>
      <c r="H837" s="202"/>
      <c r="I837" s="205" t="s">
        <v>89</v>
      </c>
      <c r="J837" s="38" t="s">
        <v>2626</v>
      </c>
      <c r="K837" s="38">
        <v>1201</v>
      </c>
      <c r="L837" s="206">
        <v>1430</v>
      </c>
      <c r="M837" s="205" t="s">
        <v>1322</v>
      </c>
      <c r="N837" s="38" t="s">
        <v>2626</v>
      </c>
      <c r="O837" s="209" t="s">
        <v>1323</v>
      </c>
    </row>
    <row r="838" spans="2:15" ht="12">
      <c r="B838" s="201" t="s">
        <v>2603</v>
      </c>
      <c r="C838" s="202" t="s">
        <v>2629</v>
      </c>
      <c r="D838" s="203" t="s">
        <v>2626</v>
      </c>
      <c r="E838" s="204" t="s">
        <v>2601</v>
      </c>
      <c r="F838" s="202">
        <f t="shared" si="25"/>
        <v>11</v>
      </c>
      <c r="G838" s="202" t="str">
        <f t="shared" si="26"/>
        <v>San Diego</v>
      </c>
      <c r="H838" s="202"/>
      <c r="I838" s="205" t="s">
        <v>1321</v>
      </c>
      <c r="J838" s="38" t="s">
        <v>2626</v>
      </c>
      <c r="K838" s="38">
        <v>984</v>
      </c>
      <c r="L838" s="206">
        <v>1256</v>
      </c>
      <c r="M838" s="205" t="s">
        <v>1322</v>
      </c>
      <c r="N838" s="38" t="s">
        <v>2626</v>
      </c>
      <c r="O838" s="209" t="s">
        <v>1323</v>
      </c>
    </row>
    <row r="839" spans="2:15" ht="12">
      <c r="B839" s="201" t="s">
        <v>1319</v>
      </c>
      <c r="C839" s="202" t="s">
        <v>2629</v>
      </c>
      <c r="D839" s="203" t="s">
        <v>2626</v>
      </c>
      <c r="E839" s="204" t="s">
        <v>1320</v>
      </c>
      <c r="F839" s="202">
        <f t="shared" si="25"/>
        <v>14</v>
      </c>
      <c r="G839" s="202" t="str">
        <f t="shared" si="26"/>
        <v>Palm Springs</v>
      </c>
      <c r="H839" s="202"/>
      <c r="I839" s="205" t="s">
        <v>1321</v>
      </c>
      <c r="J839" s="38" t="s">
        <v>2626</v>
      </c>
      <c r="K839" s="38">
        <v>984</v>
      </c>
      <c r="L839" s="206">
        <v>1256</v>
      </c>
      <c r="M839" s="205" t="s">
        <v>1322</v>
      </c>
      <c r="N839" s="38" t="s">
        <v>2626</v>
      </c>
      <c r="O839" s="209" t="s">
        <v>1323</v>
      </c>
    </row>
    <row r="840" spans="2:15" ht="12">
      <c r="B840" s="201" t="s">
        <v>2596</v>
      </c>
      <c r="C840" s="202" t="s">
        <v>2629</v>
      </c>
      <c r="D840" s="203" t="s">
        <v>2626</v>
      </c>
      <c r="E840" s="204" t="s">
        <v>2597</v>
      </c>
      <c r="F840" s="202">
        <f t="shared" si="25"/>
        <v>32</v>
      </c>
      <c r="G840" s="202" t="str">
        <f t="shared" si="26"/>
        <v>San Bern./Victorville/Redlands</v>
      </c>
      <c r="H840" s="202"/>
      <c r="I840" s="205" t="s">
        <v>2082</v>
      </c>
      <c r="J840" s="38" t="s">
        <v>2727</v>
      </c>
      <c r="K840" s="38">
        <v>3201</v>
      </c>
      <c r="L840" s="206">
        <v>2407</v>
      </c>
      <c r="M840" s="207" t="s">
        <v>2083</v>
      </c>
      <c r="N840" s="208" t="s">
        <v>2727</v>
      </c>
      <c r="O840" s="209" t="s">
        <v>1548</v>
      </c>
    </row>
    <row r="841" spans="2:15" ht="12">
      <c r="B841" s="201" t="s">
        <v>2598</v>
      </c>
      <c r="C841" s="202" t="s">
        <v>2629</v>
      </c>
      <c r="D841" s="203" t="s">
        <v>2626</v>
      </c>
      <c r="E841" s="204" t="s">
        <v>2599</v>
      </c>
      <c r="F841" s="202">
        <f t="shared" si="25"/>
        <v>16</v>
      </c>
      <c r="G841" s="202" t="str">
        <f t="shared" si="26"/>
        <v>San Bernardino</v>
      </c>
      <c r="H841" s="202"/>
      <c r="I841" s="205" t="s">
        <v>2628</v>
      </c>
      <c r="J841" s="38" t="s">
        <v>2626</v>
      </c>
      <c r="K841" s="38">
        <v>1537</v>
      </c>
      <c r="L841" s="206">
        <v>1154</v>
      </c>
      <c r="M841" s="205" t="s">
        <v>2374</v>
      </c>
      <c r="N841" s="38" t="s">
        <v>2626</v>
      </c>
      <c r="O841" s="209" t="s">
        <v>2375</v>
      </c>
    </row>
    <row r="842" spans="2:15" ht="12">
      <c r="B842" s="201" t="s">
        <v>8</v>
      </c>
      <c r="C842" s="202" t="s">
        <v>2629</v>
      </c>
      <c r="D842" s="203" t="s">
        <v>2626</v>
      </c>
      <c r="E842" s="204" t="s">
        <v>2583</v>
      </c>
      <c r="F842" s="202">
        <f aca="true" t="shared" si="27" ref="F842:F905">LEN(E842)</f>
        <v>11</v>
      </c>
      <c r="G842" s="202" t="str">
        <f aca="true" t="shared" si="28" ref="G842:G905">MID(E842,2,F842-2)</f>
        <v>Riverside</v>
      </c>
      <c r="H842" s="202"/>
      <c r="I842" s="205" t="s">
        <v>2628</v>
      </c>
      <c r="J842" s="38" t="s">
        <v>2626</v>
      </c>
      <c r="K842" s="38">
        <v>1537</v>
      </c>
      <c r="L842" s="206">
        <v>1154</v>
      </c>
      <c r="M842" s="205" t="s">
        <v>2374</v>
      </c>
      <c r="N842" s="38" t="s">
        <v>2626</v>
      </c>
      <c r="O842" s="209" t="s">
        <v>2375</v>
      </c>
    </row>
    <row r="843" spans="2:15" ht="12">
      <c r="B843" s="201" t="s">
        <v>1332</v>
      </c>
      <c r="C843" s="202" t="s">
        <v>2629</v>
      </c>
      <c r="D843" s="203" t="s">
        <v>2626</v>
      </c>
      <c r="E843" s="204" t="s">
        <v>1333</v>
      </c>
      <c r="F843" s="202">
        <f t="shared" si="27"/>
        <v>11</v>
      </c>
      <c r="G843" s="202" t="str">
        <f t="shared" si="28"/>
        <v>Santa Ana</v>
      </c>
      <c r="H843" s="202"/>
      <c r="I843" s="205" t="s">
        <v>89</v>
      </c>
      <c r="J843" s="38" t="s">
        <v>2626</v>
      </c>
      <c r="K843" s="38">
        <v>1201</v>
      </c>
      <c r="L843" s="206">
        <v>1430</v>
      </c>
      <c r="M843" s="205" t="s">
        <v>2374</v>
      </c>
      <c r="N843" s="38" t="s">
        <v>2626</v>
      </c>
      <c r="O843" s="209" t="s">
        <v>2375</v>
      </c>
    </row>
    <row r="844" spans="2:15" ht="12">
      <c r="B844" s="201" t="s">
        <v>1334</v>
      </c>
      <c r="C844" s="202" t="s">
        <v>2629</v>
      </c>
      <c r="D844" s="203" t="s">
        <v>2626</v>
      </c>
      <c r="E844" s="204" t="s">
        <v>1333</v>
      </c>
      <c r="F844" s="202">
        <f t="shared" si="27"/>
        <v>11</v>
      </c>
      <c r="G844" s="202" t="str">
        <f t="shared" si="28"/>
        <v>Santa Ana</v>
      </c>
      <c r="H844" s="202"/>
      <c r="I844" s="205" t="s">
        <v>89</v>
      </c>
      <c r="J844" s="38" t="s">
        <v>2626</v>
      </c>
      <c r="K844" s="38">
        <v>1201</v>
      </c>
      <c r="L844" s="206">
        <v>1430</v>
      </c>
      <c r="M844" s="205" t="s">
        <v>2374</v>
      </c>
      <c r="N844" s="38" t="s">
        <v>2626</v>
      </c>
      <c r="O844" s="209" t="s">
        <v>2375</v>
      </c>
    </row>
    <row r="845" spans="2:15" ht="12">
      <c r="B845" s="201" t="s">
        <v>2640</v>
      </c>
      <c r="C845" s="202" t="s">
        <v>2629</v>
      </c>
      <c r="D845" s="203" t="s">
        <v>2626</v>
      </c>
      <c r="E845" s="204" t="s">
        <v>2641</v>
      </c>
      <c r="F845" s="202">
        <f t="shared" si="27"/>
        <v>9</v>
      </c>
      <c r="G845" s="202" t="str">
        <f t="shared" si="28"/>
        <v>Anaheim</v>
      </c>
      <c r="H845" s="202"/>
      <c r="I845" s="205" t="s">
        <v>89</v>
      </c>
      <c r="J845" s="38" t="s">
        <v>2626</v>
      </c>
      <c r="K845" s="38">
        <v>1201</v>
      </c>
      <c r="L845" s="206">
        <v>1430</v>
      </c>
      <c r="M845" s="205" t="s">
        <v>2374</v>
      </c>
      <c r="N845" s="38" t="s">
        <v>2626</v>
      </c>
      <c r="O845" s="209" t="s">
        <v>2375</v>
      </c>
    </row>
    <row r="846" spans="2:15" ht="12">
      <c r="B846" s="201" t="s">
        <v>2472</v>
      </c>
      <c r="C846" s="202" t="s">
        <v>2629</v>
      </c>
      <c r="D846" s="203" t="s">
        <v>2626</v>
      </c>
      <c r="E846" s="204" t="s">
        <v>2826</v>
      </c>
      <c r="F846" s="202">
        <f t="shared" si="27"/>
        <v>16</v>
      </c>
      <c r="G846" s="202" t="str">
        <f t="shared" si="28"/>
        <v>Ventura/Oxnard</v>
      </c>
      <c r="H846" s="202"/>
      <c r="I846" s="205" t="s">
        <v>1897</v>
      </c>
      <c r="J846" s="38" t="s">
        <v>2626</v>
      </c>
      <c r="K846" s="38">
        <v>2365</v>
      </c>
      <c r="L846" s="206">
        <v>2182</v>
      </c>
      <c r="M846" s="205" t="s">
        <v>2374</v>
      </c>
      <c r="N846" s="38" t="s">
        <v>2626</v>
      </c>
      <c r="O846" s="209" t="s">
        <v>2375</v>
      </c>
    </row>
    <row r="847" spans="2:15" ht="12">
      <c r="B847" s="201" t="s">
        <v>1335</v>
      </c>
      <c r="C847" s="202" t="s">
        <v>2629</v>
      </c>
      <c r="D847" s="203" t="s">
        <v>2626</v>
      </c>
      <c r="E847" s="204" t="s">
        <v>1336</v>
      </c>
      <c r="F847" s="202">
        <f t="shared" si="27"/>
        <v>15</v>
      </c>
      <c r="G847" s="202" t="str">
        <f t="shared" si="28"/>
        <v>Santa Barbara</v>
      </c>
      <c r="H847" s="202"/>
      <c r="I847" s="205" t="s">
        <v>1562</v>
      </c>
      <c r="J847" s="38" t="s">
        <v>2626</v>
      </c>
      <c r="K847" s="38">
        <v>289</v>
      </c>
      <c r="L847" s="206">
        <v>2438</v>
      </c>
      <c r="M847" s="205" t="s">
        <v>2374</v>
      </c>
      <c r="N847" s="38" t="s">
        <v>2626</v>
      </c>
      <c r="O847" s="209" t="s">
        <v>2375</v>
      </c>
    </row>
    <row r="848" spans="2:15" ht="12">
      <c r="B848" s="201" t="s">
        <v>1423</v>
      </c>
      <c r="C848" s="202" t="s">
        <v>2629</v>
      </c>
      <c r="D848" s="203" t="s">
        <v>2626</v>
      </c>
      <c r="E848" s="204" t="s">
        <v>1424</v>
      </c>
      <c r="F848" s="202">
        <f t="shared" si="27"/>
        <v>21</v>
      </c>
      <c r="G848" s="202" t="str">
        <f t="shared" si="28"/>
        <v>Bakersfield/Visalia</v>
      </c>
      <c r="H848" s="202"/>
      <c r="I848" s="205" t="s">
        <v>1934</v>
      </c>
      <c r="J848" s="38" t="s">
        <v>2626</v>
      </c>
      <c r="K848" s="38">
        <v>1967</v>
      </c>
      <c r="L848" s="206">
        <v>2556</v>
      </c>
      <c r="M848" s="205" t="s">
        <v>2198</v>
      </c>
      <c r="N848" s="38" t="s">
        <v>2626</v>
      </c>
      <c r="O848" s="209" t="s">
        <v>2199</v>
      </c>
    </row>
    <row r="849" spans="2:15" ht="12">
      <c r="B849" s="201" t="s">
        <v>1647</v>
      </c>
      <c r="C849" s="202" t="s">
        <v>2629</v>
      </c>
      <c r="D849" s="203" t="s">
        <v>2626</v>
      </c>
      <c r="E849" s="204" t="s">
        <v>1648</v>
      </c>
      <c r="F849" s="202">
        <f t="shared" si="27"/>
        <v>13</v>
      </c>
      <c r="G849" s="202" t="str">
        <f t="shared" si="28"/>
        <v>Bakersfield</v>
      </c>
      <c r="H849" s="202"/>
      <c r="I849" s="205" t="s">
        <v>1897</v>
      </c>
      <c r="J849" s="38" t="s">
        <v>2626</v>
      </c>
      <c r="K849" s="38">
        <v>2365</v>
      </c>
      <c r="L849" s="206">
        <v>2182</v>
      </c>
      <c r="M849" s="205" t="s">
        <v>2198</v>
      </c>
      <c r="N849" s="38" t="s">
        <v>2626</v>
      </c>
      <c r="O849" s="209" t="s">
        <v>2199</v>
      </c>
    </row>
    <row r="850" spans="2:15" ht="12">
      <c r="B850" s="201" t="s">
        <v>1927</v>
      </c>
      <c r="C850" s="202" t="s">
        <v>2629</v>
      </c>
      <c r="D850" s="203" t="s">
        <v>2626</v>
      </c>
      <c r="E850" s="204" t="s">
        <v>1928</v>
      </c>
      <c r="F850" s="202">
        <f t="shared" si="27"/>
        <v>17</v>
      </c>
      <c r="G850" s="202" t="str">
        <f t="shared" si="28"/>
        <v>San Luis Obispo</v>
      </c>
      <c r="H850" s="202"/>
      <c r="I850" s="205" t="s">
        <v>1911</v>
      </c>
      <c r="J850" s="38" t="s">
        <v>2626</v>
      </c>
      <c r="K850" s="38">
        <v>169</v>
      </c>
      <c r="L850" s="206">
        <v>2984</v>
      </c>
      <c r="M850" s="205" t="s">
        <v>2198</v>
      </c>
      <c r="N850" s="38" t="s">
        <v>2626</v>
      </c>
      <c r="O850" s="209" t="s">
        <v>2199</v>
      </c>
    </row>
    <row r="851" spans="2:15" ht="12">
      <c r="B851" s="201" t="s">
        <v>1389</v>
      </c>
      <c r="C851" s="202" t="s">
        <v>2629</v>
      </c>
      <c r="D851" s="203" t="s">
        <v>2626</v>
      </c>
      <c r="E851" s="204" t="s">
        <v>1390</v>
      </c>
      <c r="F851" s="202">
        <f t="shared" si="27"/>
        <v>11</v>
      </c>
      <c r="G851" s="202" t="str">
        <f t="shared" si="28"/>
        <v>Lancaster</v>
      </c>
      <c r="H851" s="202"/>
      <c r="I851" s="205" t="s">
        <v>1391</v>
      </c>
      <c r="J851" s="38" t="s">
        <v>2626</v>
      </c>
      <c r="K851" s="38">
        <v>1039</v>
      </c>
      <c r="L851" s="206">
        <v>4310</v>
      </c>
      <c r="M851" s="207" t="s">
        <v>2730</v>
      </c>
      <c r="N851" s="208" t="s">
        <v>2727</v>
      </c>
      <c r="O851" s="209" t="s">
        <v>2731</v>
      </c>
    </row>
    <row r="852" spans="2:15" ht="12">
      <c r="B852" s="201" t="s">
        <v>1148</v>
      </c>
      <c r="C852" s="202" t="s">
        <v>2629</v>
      </c>
      <c r="D852" s="203" t="s">
        <v>2626</v>
      </c>
      <c r="E852" s="204" t="s">
        <v>1149</v>
      </c>
      <c r="F852" s="202">
        <f t="shared" si="27"/>
        <v>8</v>
      </c>
      <c r="G852" s="202" t="str">
        <f t="shared" si="28"/>
        <v>Fresno</v>
      </c>
      <c r="H852" s="202"/>
      <c r="I852" s="205" t="s">
        <v>1934</v>
      </c>
      <c r="J852" s="38" t="s">
        <v>2626</v>
      </c>
      <c r="K852" s="38">
        <v>1967</v>
      </c>
      <c r="L852" s="206">
        <v>2556</v>
      </c>
      <c r="M852" s="205" t="s">
        <v>2198</v>
      </c>
      <c r="N852" s="38" t="s">
        <v>2626</v>
      </c>
      <c r="O852" s="209" t="s">
        <v>2199</v>
      </c>
    </row>
    <row r="853" spans="2:15" ht="12">
      <c r="B853" s="201" t="s">
        <v>1150</v>
      </c>
      <c r="C853" s="202" t="s">
        <v>2629</v>
      </c>
      <c r="D853" s="203" t="s">
        <v>2626</v>
      </c>
      <c r="E853" s="204" t="s">
        <v>1149</v>
      </c>
      <c r="F853" s="202">
        <f t="shared" si="27"/>
        <v>8</v>
      </c>
      <c r="G853" s="202" t="str">
        <f t="shared" si="28"/>
        <v>Fresno</v>
      </c>
      <c r="H853" s="202"/>
      <c r="I853" s="205" t="s">
        <v>1934</v>
      </c>
      <c r="J853" s="38" t="s">
        <v>2626</v>
      </c>
      <c r="K853" s="38">
        <v>1967</v>
      </c>
      <c r="L853" s="206">
        <v>2556</v>
      </c>
      <c r="M853" s="205" t="s">
        <v>2198</v>
      </c>
      <c r="N853" s="38" t="s">
        <v>2626</v>
      </c>
      <c r="O853" s="209" t="s">
        <v>2199</v>
      </c>
    </row>
    <row r="854" spans="2:15" ht="12">
      <c r="B854" s="201" t="s">
        <v>2175</v>
      </c>
      <c r="C854" s="202" t="s">
        <v>2629</v>
      </c>
      <c r="D854" s="203" t="s">
        <v>2626</v>
      </c>
      <c r="E854" s="204" t="s">
        <v>2176</v>
      </c>
      <c r="F854" s="202">
        <f t="shared" si="27"/>
        <v>10</v>
      </c>
      <c r="G854" s="202" t="str">
        <f t="shared" si="28"/>
        <v>Monterey</v>
      </c>
      <c r="H854" s="202"/>
      <c r="I854" s="205" t="s">
        <v>2177</v>
      </c>
      <c r="J854" s="38" t="s">
        <v>2626</v>
      </c>
      <c r="K854" s="38">
        <v>65</v>
      </c>
      <c r="L854" s="206">
        <v>3005</v>
      </c>
      <c r="M854" s="205" t="s">
        <v>2415</v>
      </c>
      <c r="N854" s="38" t="s">
        <v>2626</v>
      </c>
      <c r="O854" s="209" t="s">
        <v>2416</v>
      </c>
    </row>
    <row r="855" spans="2:15" ht="12">
      <c r="B855" s="201" t="s">
        <v>1304</v>
      </c>
      <c r="C855" s="202" t="s">
        <v>2629</v>
      </c>
      <c r="D855" s="203" t="s">
        <v>2626</v>
      </c>
      <c r="E855" s="204" t="s">
        <v>1305</v>
      </c>
      <c r="F855" s="202">
        <f t="shared" si="27"/>
        <v>19</v>
      </c>
      <c r="G855" s="202" t="str">
        <f t="shared" si="28"/>
        <v>So. San Francisco</v>
      </c>
      <c r="H855" s="202"/>
      <c r="I855" s="205" t="s">
        <v>2177</v>
      </c>
      <c r="J855" s="38" t="s">
        <v>2626</v>
      </c>
      <c r="K855" s="38">
        <v>65</v>
      </c>
      <c r="L855" s="206">
        <v>3005</v>
      </c>
      <c r="M855" s="205" t="s">
        <v>2415</v>
      </c>
      <c r="N855" s="38" t="s">
        <v>2626</v>
      </c>
      <c r="O855" s="209" t="s">
        <v>2416</v>
      </c>
    </row>
    <row r="856" spans="2:15" ht="12">
      <c r="B856" s="201" t="s">
        <v>2604</v>
      </c>
      <c r="C856" s="202" t="s">
        <v>2629</v>
      </c>
      <c r="D856" s="203" t="s">
        <v>2626</v>
      </c>
      <c r="E856" s="204" t="s">
        <v>2605</v>
      </c>
      <c r="F856" s="202">
        <f t="shared" si="27"/>
        <v>15</v>
      </c>
      <c r="G856" s="202" t="str">
        <f t="shared" si="28"/>
        <v>San Francisco</v>
      </c>
      <c r="H856" s="202"/>
      <c r="I856" s="205" t="s">
        <v>2177</v>
      </c>
      <c r="J856" s="38" t="s">
        <v>2626</v>
      </c>
      <c r="K856" s="38">
        <v>65</v>
      </c>
      <c r="L856" s="206">
        <v>3005</v>
      </c>
      <c r="M856" s="205" t="s">
        <v>2415</v>
      </c>
      <c r="N856" s="38" t="s">
        <v>2626</v>
      </c>
      <c r="O856" s="209" t="s">
        <v>2416</v>
      </c>
    </row>
    <row r="857" spans="2:15" ht="12">
      <c r="B857" s="201" t="s">
        <v>2810</v>
      </c>
      <c r="C857" s="202" t="s">
        <v>2629</v>
      </c>
      <c r="D857" s="203" t="s">
        <v>2626</v>
      </c>
      <c r="E857" s="204" t="s">
        <v>2782</v>
      </c>
      <c r="F857" s="202">
        <f t="shared" si="27"/>
        <v>24</v>
      </c>
      <c r="G857" s="202" t="str">
        <f t="shared" si="28"/>
        <v>Sacramento/Placerville</v>
      </c>
      <c r="H857" s="202"/>
      <c r="I857" s="205" t="s">
        <v>2642</v>
      </c>
      <c r="J857" s="38" t="s">
        <v>2626</v>
      </c>
      <c r="K857" s="38">
        <v>145</v>
      </c>
      <c r="L857" s="206">
        <v>3016</v>
      </c>
      <c r="M857" s="205" t="s">
        <v>2406</v>
      </c>
      <c r="N857" s="38" t="s">
        <v>2626</v>
      </c>
      <c r="O857" s="209" t="s">
        <v>373</v>
      </c>
    </row>
    <row r="858" spans="2:15" ht="12">
      <c r="B858" s="201" t="s">
        <v>1324</v>
      </c>
      <c r="C858" s="202" t="s">
        <v>2629</v>
      </c>
      <c r="D858" s="203" t="s">
        <v>2626</v>
      </c>
      <c r="E858" s="204" t="s">
        <v>154</v>
      </c>
      <c r="F858" s="202">
        <f t="shared" si="27"/>
        <v>11</v>
      </c>
      <c r="G858" s="202" t="str">
        <f t="shared" si="28"/>
        <v>Palo Alto</v>
      </c>
      <c r="H858" s="202"/>
      <c r="I858" s="205" t="s">
        <v>2642</v>
      </c>
      <c r="J858" s="38" t="s">
        <v>2626</v>
      </c>
      <c r="K858" s="38">
        <v>145</v>
      </c>
      <c r="L858" s="206">
        <v>3016</v>
      </c>
      <c r="M858" s="205" t="s">
        <v>2643</v>
      </c>
      <c r="N858" s="38" t="s">
        <v>2626</v>
      </c>
      <c r="O858" s="209" t="s">
        <v>2644</v>
      </c>
    </row>
    <row r="859" spans="2:15" ht="12">
      <c r="B859" s="201" t="s">
        <v>1912</v>
      </c>
      <c r="C859" s="202" t="s">
        <v>2629</v>
      </c>
      <c r="D859" s="203" t="s">
        <v>2626</v>
      </c>
      <c r="E859" s="204" t="s">
        <v>1913</v>
      </c>
      <c r="F859" s="202">
        <f t="shared" si="27"/>
        <v>11</v>
      </c>
      <c r="G859" s="202" t="str">
        <f t="shared" si="28"/>
        <v>San Mateo</v>
      </c>
      <c r="H859" s="202"/>
      <c r="I859" s="205" t="s">
        <v>2642</v>
      </c>
      <c r="J859" s="38" t="s">
        <v>2626</v>
      </c>
      <c r="K859" s="38">
        <v>145</v>
      </c>
      <c r="L859" s="206">
        <v>3016</v>
      </c>
      <c r="M859" s="205" t="s">
        <v>2643</v>
      </c>
      <c r="N859" s="38" t="s">
        <v>2626</v>
      </c>
      <c r="O859" s="209" t="s">
        <v>2644</v>
      </c>
    </row>
    <row r="860" spans="2:15" ht="12">
      <c r="B860" s="201" t="s">
        <v>2161</v>
      </c>
      <c r="C860" s="202" t="s">
        <v>2629</v>
      </c>
      <c r="D860" s="203" t="s">
        <v>2626</v>
      </c>
      <c r="E860" s="204" t="s">
        <v>2162</v>
      </c>
      <c r="F860" s="202">
        <f t="shared" si="27"/>
        <v>9</v>
      </c>
      <c r="G860" s="202" t="str">
        <f t="shared" si="28"/>
        <v>Concord</v>
      </c>
      <c r="H860" s="202"/>
      <c r="I860" s="205" t="s">
        <v>2405</v>
      </c>
      <c r="J860" s="38" t="s">
        <v>2626</v>
      </c>
      <c r="K860" s="38">
        <v>1237</v>
      </c>
      <c r="L860" s="206">
        <v>2749</v>
      </c>
      <c r="M860" s="205" t="s">
        <v>2406</v>
      </c>
      <c r="N860" s="38" t="s">
        <v>2626</v>
      </c>
      <c r="O860" s="209" t="s">
        <v>373</v>
      </c>
    </row>
    <row r="861" spans="2:15" ht="12">
      <c r="B861" s="201" t="s">
        <v>1521</v>
      </c>
      <c r="C861" s="202" t="s">
        <v>2629</v>
      </c>
      <c r="D861" s="203" t="s">
        <v>2626</v>
      </c>
      <c r="E861" s="204" t="s">
        <v>1752</v>
      </c>
      <c r="F861" s="202">
        <f t="shared" si="27"/>
        <v>9</v>
      </c>
      <c r="G861" s="202" t="str">
        <f t="shared" si="28"/>
        <v>Oakland</v>
      </c>
      <c r="H861" s="202"/>
      <c r="I861" s="205" t="s">
        <v>2642</v>
      </c>
      <c r="J861" s="38" t="s">
        <v>2626</v>
      </c>
      <c r="K861" s="38">
        <v>145</v>
      </c>
      <c r="L861" s="206">
        <v>3016</v>
      </c>
      <c r="M861" s="205" t="s">
        <v>2643</v>
      </c>
      <c r="N861" s="38" t="s">
        <v>2626</v>
      </c>
      <c r="O861" s="209" t="s">
        <v>2644</v>
      </c>
    </row>
    <row r="862" spans="2:15" ht="12">
      <c r="B862" s="201" t="s">
        <v>2402</v>
      </c>
      <c r="C862" s="202" t="s">
        <v>2629</v>
      </c>
      <c r="D862" s="203" t="s">
        <v>2626</v>
      </c>
      <c r="E862" s="204" t="s">
        <v>2403</v>
      </c>
      <c r="F862" s="202">
        <f t="shared" si="27"/>
        <v>10</v>
      </c>
      <c r="G862" s="202" t="str">
        <f t="shared" si="28"/>
        <v>Berkeley</v>
      </c>
      <c r="H862" s="202"/>
      <c r="I862" s="205" t="s">
        <v>2642</v>
      </c>
      <c r="J862" s="38" t="s">
        <v>2626</v>
      </c>
      <c r="K862" s="38">
        <v>145</v>
      </c>
      <c r="L862" s="206">
        <v>3016</v>
      </c>
      <c r="M862" s="205" t="s">
        <v>2643</v>
      </c>
      <c r="N862" s="38" t="s">
        <v>2626</v>
      </c>
      <c r="O862" s="209" t="s">
        <v>2644</v>
      </c>
    </row>
    <row r="863" spans="2:15" ht="12">
      <c r="B863" s="201" t="s">
        <v>9</v>
      </c>
      <c r="C863" s="202" t="s">
        <v>2629</v>
      </c>
      <c r="D863" s="203" t="s">
        <v>2626</v>
      </c>
      <c r="E863" s="204" t="s">
        <v>266</v>
      </c>
      <c r="F863" s="202">
        <f t="shared" si="27"/>
        <v>10</v>
      </c>
      <c r="G863" s="202" t="str">
        <f t="shared" si="28"/>
        <v>Richmond</v>
      </c>
      <c r="H863" s="202"/>
      <c r="I863" s="205" t="s">
        <v>2642</v>
      </c>
      <c r="J863" s="38" t="s">
        <v>2626</v>
      </c>
      <c r="K863" s="38">
        <v>145</v>
      </c>
      <c r="L863" s="206">
        <v>3016</v>
      </c>
      <c r="M863" s="205" t="s">
        <v>2643</v>
      </c>
      <c r="N863" s="38" t="s">
        <v>2626</v>
      </c>
      <c r="O863" s="209" t="s">
        <v>2644</v>
      </c>
    </row>
    <row r="864" spans="2:15" ht="12">
      <c r="B864" s="201" t="s">
        <v>1330</v>
      </c>
      <c r="C864" s="202" t="s">
        <v>2629</v>
      </c>
      <c r="D864" s="203" t="s">
        <v>2626</v>
      </c>
      <c r="E864" s="204" t="s">
        <v>1331</v>
      </c>
      <c r="F864" s="202">
        <f t="shared" si="27"/>
        <v>12</v>
      </c>
      <c r="G864" s="202" t="str">
        <f t="shared" si="28"/>
        <v>San Rafael</v>
      </c>
      <c r="H864" s="202"/>
      <c r="I864" s="205" t="s">
        <v>2642</v>
      </c>
      <c r="J864" s="38" t="s">
        <v>2626</v>
      </c>
      <c r="K864" s="38">
        <v>145</v>
      </c>
      <c r="L864" s="206">
        <v>3016</v>
      </c>
      <c r="M864" s="205" t="s">
        <v>2643</v>
      </c>
      <c r="N864" s="38" t="s">
        <v>2626</v>
      </c>
      <c r="O864" s="209" t="s">
        <v>2644</v>
      </c>
    </row>
    <row r="865" spans="2:15" ht="12">
      <c r="B865" s="201" t="s">
        <v>1575</v>
      </c>
      <c r="C865" s="202" t="s">
        <v>2629</v>
      </c>
      <c r="D865" s="203" t="s">
        <v>2626</v>
      </c>
      <c r="E865" s="204" t="s">
        <v>1278</v>
      </c>
      <c r="F865" s="202">
        <f t="shared" si="27"/>
        <v>8</v>
      </c>
      <c r="G865" s="202" t="str">
        <f t="shared" si="28"/>
        <v>Gilroy</v>
      </c>
      <c r="H865" s="202"/>
      <c r="I865" s="205" t="s">
        <v>2642</v>
      </c>
      <c r="J865" s="38" t="s">
        <v>2626</v>
      </c>
      <c r="K865" s="38">
        <v>145</v>
      </c>
      <c r="L865" s="206">
        <v>3016</v>
      </c>
      <c r="M865" s="205" t="s">
        <v>2643</v>
      </c>
      <c r="N865" s="38" t="s">
        <v>2626</v>
      </c>
      <c r="O865" s="209" t="s">
        <v>2644</v>
      </c>
    </row>
    <row r="866" spans="2:15" ht="12">
      <c r="B866" s="201" t="s">
        <v>1651</v>
      </c>
      <c r="C866" s="202" t="s">
        <v>2629</v>
      </c>
      <c r="D866" s="203" t="s">
        <v>2626</v>
      </c>
      <c r="E866" s="204" t="s">
        <v>1652</v>
      </c>
      <c r="F866" s="202">
        <f t="shared" si="27"/>
        <v>10</v>
      </c>
      <c r="G866" s="202" t="str">
        <f t="shared" si="28"/>
        <v>San Jose</v>
      </c>
      <c r="H866" s="202"/>
      <c r="I866" s="205" t="s">
        <v>2642</v>
      </c>
      <c r="J866" s="38" t="s">
        <v>2626</v>
      </c>
      <c r="K866" s="38">
        <v>145</v>
      </c>
      <c r="L866" s="206">
        <v>3016</v>
      </c>
      <c r="M866" s="205" t="s">
        <v>2643</v>
      </c>
      <c r="N866" s="38" t="s">
        <v>2626</v>
      </c>
      <c r="O866" s="209" t="s">
        <v>2644</v>
      </c>
    </row>
    <row r="867" spans="2:15" ht="12">
      <c r="B867" s="201" t="s">
        <v>2408</v>
      </c>
      <c r="C867" s="202" t="s">
        <v>2629</v>
      </c>
      <c r="D867" s="203" t="s">
        <v>2626</v>
      </c>
      <c r="E867" s="204" t="s">
        <v>2409</v>
      </c>
      <c r="F867" s="202">
        <f t="shared" si="27"/>
        <v>10</v>
      </c>
      <c r="G867" s="202" t="str">
        <f t="shared" si="28"/>
        <v>Stockton</v>
      </c>
      <c r="H867" s="202"/>
      <c r="I867" s="205" t="s">
        <v>2410</v>
      </c>
      <c r="J867" s="38" t="s">
        <v>2626</v>
      </c>
      <c r="K867" s="38">
        <v>1470</v>
      </c>
      <c r="L867" s="206">
        <v>2707</v>
      </c>
      <c r="M867" s="205" t="s">
        <v>2406</v>
      </c>
      <c r="N867" s="38" t="s">
        <v>2626</v>
      </c>
      <c r="O867" s="209" t="s">
        <v>373</v>
      </c>
    </row>
    <row r="868" spans="2:15" ht="12">
      <c r="B868" s="201" t="s">
        <v>2475</v>
      </c>
      <c r="C868" s="202" t="s">
        <v>2629</v>
      </c>
      <c r="D868" s="203" t="s">
        <v>2626</v>
      </c>
      <c r="E868" s="204" t="s">
        <v>2476</v>
      </c>
      <c r="F868" s="202">
        <f t="shared" si="27"/>
        <v>8</v>
      </c>
      <c r="G868" s="202" t="str">
        <f t="shared" si="28"/>
        <v>Merced</v>
      </c>
      <c r="H868" s="202"/>
      <c r="I868" s="205" t="s">
        <v>2405</v>
      </c>
      <c r="J868" s="38" t="s">
        <v>2626</v>
      </c>
      <c r="K868" s="38">
        <v>1237</v>
      </c>
      <c r="L868" s="206">
        <v>2749</v>
      </c>
      <c r="M868" s="205" t="s">
        <v>2406</v>
      </c>
      <c r="N868" s="38" t="s">
        <v>2626</v>
      </c>
      <c r="O868" s="209" t="s">
        <v>373</v>
      </c>
    </row>
    <row r="869" spans="2:15" ht="12">
      <c r="B869" s="201" t="s">
        <v>2190</v>
      </c>
      <c r="C869" s="202" t="s">
        <v>2629</v>
      </c>
      <c r="D869" s="203" t="s">
        <v>2626</v>
      </c>
      <c r="E869" s="204" t="s">
        <v>2191</v>
      </c>
      <c r="F869" s="202">
        <f t="shared" si="27"/>
        <v>12</v>
      </c>
      <c r="G869" s="202" t="str">
        <f t="shared" si="28"/>
        <v>Santa Rosa</v>
      </c>
      <c r="H869" s="202"/>
      <c r="I869" s="205" t="s">
        <v>2405</v>
      </c>
      <c r="J869" s="38" t="s">
        <v>2626</v>
      </c>
      <c r="K869" s="38">
        <v>1237</v>
      </c>
      <c r="L869" s="206">
        <v>2749</v>
      </c>
      <c r="M869" s="205" t="s">
        <v>2406</v>
      </c>
      <c r="N869" s="38" t="s">
        <v>2626</v>
      </c>
      <c r="O869" s="209" t="s">
        <v>373</v>
      </c>
    </row>
    <row r="870" spans="2:15" ht="12">
      <c r="B870" s="201" t="s">
        <v>1611</v>
      </c>
      <c r="C870" s="202" t="s">
        <v>2629</v>
      </c>
      <c r="D870" s="203" t="s">
        <v>2626</v>
      </c>
      <c r="E870" s="204" t="s">
        <v>1612</v>
      </c>
      <c r="F870" s="202">
        <f t="shared" si="27"/>
        <v>8</v>
      </c>
      <c r="G870" s="202" t="str">
        <f t="shared" si="28"/>
        <v>Eureka</v>
      </c>
      <c r="H870" s="202"/>
      <c r="I870" s="205" t="s">
        <v>1613</v>
      </c>
      <c r="J870" s="38" t="s">
        <v>2626</v>
      </c>
      <c r="K870" s="215">
        <v>725</v>
      </c>
      <c r="L870" s="206">
        <v>4496</v>
      </c>
      <c r="M870" s="207" t="s">
        <v>1614</v>
      </c>
      <c r="N870" s="208" t="s">
        <v>1421</v>
      </c>
      <c r="O870" s="209" t="s">
        <v>1615</v>
      </c>
    </row>
    <row r="871" spans="2:15" ht="12">
      <c r="B871" s="201" t="s">
        <v>2783</v>
      </c>
      <c r="C871" s="202" t="s">
        <v>2629</v>
      </c>
      <c r="D871" s="203" t="s">
        <v>2626</v>
      </c>
      <c r="E871" s="204" t="s">
        <v>2782</v>
      </c>
      <c r="F871" s="202">
        <f t="shared" si="27"/>
        <v>24</v>
      </c>
      <c r="G871" s="202" t="str">
        <f t="shared" si="28"/>
        <v>Sacramento/Placerville</v>
      </c>
      <c r="H871" s="202"/>
      <c r="I871" s="205" t="s">
        <v>2405</v>
      </c>
      <c r="J871" s="38" t="s">
        <v>2626</v>
      </c>
      <c r="K871" s="38">
        <v>1237</v>
      </c>
      <c r="L871" s="206">
        <v>2749</v>
      </c>
      <c r="M871" s="205" t="s">
        <v>2406</v>
      </c>
      <c r="N871" s="38" t="s">
        <v>2626</v>
      </c>
      <c r="O871" s="209" t="s">
        <v>373</v>
      </c>
    </row>
    <row r="872" spans="2:15" ht="12">
      <c r="B872" s="201" t="s">
        <v>380</v>
      </c>
      <c r="C872" s="202" t="s">
        <v>2629</v>
      </c>
      <c r="D872" s="203" t="s">
        <v>2626</v>
      </c>
      <c r="E872" s="204" t="s">
        <v>381</v>
      </c>
      <c r="F872" s="202">
        <f t="shared" si="27"/>
        <v>15</v>
      </c>
      <c r="G872" s="202" t="str">
        <f t="shared" si="28"/>
        <v>Pollock Pines</v>
      </c>
      <c r="H872" s="202"/>
      <c r="I872" s="205" t="s">
        <v>2729</v>
      </c>
      <c r="J872" s="38" t="s">
        <v>2727</v>
      </c>
      <c r="K872" s="38">
        <v>508</v>
      </c>
      <c r="L872" s="206">
        <v>5674</v>
      </c>
      <c r="M872" s="207" t="s">
        <v>2730</v>
      </c>
      <c r="N872" s="208" t="s">
        <v>2727</v>
      </c>
      <c r="O872" s="209" t="s">
        <v>2731</v>
      </c>
    </row>
    <row r="873" spans="2:15" ht="12">
      <c r="B873" s="201" t="s">
        <v>2808</v>
      </c>
      <c r="C873" s="202" t="s">
        <v>2629</v>
      </c>
      <c r="D873" s="203" t="s">
        <v>2626</v>
      </c>
      <c r="E873" s="204" t="s">
        <v>2809</v>
      </c>
      <c r="F873" s="202">
        <f t="shared" si="27"/>
        <v>12</v>
      </c>
      <c r="G873" s="202" t="str">
        <f t="shared" si="28"/>
        <v>Sacramento</v>
      </c>
      <c r="H873" s="202"/>
      <c r="I873" s="205" t="s">
        <v>2405</v>
      </c>
      <c r="J873" s="38" t="s">
        <v>2626</v>
      </c>
      <c r="K873" s="38">
        <v>1237</v>
      </c>
      <c r="L873" s="206">
        <v>2749</v>
      </c>
      <c r="M873" s="205" t="s">
        <v>2406</v>
      </c>
      <c r="N873" s="38" t="s">
        <v>2626</v>
      </c>
      <c r="O873" s="209" t="s">
        <v>373</v>
      </c>
    </row>
    <row r="874" spans="2:15" ht="12">
      <c r="B874" s="201" t="s">
        <v>1533</v>
      </c>
      <c r="C874" s="202" t="s">
        <v>2629</v>
      </c>
      <c r="D874" s="203" t="s">
        <v>2626</v>
      </c>
      <c r="E874" s="204" t="s">
        <v>1755</v>
      </c>
      <c r="F874" s="202">
        <f t="shared" si="27"/>
        <v>12</v>
      </c>
      <c r="G874" s="202" t="str">
        <f t="shared" si="28"/>
        <v>Marysville</v>
      </c>
      <c r="H874" s="202"/>
      <c r="I874" s="205" t="s">
        <v>2405</v>
      </c>
      <c r="J874" s="38" t="s">
        <v>2626</v>
      </c>
      <c r="K874" s="38">
        <v>1237</v>
      </c>
      <c r="L874" s="206">
        <v>2749</v>
      </c>
      <c r="M874" s="205" t="s">
        <v>2406</v>
      </c>
      <c r="N874" s="38" t="s">
        <v>2626</v>
      </c>
      <c r="O874" s="209" t="s">
        <v>373</v>
      </c>
    </row>
    <row r="875" spans="2:15" ht="12">
      <c r="B875" s="201" t="s">
        <v>631</v>
      </c>
      <c r="C875" s="202" t="s">
        <v>2629</v>
      </c>
      <c r="D875" s="203" t="s">
        <v>2626</v>
      </c>
      <c r="E875" s="204" t="s">
        <v>632</v>
      </c>
      <c r="F875" s="202">
        <f t="shared" si="27"/>
        <v>9</v>
      </c>
      <c r="G875" s="202" t="str">
        <f t="shared" si="28"/>
        <v>Redding</v>
      </c>
      <c r="H875" s="202"/>
      <c r="I875" s="205" t="s">
        <v>633</v>
      </c>
      <c r="J875" s="38" t="s">
        <v>2626</v>
      </c>
      <c r="K875" s="38">
        <v>1797</v>
      </c>
      <c r="L875" s="206">
        <v>2855</v>
      </c>
      <c r="M875" s="205" t="s">
        <v>2406</v>
      </c>
      <c r="N875" s="38" t="s">
        <v>2626</v>
      </c>
      <c r="O875" s="209" t="s">
        <v>373</v>
      </c>
    </row>
    <row r="876" spans="2:15" ht="12">
      <c r="B876" s="201" t="s">
        <v>2369</v>
      </c>
      <c r="C876" s="202" t="s">
        <v>2629</v>
      </c>
      <c r="D876" s="203" t="s">
        <v>2626</v>
      </c>
      <c r="E876" s="204" t="s">
        <v>2370</v>
      </c>
      <c r="F876" s="202">
        <f t="shared" si="27"/>
        <v>12</v>
      </c>
      <c r="G876" s="202" t="str">
        <f t="shared" si="28"/>
        <v>Susanville</v>
      </c>
      <c r="H876" s="202"/>
      <c r="I876" s="205" t="s">
        <v>2371</v>
      </c>
      <c r="J876" s="38" t="s">
        <v>2727</v>
      </c>
      <c r="K876" s="38">
        <v>538</v>
      </c>
      <c r="L876" s="206">
        <v>6315</v>
      </c>
      <c r="M876" s="205" t="s">
        <v>2406</v>
      </c>
      <c r="N876" s="38" t="s">
        <v>2626</v>
      </c>
      <c r="O876" s="209" t="s">
        <v>373</v>
      </c>
    </row>
    <row r="877" spans="2:15" ht="12">
      <c r="B877" s="201" t="s">
        <v>1741</v>
      </c>
      <c r="C877" s="202" t="s">
        <v>1506</v>
      </c>
      <c r="D877" s="203" t="s">
        <v>1507</v>
      </c>
      <c r="E877" s="204" t="s">
        <v>1508</v>
      </c>
      <c r="F877" s="202">
        <f t="shared" si="27"/>
        <v>10</v>
      </c>
      <c r="G877" s="202" t="str">
        <f t="shared" si="28"/>
        <v>Honolulu</v>
      </c>
      <c r="H877" s="202"/>
      <c r="I877" s="205" t="s">
        <v>1509</v>
      </c>
      <c r="J877" s="38" t="s">
        <v>1507</v>
      </c>
      <c r="K877" s="38">
        <v>3284</v>
      </c>
      <c r="L877" s="206">
        <v>0</v>
      </c>
      <c r="M877" s="205" t="s">
        <v>1510</v>
      </c>
      <c r="N877" s="38" t="s">
        <v>1507</v>
      </c>
      <c r="O877" s="209" t="s">
        <v>1511</v>
      </c>
    </row>
    <row r="878" spans="2:15" ht="12">
      <c r="B878" s="201" t="s">
        <v>1512</v>
      </c>
      <c r="C878" s="202" t="s">
        <v>1506</v>
      </c>
      <c r="D878" s="203" t="s">
        <v>1507</v>
      </c>
      <c r="E878" s="204" t="s">
        <v>1508</v>
      </c>
      <c r="F878" s="202">
        <f t="shared" si="27"/>
        <v>10</v>
      </c>
      <c r="G878" s="202" t="str">
        <f t="shared" si="28"/>
        <v>Honolulu</v>
      </c>
      <c r="H878" s="202"/>
      <c r="I878" s="205" t="s">
        <v>1513</v>
      </c>
      <c r="J878" s="38" t="s">
        <v>1507</v>
      </c>
      <c r="K878" s="38">
        <v>4474</v>
      </c>
      <c r="L878" s="206">
        <v>0</v>
      </c>
      <c r="M878" s="205" t="s">
        <v>1510</v>
      </c>
      <c r="N878" s="38" t="s">
        <v>1507</v>
      </c>
      <c r="O878" s="209" t="s">
        <v>1511</v>
      </c>
    </row>
    <row r="879" spans="2:15" ht="12">
      <c r="B879" s="201">
        <v>969</v>
      </c>
      <c r="C879" s="202" t="s">
        <v>1436</v>
      </c>
      <c r="D879" s="203" t="s">
        <v>1437</v>
      </c>
      <c r="E879" s="204" t="s">
        <v>1438</v>
      </c>
      <c r="F879" s="202">
        <f t="shared" si="27"/>
        <v>10</v>
      </c>
      <c r="G879" s="202" t="str">
        <f t="shared" si="28"/>
        <v>Mangilao</v>
      </c>
      <c r="H879" s="202"/>
      <c r="I879" s="205" t="s">
        <v>2001</v>
      </c>
      <c r="J879" s="38" t="s">
        <v>2002</v>
      </c>
      <c r="K879" s="38">
        <v>5034</v>
      </c>
      <c r="L879" s="206">
        <v>0</v>
      </c>
      <c r="M879" s="205" t="s">
        <v>1510</v>
      </c>
      <c r="N879" s="38" t="s">
        <v>1507</v>
      </c>
      <c r="O879" s="209" t="s">
        <v>1511</v>
      </c>
    </row>
    <row r="880" spans="2:15" ht="12">
      <c r="B880" s="201" t="s">
        <v>1514</v>
      </c>
      <c r="C880" s="202" t="s">
        <v>1420</v>
      </c>
      <c r="D880" s="203" t="s">
        <v>1421</v>
      </c>
      <c r="E880" s="204" t="s">
        <v>1515</v>
      </c>
      <c r="F880" s="202">
        <f t="shared" si="27"/>
        <v>12</v>
      </c>
      <c r="G880" s="202" t="str">
        <f t="shared" si="28"/>
        <v>Hood River</v>
      </c>
      <c r="H880" s="202"/>
      <c r="I880" s="205" t="s">
        <v>1325</v>
      </c>
      <c r="J880" s="38" t="s">
        <v>1421</v>
      </c>
      <c r="K880" s="38">
        <v>247</v>
      </c>
      <c r="L880" s="206">
        <v>4927</v>
      </c>
      <c r="M880" s="205" t="s">
        <v>1539</v>
      </c>
      <c r="N880" s="38" t="s">
        <v>1421</v>
      </c>
      <c r="O880" s="209" t="s">
        <v>1540</v>
      </c>
    </row>
    <row r="881" spans="2:15" ht="12">
      <c r="B881" s="201" t="s">
        <v>754</v>
      </c>
      <c r="C881" s="202" t="s">
        <v>1420</v>
      </c>
      <c r="D881" s="203" t="s">
        <v>1421</v>
      </c>
      <c r="E881" s="204" t="s">
        <v>752</v>
      </c>
      <c r="F881" s="202">
        <f t="shared" si="27"/>
        <v>10</v>
      </c>
      <c r="G881" s="202" t="str">
        <f t="shared" si="28"/>
        <v>Portland</v>
      </c>
      <c r="H881" s="202"/>
      <c r="I881" s="205" t="s">
        <v>755</v>
      </c>
      <c r="J881" s="38" t="s">
        <v>1421</v>
      </c>
      <c r="K881" s="38">
        <v>371</v>
      </c>
      <c r="L881" s="206">
        <v>4522</v>
      </c>
      <c r="M881" s="207" t="s">
        <v>2071</v>
      </c>
      <c r="N881" s="208" t="s">
        <v>1421</v>
      </c>
      <c r="O881" s="209" t="s">
        <v>756</v>
      </c>
    </row>
    <row r="882" spans="2:15" ht="12">
      <c r="B882" s="201" t="s">
        <v>757</v>
      </c>
      <c r="C882" s="202" t="s">
        <v>1420</v>
      </c>
      <c r="D882" s="203" t="s">
        <v>1421</v>
      </c>
      <c r="E882" s="204" t="s">
        <v>752</v>
      </c>
      <c r="F882" s="202">
        <f t="shared" si="27"/>
        <v>10</v>
      </c>
      <c r="G882" s="202" t="str">
        <f t="shared" si="28"/>
        <v>Portland</v>
      </c>
      <c r="H882" s="202"/>
      <c r="I882" s="205" t="s">
        <v>755</v>
      </c>
      <c r="J882" s="38" t="s">
        <v>1421</v>
      </c>
      <c r="K882" s="38">
        <v>371</v>
      </c>
      <c r="L882" s="206">
        <v>4522</v>
      </c>
      <c r="M882" s="207" t="s">
        <v>2071</v>
      </c>
      <c r="N882" s="208" t="s">
        <v>1421</v>
      </c>
      <c r="O882" s="209" t="s">
        <v>756</v>
      </c>
    </row>
    <row r="883" spans="2:15" ht="12">
      <c r="B883" s="201" t="s">
        <v>215</v>
      </c>
      <c r="C883" s="202" t="s">
        <v>1420</v>
      </c>
      <c r="D883" s="203" t="s">
        <v>1421</v>
      </c>
      <c r="E883" s="204" t="s">
        <v>216</v>
      </c>
      <c r="F883" s="202">
        <f t="shared" si="27"/>
        <v>7</v>
      </c>
      <c r="G883" s="202" t="str">
        <f t="shared" si="28"/>
        <v>Salem</v>
      </c>
      <c r="H883" s="202"/>
      <c r="I883" s="205" t="s">
        <v>1325</v>
      </c>
      <c r="J883" s="38" t="s">
        <v>1421</v>
      </c>
      <c r="K883" s="38">
        <v>247</v>
      </c>
      <c r="L883" s="206">
        <v>4927</v>
      </c>
      <c r="M883" s="205" t="s">
        <v>1539</v>
      </c>
      <c r="N883" s="38" t="s">
        <v>1421</v>
      </c>
      <c r="O883" s="209" t="s">
        <v>1540</v>
      </c>
    </row>
    <row r="884" spans="2:15" ht="12">
      <c r="B884" s="201" t="s">
        <v>1384</v>
      </c>
      <c r="C884" s="202" t="s">
        <v>1420</v>
      </c>
      <c r="D884" s="203" t="s">
        <v>1421</v>
      </c>
      <c r="E884" s="204" t="s">
        <v>1385</v>
      </c>
      <c r="F884" s="202">
        <f t="shared" si="27"/>
        <v>8</v>
      </c>
      <c r="G884" s="202" t="str">
        <f t="shared" si="28"/>
        <v>Eugene</v>
      </c>
      <c r="H884" s="202"/>
      <c r="I884" s="205" t="s">
        <v>1608</v>
      </c>
      <c r="J884" s="38" t="s">
        <v>1421</v>
      </c>
      <c r="K884" s="38">
        <v>300</v>
      </c>
      <c r="L884" s="206">
        <v>4546</v>
      </c>
      <c r="M884" s="207" t="s">
        <v>1609</v>
      </c>
      <c r="N884" s="208" t="s">
        <v>1421</v>
      </c>
      <c r="O884" s="209" t="s">
        <v>1610</v>
      </c>
    </row>
    <row r="885" spans="2:15" ht="12">
      <c r="B885" s="201" t="s">
        <v>2454</v>
      </c>
      <c r="C885" s="202" t="s">
        <v>1420</v>
      </c>
      <c r="D885" s="203" t="s">
        <v>1421</v>
      </c>
      <c r="E885" s="204" t="s">
        <v>2455</v>
      </c>
      <c r="F885" s="202">
        <f t="shared" si="27"/>
        <v>9</v>
      </c>
      <c r="G885" s="202" t="str">
        <f t="shared" si="28"/>
        <v>Medford</v>
      </c>
      <c r="H885" s="202"/>
      <c r="I885" s="205" t="s">
        <v>1038</v>
      </c>
      <c r="J885" s="38" t="s">
        <v>1421</v>
      </c>
      <c r="K885" s="38">
        <v>725</v>
      </c>
      <c r="L885" s="206">
        <v>4611</v>
      </c>
      <c r="M885" s="207" t="s">
        <v>1614</v>
      </c>
      <c r="N885" s="208" t="s">
        <v>1421</v>
      </c>
      <c r="O885" s="209" t="s">
        <v>1615</v>
      </c>
    </row>
    <row r="886" spans="2:15" ht="12">
      <c r="B886" s="201" t="s">
        <v>1195</v>
      </c>
      <c r="C886" s="202" t="s">
        <v>1420</v>
      </c>
      <c r="D886" s="203" t="s">
        <v>1421</v>
      </c>
      <c r="E886" s="204" t="s">
        <v>1037</v>
      </c>
      <c r="F886" s="202">
        <f t="shared" si="27"/>
        <v>15</v>
      </c>
      <c r="G886" s="202" t="str">
        <f t="shared" si="28"/>
        <v>Klamath Falls</v>
      </c>
      <c r="H886" s="202"/>
      <c r="I886" s="205" t="s">
        <v>1038</v>
      </c>
      <c r="J886" s="38" t="s">
        <v>1421</v>
      </c>
      <c r="K886" s="38">
        <v>725</v>
      </c>
      <c r="L886" s="206">
        <v>4611</v>
      </c>
      <c r="M886" s="207" t="s">
        <v>1614</v>
      </c>
      <c r="N886" s="208" t="s">
        <v>1421</v>
      </c>
      <c r="O886" s="209" t="s">
        <v>1615</v>
      </c>
    </row>
    <row r="887" spans="2:15" ht="12">
      <c r="B887" s="201" t="s">
        <v>1419</v>
      </c>
      <c r="C887" s="202" t="s">
        <v>1420</v>
      </c>
      <c r="D887" s="203" t="s">
        <v>1421</v>
      </c>
      <c r="E887" s="204" t="s">
        <v>1422</v>
      </c>
      <c r="F887" s="202">
        <f t="shared" si="27"/>
        <v>6</v>
      </c>
      <c r="G887" s="202" t="str">
        <f t="shared" si="28"/>
        <v>Bend</v>
      </c>
      <c r="H887" s="202"/>
      <c r="I887" s="205" t="s">
        <v>1898</v>
      </c>
      <c r="J887" s="38" t="s">
        <v>1421</v>
      </c>
      <c r="K887" s="38">
        <v>202</v>
      </c>
      <c r="L887" s="206">
        <v>7785</v>
      </c>
      <c r="M887" s="207" t="s">
        <v>1899</v>
      </c>
      <c r="N887" s="208" t="s">
        <v>1900</v>
      </c>
      <c r="O887" s="209" t="s">
        <v>1901</v>
      </c>
    </row>
    <row r="888" spans="2:15" ht="12">
      <c r="B888" s="201" t="s">
        <v>164</v>
      </c>
      <c r="C888" s="202" t="s">
        <v>1420</v>
      </c>
      <c r="D888" s="203" t="s">
        <v>1421</v>
      </c>
      <c r="E888" s="204" t="s">
        <v>165</v>
      </c>
      <c r="F888" s="202">
        <f t="shared" si="27"/>
        <v>11</v>
      </c>
      <c r="G888" s="202" t="str">
        <f t="shared" si="28"/>
        <v>Pendleton</v>
      </c>
      <c r="H888" s="202"/>
      <c r="I888" s="205" t="s">
        <v>142</v>
      </c>
      <c r="J888" s="38" t="s">
        <v>1421</v>
      </c>
      <c r="K888" s="38">
        <v>701</v>
      </c>
      <c r="L888" s="206">
        <v>5294</v>
      </c>
      <c r="M888" s="207" t="s">
        <v>1899</v>
      </c>
      <c r="N888" s="208" t="s">
        <v>1900</v>
      </c>
      <c r="O888" s="209" t="s">
        <v>1901</v>
      </c>
    </row>
    <row r="889" spans="2:15" ht="12">
      <c r="B889" s="201" t="s">
        <v>2380</v>
      </c>
      <c r="C889" s="202" t="s">
        <v>1420</v>
      </c>
      <c r="D889" s="203" t="s">
        <v>1421</v>
      </c>
      <c r="E889" s="204" t="s">
        <v>2630</v>
      </c>
      <c r="F889" s="202">
        <f t="shared" si="27"/>
        <v>9</v>
      </c>
      <c r="G889" s="202" t="str">
        <f t="shared" si="28"/>
        <v>Ontario</v>
      </c>
      <c r="H889" s="202"/>
      <c r="I889" s="205" t="s">
        <v>1124</v>
      </c>
      <c r="J889" s="38" t="s">
        <v>2434</v>
      </c>
      <c r="K889" s="38">
        <v>754</v>
      </c>
      <c r="L889" s="206">
        <v>5861</v>
      </c>
      <c r="M889" s="207" t="s">
        <v>1125</v>
      </c>
      <c r="N889" s="208" t="s">
        <v>2434</v>
      </c>
      <c r="O889" s="209" t="s">
        <v>1126</v>
      </c>
    </row>
    <row r="890" spans="2:15" ht="12">
      <c r="B890" s="201" t="s">
        <v>1792</v>
      </c>
      <c r="C890" s="202" t="s">
        <v>140</v>
      </c>
      <c r="D890" s="203" t="s">
        <v>1900</v>
      </c>
      <c r="E890" s="204" t="s">
        <v>1793</v>
      </c>
      <c r="F890" s="202">
        <f t="shared" si="27"/>
        <v>9</v>
      </c>
      <c r="G890" s="202" t="str">
        <f t="shared" si="28"/>
        <v>Seattle</v>
      </c>
      <c r="H890" s="202"/>
      <c r="I890" s="205" t="s">
        <v>1794</v>
      </c>
      <c r="J890" s="38" t="s">
        <v>1900</v>
      </c>
      <c r="K890" s="38">
        <v>167</v>
      </c>
      <c r="L890" s="206">
        <v>4611</v>
      </c>
      <c r="M890" s="207" t="s">
        <v>1068</v>
      </c>
      <c r="N890" s="208" t="s">
        <v>1900</v>
      </c>
      <c r="O890" s="209" t="s">
        <v>1069</v>
      </c>
    </row>
    <row r="891" spans="2:15" ht="12">
      <c r="B891" s="201" t="s">
        <v>2049</v>
      </c>
      <c r="C891" s="202" t="s">
        <v>140</v>
      </c>
      <c r="D891" s="203" t="s">
        <v>1900</v>
      </c>
      <c r="E891" s="204" t="s">
        <v>1793</v>
      </c>
      <c r="F891" s="202">
        <f t="shared" si="27"/>
        <v>9</v>
      </c>
      <c r="G891" s="202" t="str">
        <f t="shared" si="28"/>
        <v>Seattle</v>
      </c>
      <c r="H891" s="202"/>
      <c r="I891" s="205" t="s">
        <v>1794</v>
      </c>
      <c r="J891" s="38" t="s">
        <v>1900</v>
      </c>
      <c r="K891" s="38">
        <v>167</v>
      </c>
      <c r="L891" s="206">
        <v>4611</v>
      </c>
      <c r="M891" s="207" t="s">
        <v>1068</v>
      </c>
      <c r="N891" s="208" t="s">
        <v>1900</v>
      </c>
      <c r="O891" s="209" t="s">
        <v>1069</v>
      </c>
    </row>
    <row r="892" spans="2:15" ht="12">
      <c r="B892" s="201" t="s">
        <v>1065</v>
      </c>
      <c r="C892" s="202" t="s">
        <v>140</v>
      </c>
      <c r="D892" s="203" t="s">
        <v>1900</v>
      </c>
      <c r="E892" s="204" t="s">
        <v>1066</v>
      </c>
      <c r="F892" s="202">
        <f t="shared" si="27"/>
        <v>9</v>
      </c>
      <c r="G892" s="202" t="str">
        <f t="shared" si="28"/>
        <v>Everett</v>
      </c>
      <c r="H892" s="202"/>
      <c r="I892" s="205" t="s">
        <v>1067</v>
      </c>
      <c r="J892" s="38" t="s">
        <v>1900</v>
      </c>
      <c r="K892" s="38">
        <v>6</v>
      </c>
      <c r="L892" s="206">
        <v>5858</v>
      </c>
      <c r="M892" s="207" t="s">
        <v>1068</v>
      </c>
      <c r="N892" s="208" t="s">
        <v>1900</v>
      </c>
      <c r="O892" s="209" t="s">
        <v>1069</v>
      </c>
    </row>
    <row r="893" spans="2:15" ht="12">
      <c r="B893" s="201" t="s">
        <v>2128</v>
      </c>
      <c r="C893" s="202" t="s">
        <v>140</v>
      </c>
      <c r="D893" s="203" t="s">
        <v>1900</v>
      </c>
      <c r="E893" s="204" t="s">
        <v>2129</v>
      </c>
      <c r="F893" s="202">
        <f t="shared" si="27"/>
        <v>8</v>
      </c>
      <c r="G893" s="202" t="str">
        <f t="shared" si="28"/>
        <v>Tacoma</v>
      </c>
      <c r="H893" s="202"/>
      <c r="I893" s="205" t="s">
        <v>1873</v>
      </c>
      <c r="J893" s="38" t="s">
        <v>1900</v>
      </c>
      <c r="K893" s="38">
        <v>190</v>
      </c>
      <c r="L893" s="206">
        <v>4908</v>
      </c>
      <c r="M893" s="207" t="s">
        <v>1068</v>
      </c>
      <c r="N893" s="208" t="s">
        <v>1900</v>
      </c>
      <c r="O893" s="209" t="s">
        <v>1069</v>
      </c>
    </row>
    <row r="894" spans="2:15" ht="12">
      <c r="B894" s="201" t="s">
        <v>1874</v>
      </c>
      <c r="C894" s="202" t="s">
        <v>140</v>
      </c>
      <c r="D894" s="203" t="s">
        <v>1900</v>
      </c>
      <c r="E894" s="204" t="s">
        <v>2129</v>
      </c>
      <c r="F894" s="202">
        <f t="shared" si="27"/>
        <v>8</v>
      </c>
      <c r="G894" s="202" t="str">
        <f t="shared" si="28"/>
        <v>Tacoma</v>
      </c>
      <c r="H894" s="202"/>
      <c r="I894" s="205" t="s">
        <v>1873</v>
      </c>
      <c r="J894" s="38" t="s">
        <v>1900</v>
      </c>
      <c r="K894" s="38">
        <v>190</v>
      </c>
      <c r="L894" s="206">
        <v>4908</v>
      </c>
      <c r="M894" s="207" t="s">
        <v>1068</v>
      </c>
      <c r="N894" s="208" t="s">
        <v>1900</v>
      </c>
      <c r="O894" s="209" t="s">
        <v>1069</v>
      </c>
    </row>
    <row r="895" spans="2:15" ht="12">
      <c r="B895" s="201" t="s">
        <v>49</v>
      </c>
      <c r="C895" s="202" t="s">
        <v>140</v>
      </c>
      <c r="D895" s="203" t="s">
        <v>1900</v>
      </c>
      <c r="E895" s="204" t="s">
        <v>50</v>
      </c>
      <c r="F895" s="202">
        <f t="shared" si="27"/>
        <v>9</v>
      </c>
      <c r="G895" s="202" t="str">
        <f t="shared" si="28"/>
        <v>Olympia</v>
      </c>
      <c r="H895" s="202"/>
      <c r="I895" s="205" t="s">
        <v>51</v>
      </c>
      <c r="J895" s="38" t="s">
        <v>1900</v>
      </c>
      <c r="K895" s="38">
        <v>101</v>
      </c>
      <c r="L895" s="206">
        <v>5655</v>
      </c>
      <c r="M895" s="207" t="s">
        <v>1068</v>
      </c>
      <c r="N895" s="208" t="s">
        <v>1900</v>
      </c>
      <c r="O895" s="209" t="s">
        <v>1069</v>
      </c>
    </row>
    <row r="896" spans="2:15" ht="12">
      <c r="B896" s="201" t="s">
        <v>2470</v>
      </c>
      <c r="C896" s="202" t="s">
        <v>140</v>
      </c>
      <c r="D896" s="203" t="s">
        <v>1900</v>
      </c>
      <c r="E896" s="204" t="s">
        <v>2471</v>
      </c>
      <c r="F896" s="202">
        <f t="shared" si="27"/>
        <v>11</v>
      </c>
      <c r="G896" s="202" t="str">
        <f t="shared" si="28"/>
        <v>Vancouver</v>
      </c>
      <c r="H896" s="202"/>
      <c r="I896" s="205" t="s">
        <v>755</v>
      </c>
      <c r="J896" s="38" t="s">
        <v>1421</v>
      </c>
      <c r="K896" s="38">
        <v>371</v>
      </c>
      <c r="L896" s="206">
        <v>4522</v>
      </c>
      <c r="M896" s="207" t="s">
        <v>2071</v>
      </c>
      <c r="N896" s="208" t="s">
        <v>1421</v>
      </c>
      <c r="O896" s="209" t="s">
        <v>756</v>
      </c>
    </row>
    <row r="897" spans="2:15" ht="12">
      <c r="B897" s="201" t="s">
        <v>1973</v>
      </c>
      <c r="C897" s="202" t="s">
        <v>140</v>
      </c>
      <c r="D897" s="203" t="s">
        <v>1900</v>
      </c>
      <c r="E897" s="204" t="s">
        <v>1974</v>
      </c>
      <c r="F897" s="202">
        <f t="shared" si="27"/>
        <v>11</v>
      </c>
      <c r="G897" s="202" t="str">
        <f t="shared" si="28"/>
        <v>Wenatchee</v>
      </c>
      <c r="H897" s="202"/>
      <c r="I897" s="205" t="s">
        <v>2245</v>
      </c>
      <c r="J897" s="38" t="s">
        <v>1900</v>
      </c>
      <c r="K897" s="38">
        <v>458</v>
      </c>
      <c r="L897" s="206">
        <v>5967</v>
      </c>
      <c r="M897" s="207" t="s">
        <v>1899</v>
      </c>
      <c r="N897" s="208" t="s">
        <v>1900</v>
      </c>
      <c r="O897" s="209" t="s">
        <v>1901</v>
      </c>
    </row>
    <row r="898" spans="2:15" ht="12">
      <c r="B898" s="201" t="s">
        <v>2679</v>
      </c>
      <c r="C898" s="202" t="s">
        <v>140</v>
      </c>
      <c r="D898" s="203" t="s">
        <v>1900</v>
      </c>
      <c r="E898" s="204" t="s">
        <v>2680</v>
      </c>
      <c r="F898" s="202">
        <f t="shared" si="27"/>
        <v>8</v>
      </c>
      <c r="G898" s="202" t="str">
        <f t="shared" si="28"/>
        <v>Yakima</v>
      </c>
      <c r="H898" s="202"/>
      <c r="I898" s="205" t="s">
        <v>2245</v>
      </c>
      <c r="J898" s="38" t="s">
        <v>1900</v>
      </c>
      <c r="K898" s="38">
        <v>458</v>
      </c>
      <c r="L898" s="206">
        <v>5967</v>
      </c>
      <c r="M898" s="207" t="s">
        <v>1899</v>
      </c>
      <c r="N898" s="208" t="s">
        <v>1900</v>
      </c>
      <c r="O898" s="209" t="s">
        <v>1901</v>
      </c>
    </row>
    <row r="899" spans="2:15" ht="12">
      <c r="B899" s="201" t="s">
        <v>2098</v>
      </c>
      <c r="C899" s="202" t="s">
        <v>140</v>
      </c>
      <c r="D899" s="203" t="s">
        <v>1900</v>
      </c>
      <c r="E899" s="204" t="s">
        <v>2099</v>
      </c>
      <c r="F899" s="202">
        <f t="shared" si="27"/>
        <v>9</v>
      </c>
      <c r="G899" s="202" t="str">
        <f t="shared" si="28"/>
        <v>Spokane</v>
      </c>
      <c r="H899" s="202"/>
      <c r="I899" s="205" t="s">
        <v>2239</v>
      </c>
      <c r="J899" s="38" t="s">
        <v>1900</v>
      </c>
      <c r="K899" s="38">
        <v>398</v>
      </c>
      <c r="L899" s="206">
        <v>6842</v>
      </c>
      <c r="M899" s="207" t="s">
        <v>1754</v>
      </c>
      <c r="N899" s="208" t="s">
        <v>1900</v>
      </c>
      <c r="O899" s="209" t="s">
        <v>2823</v>
      </c>
    </row>
    <row r="900" spans="2:15" ht="12">
      <c r="B900" s="201" t="s">
        <v>2100</v>
      </c>
      <c r="C900" s="202" t="s">
        <v>140</v>
      </c>
      <c r="D900" s="203" t="s">
        <v>1900</v>
      </c>
      <c r="E900" s="204" t="s">
        <v>2099</v>
      </c>
      <c r="F900" s="202">
        <f t="shared" si="27"/>
        <v>9</v>
      </c>
      <c r="G900" s="202" t="str">
        <f t="shared" si="28"/>
        <v>Spokane</v>
      </c>
      <c r="H900" s="202"/>
      <c r="I900" s="205" t="s">
        <v>2239</v>
      </c>
      <c r="J900" s="38" t="s">
        <v>1900</v>
      </c>
      <c r="K900" s="38">
        <v>398</v>
      </c>
      <c r="L900" s="206">
        <v>6842</v>
      </c>
      <c r="M900" s="207" t="s">
        <v>1754</v>
      </c>
      <c r="N900" s="208" t="s">
        <v>1900</v>
      </c>
      <c r="O900" s="209" t="s">
        <v>2823</v>
      </c>
    </row>
    <row r="901" spans="2:15" ht="12">
      <c r="B901" s="201" t="s">
        <v>1847</v>
      </c>
      <c r="C901" s="202" t="s">
        <v>140</v>
      </c>
      <c r="D901" s="203" t="s">
        <v>1900</v>
      </c>
      <c r="E901" s="204" t="s">
        <v>2099</v>
      </c>
      <c r="F901" s="202">
        <f t="shared" si="27"/>
        <v>9</v>
      </c>
      <c r="G901" s="202" t="str">
        <f t="shared" si="28"/>
        <v>Spokane</v>
      </c>
      <c r="H901" s="202"/>
      <c r="I901" s="205" t="s">
        <v>2239</v>
      </c>
      <c r="J901" s="38" t="s">
        <v>1900</v>
      </c>
      <c r="K901" s="38">
        <v>398</v>
      </c>
      <c r="L901" s="206">
        <v>6842</v>
      </c>
      <c r="M901" s="207" t="s">
        <v>1754</v>
      </c>
      <c r="N901" s="208" t="s">
        <v>1900</v>
      </c>
      <c r="O901" s="209" t="s">
        <v>2823</v>
      </c>
    </row>
    <row r="902" spans="2:15" ht="12">
      <c r="B902" s="201" t="s">
        <v>285</v>
      </c>
      <c r="C902" s="202" t="s">
        <v>140</v>
      </c>
      <c r="D902" s="203" t="s">
        <v>1900</v>
      </c>
      <c r="E902" s="204" t="s">
        <v>286</v>
      </c>
      <c r="F902" s="202">
        <f t="shared" si="27"/>
        <v>10</v>
      </c>
      <c r="G902" s="202" t="str">
        <f t="shared" si="28"/>
        <v>Richland</v>
      </c>
      <c r="H902" s="202"/>
      <c r="I902" s="205" t="s">
        <v>142</v>
      </c>
      <c r="J902" s="38" t="s">
        <v>1421</v>
      </c>
      <c r="K902" s="38">
        <v>701</v>
      </c>
      <c r="L902" s="206">
        <v>5294</v>
      </c>
      <c r="M902" s="207" t="s">
        <v>1899</v>
      </c>
      <c r="N902" s="208" t="s">
        <v>1900</v>
      </c>
      <c r="O902" s="209" t="s">
        <v>1901</v>
      </c>
    </row>
    <row r="903" spans="2:15" ht="12">
      <c r="B903" s="201" t="s">
        <v>2748</v>
      </c>
      <c r="C903" s="202" t="s">
        <v>140</v>
      </c>
      <c r="D903" s="203" t="s">
        <v>1900</v>
      </c>
      <c r="E903" s="204" t="s">
        <v>141</v>
      </c>
      <c r="F903" s="202">
        <f t="shared" si="27"/>
        <v>11</v>
      </c>
      <c r="G903" s="202" t="str">
        <f t="shared" si="28"/>
        <v>Clarkston</v>
      </c>
      <c r="H903" s="202"/>
      <c r="I903" s="205" t="s">
        <v>142</v>
      </c>
      <c r="J903" s="38" t="s">
        <v>1421</v>
      </c>
      <c r="K903" s="38">
        <v>701</v>
      </c>
      <c r="L903" s="206">
        <v>5294</v>
      </c>
      <c r="M903" s="207" t="s">
        <v>1899</v>
      </c>
      <c r="N903" s="208" t="s">
        <v>1900</v>
      </c>
      <c r="O903" s="209" t="s">
        <v>1901</v>
      </c>
    </row>
    <row r="904" spans="2:15" ht="12">
      <c r="B904" s="201" t="s">
        <v>353</v>
      </c>
      <c r="C904" s="202" t="s">
        <v>354</v>
      </c>
      <c r="D904" s="203" t="s">
        <v>355</v>
      </c>
      <c r="E904" s="204" t="s">
        <v>356</v>
      </c>
      <c r="F904" s="202">
        <f t="shared" si="27"/>
        <v>11</v>
      </c>
      <c r="G904" s="202" t="str">
        <f t="shared" si="28"/>
        <v>Anchorage</v>
      </c>
      <c r="H904" s="202"/>
      <c r="I904" s="205" t="s">
        <v>345</v>
      </c>
      <c r="J904" s="38" t="s">
        <v>355</v>
      </c>
      <c r="K904" s="38">
        <v>0</v>
      </c>
      <c r="L904" s="206">
        <v>10570</v>
      </c>
      <c r="M904" s="205" t="s">
        <v>346</v>
      </c>
      <c r="N904" s="38" t="s">
        <v>355</v>
      </c>
      <c r="O904" s="214" t="s">
        <v>347</v>
      </c>
    </row>
    <row r="905" spans="2:15" ht="12">
      <c r="B905" s="201" t="s">
        <v>348</v>
      </c>
      <c r="C905" s="202" t="s">
        <v>354</v>
      </c>
      <c r="D905" s="203" t="s">
        <v>355</v>
      </c>
      <c r="E905" s="204" t="s">
        <v>356</v>
      </c>
      <c r="F905" s="202">
        <f t="shared" si="27"/>
        <v>11</v>
      </c>
      <c r="G905" s="202" t="str">
        <f t="shared" si="28"/>
        <v>Anchorage</v>
      </c>
      <c r="H905" s="202"/>
      <c r="I905" s="205" t="s">
        <v>345</v>
      </c>
      <c r="J905" s="38" t="s">
        <v>355</v>
      </c>
      <c r="K905" s="38">
        <v>0</v>
      </c>
      <c r="L905" s="206">
        <v>10570</v>
      </c>
      <c r="M905" s="205" t="s">
        <v>346</v>
      </c>
      <c r="N905" s="38" t="s">
        <v>355</v>
      </c>
      <c r="O905" s="214" t="s">
        <v>347</v>
      </c>
    </row>
    <row r="906" spans="2:15" ht="12">
      <c r="B906" s="201" t="s">
        <v>1072</v>
      </c>
      <c r="C906" s="202" t="s">
        <v>354</v>
      </c>
      <c r="D906" s="203" t="s">
        <v>355</v>
      </c>
      <c r="E906" s="204" t="s">
        <v>1466</v>
      </c>
      <c r="F906" s="202">
        <f>LEN(E906)</f>
        <v>11</v>
      </c>
      <c r="G906" s="202" t="str">
        <f>MID(E906,2,F906-2)</f>
        <v>Fairbanks</v>
      </c>
      <c r="H906" s="202"/>
      <c r="I906" s="205" t="s">
        <v>1450</v>
      </c>
      <c r="J906" s="38" t="s">
        <v>355</v>
      </c>
      <c r="K906" s="38">
        <v>84</v>
      </c>
      <c r="L906" s="206">
        <v>13940</v>
      </c>
      <c r="M906" s="205" t="s">
        <v>1451</v>
      </c>
      <c r="N906" s="38" t="s">
        <v>355</v>
      </c>
      <c r="O906" s="214" t="s">
        <v>1452</v>
      </c>
    </row>
    <row r="907" spans="2:15" ht="12">
      <c r="B907" s="201" t="s">
        <v>598</v>
      </c>
      <c r="C907" s="202" t="s">
        <v>354</v>
      </c>
      <c r="D907" s="203" t="s">
        <v>355</v>
      </c>
      <c r="E907" s="204" t="s">
        <v>599</v>
      </c>
      <c r="F907" s="202">
        <f>LEN(E907)</f>
        <v>8</v>
      </c>
      <c r="G907" s="202" t="str">
        <f>MID(E907,2,F907-2)</f>
        <v>Juneau</v>
      </c>
      <c r="H907" s="202"/>
      <c r="I907" s="205" t="s">
        <v>600</v>
      </c>
      <c r="J907" s="38" t="s">
        <v>355</v>
      </c>
      <c r="K907" s="38">
        <v>0</v>
      </c>
      <c r="L907" s="206">
        <v>8897</v>
      </c>
      <c r="M907" s="205" t="s">
        <v>601</v>
      </c>
      <c r="N907" s="38" t="s">
        <v>355</v>
      </c>
      <c r="O907" s="209" t="s">
        <v>602</v>
      </c>
    </row>
    <row r="908" spans="2:15" ht="12">
      <c r="B908" s="201" t="s">
        <v>1819</v>
      </c>
      <c r="C908" s="202" t="s">
        <v>354</v>
      </c>
      <c r="D908" s="203" t="s">
        <v>355</v>
      </c>
      <c r="E908" s="204" t="s">
        <v>2076</v>
      </c>
      <c r="F908" s="202">
        <f>LEN(E908)</f>
        <v>11</v>
      </c>
      <c r="G908" s="202" t="str">
        <f>MID(E908,2,F908-2)</f>
        <v>Ketchikan</v>
      </c>
      <c r="H908" s="202"/>
      <c r="I908" s="205" t="s">
        <v>2077</v>
      </c>
      <c r="J908" s="38" t="s">
        <v>355</v>
      </c>
      <c r="K908" s="38">
        <v>0</v>
      </c>
      <c r="L908" s="206">
        <v>11456</v>
      </c>
      <c r="M908" s="205" t="s">
        <v>601</v>
      </c>
      <c r="N908" s="38" t="s">
        <v>355</v>
      </c>
      <c r="O908" s="209" t="s">
        <v>602</v>
      </c>
    </row>
    <row r="909" spans="2:15" ht="12">
      <c r="B909" s="216"/>
      <c r="C909" s="217"/>
      <c r="D909" s="208"/>
      <c r="E909" s="218"/>
      <c r="F909" s="217"/>
      <c r="G909" s="217"/>
      <c r="H909" s="217"/>
      <c r="I909" s="219"/>
      <c r="J909" s="217"/>
      <c r="K909" s="217"/>
      <c r="L909" s="218"/>
      <c r="M909" s="219"/>
      <c r="N909" s="217"/>
      <c r="O909" s="218"/>
    </row>
    <row r="910" spans="2:15" ht="12">
      <c r="B910" s="216"/>
      <c r="C910" s="217"/>
      <c r="D910" s="208"/>
      <c r="E910" s="218"/>
      <c r="F910" s="217"/>
      <c r="G910" s="217"/>
      <c r="H910" s="217"/>
      <c r="I910" s="219"/>
      <c r="J910" s="217"/>
      <c r="K910" s="217"/>
      <c r="L910" s="218"/>
      <c r="M910" s="219"/>
      <c r="N910" s="217"/>
      <c r="O910" s="218"/>
    </row>
    <row r="911" spans="2:15" ht="12.75" thickBot="1">
      <c r="B911" s="220"/>
      <c r="C911" s="221"/>
      <c r="D911" s="222"/>
      <c r="E911" s="223"/>
      <c r="F911" s="221"/>
      <c r="G911" s="221"/>
      <c r="H911" s="221"/>
      <c r="I911" s="224"/>
      <c r="J911" s="221"/>
      <c r="K911" s="221"/>
      <c r="L911" s="223"/>
      <c r="M911" s="224"/>
      <c r="N911" s="221"/>
      <c r="O911" s="223"/>
    </row>
    <row r="912" spans="2:15" ht="21" thickBot="1">
      <c r="B912" s="1056" t="s">
        <v>111</v>
      </c>
      <c r="C912" s="1057"/>
      <c r="D912" s="1057"/>
      <c r="E912" s="1058"/>
      <c r="F912" s="225"/>
      <c r="G912" s="225"/>
      <c r="H912" s="225"/>
      <c r="I912" s="1056" t="s">
        <v>112</v>
      </c>
      <c r="J912" s="1057"/>
      <c r="K912" s="1057"/>
      <c r="L912" s="1058"/>
      <c r="M912" s="1056" t="s">
        <v>113</v>
      </c>
      <c r="N912" s="1057"/>
      <c r="O912" s="1058"/>
    </row>
  </sheetData>
  <sheetProtection/>
  <mergeCells count="6">
    <mergeCell ref="I1:L1"/>
    <mergeCell ref="P1:R1"/>
    <mergeCell ref="M1:O1"/>
    <mergeCell ref="B912:E912"/>
    <mergeCell ref="I912:L912"/>
    <mergeCell ref="M912:O912"/>
  </mergeCells>
  <printOptions/>
  <pageMargins left="0.75" right="0.75" top="1" bottom="1" header="0.5" footer="0.5"/>
  <pageSetup fitToHeight="16" fitToWidth="1" horizontalDpi="300" verticalDpi="300" orientation="portrait" scale="58"/>
</worksheet>
</file>

<file path=xl/worksheets/sheet15.xml><?xml version="1.0" encoding="utf-8"?>
<worksheet xmlns="http://schemas.openxmlformats.org/spreadsheetml/2006/main" xmlns:r="http://schemas.openxmlformats.org/officeDocument/2006/relationships">
  <sheetPr>
    <pageSetUpPr fitToPage="1"/>
  </sheetPr>
  <dimension ref="A1:AC320"/>
  <sheetViews>
    <sheetView zoomScale="75" zoomScaleNormal="75" zoomScalePageLayoutView="0" workbookViewId="0" topLeftCell="A1">
      <selection activeCell="K54" sqref="K54:L54"/>
    </sheetView>
  </sheetViews>
  <sheetFormatPr defaultColWidth="8.8515625" defaultRowHeight="12.75"/>
  <cols>
    <col min="1" max="1" width="21.28125" style="0" customWidth="1"/>
    <col min="2" max="2" width="18.28125" style="0" bestFit="1" customWidth="1"/>
    <col min="3" max="3" width="15.421875" style="0" customWidth="1"/>
    <col min="4" max="4" width="18.28125" style="0" customWidth="1"/>
    <col min="5" max="5" width="12.7109375" style="0" bestFit="1" customWidth="1"/>
    <col min="6" max="6" width="13.7109375" style="0" customWidth="1"/>
    <col min="7" max="7" width="11.28125" style="0" bestFit="1" customWidth="1"/>
    <col min="8" max="8" width="8.8515625" style="0" customWidth="1"/>
    <col min="9" max="9" width="11.8515625" style="0" customWidth="1"/>
    <col min="10" max="10" width="8.8515625" style="0" customWidth="1"/>
    <col min="11" max="11" width="7.421875" style="0" customWidth="1"/>
    <col min="12" max="12" width="8.8515625" style="0" customWidth="1"/>
    <col min="13" max="13" width="20.00390625" style="0" customWidth="1"/>
    <col min="14" max="14" width="7.8515625" style="0" customWidth="1"/>
    <col min="15" max="15" width="5.421875" style="0" customWidth="1"/>
    <col min="16" max="16" width="6.00390625" style="0" customWidth="1"/>
    <col min="17" max="17" width="6.421875" style="0" customWidth="1"/>
    <col min="18" max="18" width="6.28125" style="0" customWidth="1"/>
    <col min="19" max="19" width="10.00390625" style="0" customWidth="1"/>
    <col min="20" max="20" width="7.7109375" style="0" customWidth="1"/>
  </cols>
  <sheetData>
    <row r="1" spans="1:3" ht="18">
      <c r="A1" s="40" t="s">
        <v>2344</v>
      </c>
      <c r="B1" s="12"/>
      <c r="C1" s="12"/>
    </row>
    <row r="2" ht="18">
      <c r="A2" s="11" t="s">
        <v>2345</v>
      </c>
    </row>
    <row r="4" ht="13.5" thickBot="1"/>
    <row r="5" spans="1:11" ht="18">
      <c r="A5" s="41" t="s">
        <v>2345</v>
      </c>
      <c r="B5" s="42"/>
      <c r="C5" s="42"/>
      <c r="D5" s="42"/>
      <c r="E5" s="42"/>
      <c r="F5" s="42"/>
      <c r="G5" s="42"/>
      <c r="H5" s="42"/>
      <c r="I5" s="42"/>
      <c r="J5" s="42"/>
      <c r="K5" s="43"/>
    </row>
    <row r="6" spans="1:11" ht="13.5" thickBot="1">
      <c r="A6" s="44"/>
      <c r="B6" s="45"/>
      <c r="C6" s="45"/>
      <c r="D6" s="45"/>
      <c r="E6" s="45"/>
      <c r="F6" s="45"/>
      <c r="G6" s="45"/>
      <c r="H6" s="45"/>
      <c r="I6" s="45"/>
      <c r="J6" s="45"/>
      <c r="K6" s="46"/>
    </row>
    <row r="7" spans="1:13" ht="15.75" thickBot="1">
      <c r="A7" s="47"/>
      <c r="B7" s="48" t="s">
        <v>2346</v>
      </c>
      <c r="C7" s="49" t="s">
        <v>2347</v>
      </c>
      <c r="D7" s="1064" t="s">
        <v>2348</v>
      </c>
      <c r="E7" s="1065"/>
      <c r="F7" s="1065"/>
      <c r="G7" s="1066"/>
      <c r="H7" s="1064" t="s">
        <v>2349</v>
      </c>
      <c r="I7" s="1065"/>
      <c r="J7" s="1065"/>
      <c r="K7" s="1066"/>
      <c r="M7" s="19" t="s">
        <v>14</v>
      </c>
    </row>
    <row r="8" spans="1:16" ht="20.25" customHeight="1">
      <c r="A8" s="50" t="s">
        <v>2350</v>
      </c>
      <c r="B8" s="51" t="e">
        <f>C8/N10</f>
        <v>#N/A</v>
      </c>
      <c r="C8" s="51" t="e">
        <f>N14</f>
        <v>#N/A</v>
      </c>
      <c r="D8" s="52"/>
      <c r="E8" s="53" t="s">
        <v>2351</v>
      </c>
      <c r="F8" s="54" t="e">
        <f>+(F9*'Side Calcs - Baseline'!J16/(10.3/3.412))+(F9*'Side Calcs - Baseline'!K16/1.024)+(F9*'Side Calcs - Baseline'!L16)+(F9*'Side Calcs - Baseline'!M16/1.38)+(F9*'Side Calcs - Baseline'!N16)</f>
        <v>#N/A</v>
      </c>
      <c r="G8" s="55" t="s">
        <v>2202</v>
      </c>
      <c r="H8" s="56"/>
      <c r="I8" s="57" t="s">
        <v>2042</v>
      </c>
      <c r="J8" s="58">
        <f>+G39</f>
        <v>11.2468555</v>
      </c>
      <c r="K8" s="59" t="s">
        <v>2299</v>
      </c>
      <c r="P8" t="s">
        <v>2300</v>
      </c>
    </row>
    <row r="9" spans="1:16" ht="15.75">
      <c r="A9" s="50" t="s">
        <v>2301</v>
      </c>
      <c r="B9" s="60" t="e">
        <f>B12*B16</f>
        <v>#N/A</v>
      </c>
      <c r="C9" s="61"/>
      <c r="D9" s="56"/>
      <c r="E9" s="53" t="s">
        <v>1744</v>
      </c>
      <c r="F9" s="62" t="e">
        <f>+EXP('Worksheet - Design - Baseline'!C76)</f>
        <v>#N/A</v>
      </c>
      <c r="G9" s="55" t="s">
        <v>2202</v>
      </c>
      <c r="H9" s="63"/>
      <c r="I9" s="64"/>
      <c r="J9" s="16"/>
      <c r="K9" s="59"/>
      <c r="N9" t="s">
        <v>1425</v>
      </c>
      <c r="O9" t="s">
        <v>2300</v>
      </c>
      <c r="P9" s="19" t="s">
        <v>1745</v>
      </c>
    </row>
    <row r="10" spans="1:16" ht="15.75">
      <c r="A10" s="50" t="s">
        <v>1746</v>
      </c>
      <c r="B10" s="65" t="e">
        <f>B17*B18</f>
        <v>#N/A</v>
      </c>
      <c r="C10" s="61"/>
      <c r="D10" s="63"/>
      <c r="E10" s="66"/>
      <c r="F10" s="67"/>
      <c r="G10" s="59"/>
      <c r="H10" s="63"/>
      <c r="I10" s="64"/>
      <c r="J10" s="68"/>
      <c r="K10" s="59"/>
      <c r="M10" s="69"/>
      <c r="N10" s="70" t="e">
        <f>#N/A</f>
        <v>#N/A</v>
      </c>
      <c r="O10" s="70" t="e">
        <f>#N/A</f>
        <v>#N/A</v>
      </c>
      <c r="P10" t="e">
        <f>O10/N10</f>
        <v>#N/A</v>
      </c>
    </row>
    <row r="11" spans="1:14" ht="15.75">
      <c r="A11" s="50" t="s">
        <v>2336</v>
      </c>
      <c r="B11" s="65" t="e">
        <f>O10/N10</f>
        <v>#N/A</v>
      </c>
      <c r="C11" s="61"/>
      <c r="D11" s="63"/>
      <c r="E11" s="66"/>
      <c r="F11" s="67"/>
      <c r="G11" s="59"/>
      <c r="H11" s="63"/>
      <c r="I11" s="64"/>
      <c r="J11" s="68"/>
      <c r="K11" s="59"/>
      <c r="M11" s="69"/>
      <c r="N11" s="70"/>
    </row>
    <row r="12" spans="1:11" ht="16.5" thickBot="1">
      <c r="A12" s="71" t="s">
        <v>287</v>
      </c>
      <c r="B12" s="72" t="e">
        <f>+'ZipCode Map'!K5</f>
        <v>#N/A</v>
      </c>
      <c r="C12" s="61"/>
      <c r="D12" s="63"/>
      <c r="E12" s="73" t="s">
        <v>2337</v>
      </c>
      <c r="F12" s="74" t="e">
        <f>IF(B25&lt;'Worksheet - Design - Baseline'!C51,100,LOOKUP(B25,'Worksheet - Design - Baseline'!C51:C149,'Worksheet - Design - Baseline'!A51:A149)-1)</f>
        <v>#N/A</v>
      </c>
      <c r="G12" s="59"/>
      <c r="H12" s="63"/>
      <c r="I12" s="75"/>
      <c r="J12" s="16"/>
      <c r="K12" s="59"/>
    </row>
    <row r="13" spans="1:21" ht="51.75">
      <c r="A13" s="71"/>
      <c r="B13" s="72"/>
      <c r="C13" s="61"/>
      <c r="D13" s="63"/>
      <c r="E13" s="16"/>
      <c r="F13" s="16"/>
      <c r="G13" s="59"/>
      <c r="H13" s="56"/>
      <c r="I13" s="57" t="s">
        <v>2085</v>
      </c>
      <c r="J13" s="76" t="e">
        <f>$D$40+$D$41*LN(B8)+$D$42*B9+$D$43*B10+D44*B11</f>
        <v>#N/A</v>
      </c>
      <c r="K13" s="59" t="s">
        <v>2299</v>
      </c>
      <c r="M13" s="77" t="s">
        <v>1838</v>
      </c>
      <c r="N13" s="77" t="s">
        <v>1839</v>
      </c>
      <c r="O13" s="77" t="s">
        <v>1840</v>
      </c>
      <c r="P13" s="77" t="s">
        <v>1841</v>
      </c>
      <c r="Q13" s="77" t="s">
        <v>2025</v>
      </c>
      <c r="R13" s="77" t="s">
        <v>2026</v>
      </c>
      <c r="S13" s="77" t="s">
        <v>2027</v>
      </c>
      <c r="T13" s="77" t="s">
        <v>2290</v>
      </c>
      <c r="U13" s="77" t="s">
        <v>2291</v>
      </c>
    </row>
    <row r="14" spans="1:21" ht="15.75">
      <c r="A14" s="71"/>
      <c r="B14" s="51"/>
      <c r="C14" s="61"/>
      <c r="D14" s="52"/>
      <c r="E14" s="53" t="s">
        <v>2292</v>
      </c>
      <c r="F14" s="54" t="e">
        <f>+(F15*'Side Calcs - Baseline'!J16/(10.3/3.412))+(F15*'Side Calcs - Baseline'!K16/1.024)+(F15*'Side Calcs - Baseline'!L16)+(F15*'Side Calcs - Baseline'!M16/1.38)+(F15*'Side Calcs - Baseline'!N16)</f>
        <v>#N/A</v>
      </c>
      <c r="G14" s="55" t="s">
        <v>2202</v>
      </c>
      <c r="H14" s="63"/>
      <c r="I14" s="64"/>
      <c r="J14" s="78"/>
      <c r="K14" s="59"/>
      <c r="M14" s="79" t="e">
        <f>#N/A</f>
        <v>#N/A</v>
      </c>
      <c r="N14" s="80" t="e">
        <f>#N/A</f>
        <v>#N/A</v>
      </c>
      <c r="O14" s="80"/>
      <c r="P14" s="80"/>
      <c r="Q14" s="80" t="e">
        <f>#N/A</f>
        <v>#N/A</v>
      </c>
      <c r="R14" s="80"/>
      <c r="S14" s="81" t="e">
        <f>S21-S15</f>
        <v>#N/A</v>
      </c>
      <c r="T14" s="81" t="e">
        <f>S14/N10</f>
        <v>#N/A</v>
      </c>
      <c r="U14" s="80"/>
    </row>
    <row r="15" spans="1:25" ht="15.75">
      <c r="A15" s="71"/>
      <c r="B15" s="51"/>
      <c r="C15" s="61"/>
      <c r="D15" s="56"/>
      <c r="E15" s="53" t="s">
        <v>2585</v>
      </c>
      <c r="F15" s="62" t="e">
        <f>F9*N10+SUM(S15:S19)</f>
        <v>#N/A</v>
      </c>
      <c r="G15" s="55" t="s">
        <v>2202</v>
      </c>
      <c r="H15" s="63"/>
      <c r="I15" s="64"/>
      <c r="J15" s="78"/>
      <c r="K15" s="59"/>
      <c r="M15" s="79" t="e">
        <f>#N/A</f>
        <v>#N/A</v>
      </c>
      <c r="N15" s="80" t="e">
        <f>#N/A</f>
        <v>#N/A</v>
      </c>
      <c r="O15" s="80"/>
      <c r="P15" s="80"/>
      <c r="Q15" s="80" t="e">
        <f>#N/A</f>
        <v>#N/A</v>
      </c>
      <c r="R15" s="80"/>
      <c r="S15" s="81" t="e">
        <f>0.75*S$21*N15/N$22</f>
        <v>#N/A</v>
      </c>
      <c r="T15" s="81"/>
      <c r="U15" s="82" t="s">
        <v>2586</v>
      </c>
      <c r="V15" s="83"/>
      <c r="W15" s="83"/>
      <c r="X15" s="83"/>
      <c r="Y15" s="83"/>
    </row>
    <row r="16" spans="1:25" ht="15.75">
      <c r="A16" s="50" t="s">
        <v>2086</v>
      </c>
      <c r="B16" s="84" t="e">
        <f>#N/A</f>
        <v>#N/A</v>
      </c>
      <c r="C16" s="61"/>
      <c r="D16" s="63"/>
      <c r="E16" s="75"/>
      <c r="F16" s="85"/>
      <c r="G16" s="86"/>
      <c r="H16" s="63"/>
      <c r="I16" s="64"/>
      <c r="J16" s="78"/>
      <c r="K16" s="59"/>
      <c r="M16" s="79" t="e">
        <f>#N/A</f>
        <v>#N/A</v>
      </c>
      <c r="N16" s="80" t="e">
        <f>#N/A</f>
        <v>#N/A</v>
      </c>
      <c r="O16" s="80"/>
      <c r="P16" s="80"/>
      <c r="Q16" s="80" t="e">
        <f>#N/A</f>
        <v>#N/A</v>
      </c>
      <c r="R16" s="80"/>
      <c r="S16" s="81" t="e">
        <f>200*N16</f>
        <v>#N/A</v>
      </c>
      <c r="T16" s="81"/>
      <c r="U16" s="82" t="s">
        <v>2087</v>
      </c>
      <c r="V16" s="83"/>
      <c r="W16" s="83"/>
      <c r="X16" s="83"/>
      <c r="Y16" s="83"/>
    </row>
    <row r="17" spans="1:21" ht="15.75">
      <c r="A17" s="50" t="s">
        <v>288</v>
      </c>
      <c r="B17" s="65" t="e">
        <f>#N/A</f>
        <v>#N/A</v>
      </c>
      <c r="C17" s="61"/>
      <c r="D17" s="63"/>
      <c r="E17" s="14"/>
      <c r="F17" s="87"/>
      <c r="G17" s="86"/>
      <c r="H17" s="63"/>
      <c r="I17" s="64" t="s">
        <v>2088</v>
      </c>
      <c r="J17" s="88" t="e">
        <f>+J13/J8</f>
        <v>#N/A</v>
      </c>
      <c r="K17" s="59"/>
      <c r="M17" s="79" t="e">
        <f>#N/A</f>
        <v>#N/A</v>
      </c>
      <c r="N17" s="80" t="e">
        <f>#N/A</f>
        <v>#N/A</v>
      </c>
      <c r="O17" s="80">
        <v>168</v>
      </c>
      <c r="P17" s="80" t="s">
        <v>2089</v>
      </c>
      <c r="Q17" s="80" t="s">
        <v>2089</v>
      </c>
      <c r="R17" s="89">
        <v>1.46</v>
      </c>
      <c r="S17" s="81" t="e">
        <f>N17*O17*R17*10.3/1000</f>
        <v>#N/A</v>
      </c>
      <c r="T17" s="81"/>
      <c r="U17" s="89"/>
    </row>
    <row r="18" spans="1:21" ht="15.75">
      <c r="A18" s="50" t="s">
        <v>2090</v>
      </c>
      <c r="B18" s="84" t="e">
        <f>#N/A</f>
        <v>#N/A</v>
      </c>
      <c r="C18" s="61"/>
      <c r="D18" s="63"/>
      <c r="E18" s="75"/>
      <c r="F18" s="85"/>
      <c r="G18" s="86"/>
      <c r="H18" s="63"/>
      <c r="I18" s="16"/>
      <c r="J18" s="16"/>
      <c r="K18" s="59"/>
      <c r="M18" s="79" t="e">
        <f>#N/A</f>
        <v>#N/A</v>
      </c>
      <c r="N18" s="80" t="e">
        <f>#N/A</f>
        <v>#N/A</v>
      </c>
      <c r="O18" s="80">
        <v>168</v>
      </c>
      <c r="P18" s="80" t="s">
        <v>2089</v>
      </c>
      <c r="Q18" s="80" t="s">
        <v>2089</v>
      </c>
      <c r="R18" s="89">
        <v>0.26</v>
      </c>
      <c r="S18" s="81" t="e">
        <f>N18*O18*R18*10.3/1000</f>
        <v>#N/A</v>
      </c>
      <c r="T18" s="81"/>
      <c r="U18" s="89"/>
    </row>
    <row r="19" spans="2:25" ht="15" thickBot="1">
      <c r="B19" s="90"/>
      <c r="C19" s="61"/>
      <c r="D19" s="63"/>
      <c r="E19" s="75"/>
      <c r="F19" s="85"/>
      <c r="G19" s="86"/>
      <c r="H19" s="63"/>
      <c r="I19" s="16"/>
      <c r="J19" s="16"/>
      <c r="K19" s="59"/>
      <c r="M19" s="91" t="e">
        <f>#N/A</f>
        <v>#N/A</v>
      </c>
      <c r="N19" s="92" t="e">
        <f>#N/A</f>
        <v>#N/A</v>
      </c>
      <c r="O19" s="92">
        <v>84</v>
      </c>
      <c r="P19" s="92" t="s">
        <v>2089</v>
      </c>
      <c r="Q19" s="92" t="s">
        <v>2089</v>
      </c>
      <c r="R19" s="93">
        <v>0.12</v>
      </c>
      <c r="S19" s="94" t="e">
        <f>N19*O19*R19*10.3/1000</f>
        <v>#N/A</v>
      </c>
      <c r="T19" s="94"/>
      <c r="U19" s="82" t="s">
        <v>2091</v>
      </c>
      <c r="V19" s="83"/>
      <c r="W19" s="83"/>
      <c r="X19" s="83"/>
      <c r="Y19" s="83"/>
    </row>
    <row r="20" spans="1:20" ht="15.75">
      <c r="A20" s="71" t="s">
        <v>2092</v>
      </c>
      <c r="B20" s="95" t="e">
        <f>#N/A</f>
        <v>#N/A</v>
      </c>
      <c r="C20" s="61" t="s">
        <v>804</v>
      </c>
      <c r="D20" s="63"/>
      <c r="E20" s="75"/>
      <c r="F20" s="16"/>
      <c r="G20" s="59"/>
      <c r="H20" s="63"/>
      <c r="I20" s="64"/>
      <c r="J20" s="96"/>
      <c r="K20" s="97"/>
      <c r="M20" s="98" t="s">
        <v>805</v>
      </c>
      <c r="N20" s="66"/>
      <c r="S20" s="99" t="e">
        <f>B22</f>
        <v>#N/A</v>
      </c>
      <c r="T20" s="99"/>
    </row>
    <row r="21" spans="1:20" ht="15.75">
      <c r="A21" s="71" t="s">
        <v>806</v>
      </c>
      <c r="B21" s="95"/>
      <c r="C21" s="61"/>
      <c r="D21" s="63"/>
      <c r="E21" s="75"/>
      <c r="F21" s="16"/>
      <c r="G21" s="59"/>
      <c r="H21" s="63"/>
      <c r="I21" s="64"/>
      <c r="J21" s="96"/>
      <c r="K21" s="97"/>
      <c r="M21" t="s">
        <v>807</v>
      </c>
      <c r="S21" s="99" t="e">
        <f>S20-S16-S17-S18-S19</f>
        <v>#N/A</v>
      </c>
      <c r="T21" s="99"/>
    </row>
    <row r="22" spans="1:20" ht="15.75">
      <c r="A22" s="71" t="s">
        <v>808</v>
      </c>
      <c r="B22" s="95" t="e">
        <f>#N/A</f>
        <v>#N/A</v>
      </c>
      <c r="C22" s="61" t="s">
        <v>804</v>
      </c>
      <c r="D22" s="63"/>
      <c r="E22" s="16"/>
      <c r="F22" s="78"/>
      <c r="G22" s="59"/>
      <c r="H22" s="63"/>
      <c r="I22" s="64"/>
      <c r="J22" s="16"/>
      <c r="K22" s="100"/>
      <c r="M22" t="s">
        <v>562</v>
      </c>
      <c r="N22" s="101" t="e">
        <f>SUM(N14:N15)</f>
        <v>#N/A</v>
      </c>
      <c r="S22" s="99" t="e">
        <f>SUM(S14:S15)</f>
        <v>#N/A</v>
      </c>
      <c r="T22" s="99"/>
    </row>
    <row r="23" spans="1:19" ht="15.75">
      <c r="A23" s="71" t="s">
        <v>563</v>
      </c>
      <c r="B23" s="102"/>
      <c r="C23" s="61"/>
      <c r="D23" s="56"/>
      <c r="E23" s="57" t="s">
        <v>564</v>
      </c>
      <c r="F23" s="103" t="e">
        <f>+(F24*'Side Calcs - Baseline'!J16/(10.3/3.412))+(F24*'Side Calcs - Baseline'!K16/1.024)+(F24*'Side Calcs - Baseline'!L16)+(F24*'Side Calcs - Baseline'!M16/1.38)+(F24*'Side Calcs - Baseline'!N16)</f>
        <v>#N/A</v>
      </c>
      <c r="G23" s="55" t="s">
        <v>2202</v>
      </c>
      <c r="H23" s="63"/>
      <c r="I23" s="16"/>
      <c r="J23" s="16"/>
      <c r="K23" s="59"/>
      <c r="M23" t="s">
        <v>795</v>
      </c>
      <c r="S23" s="104" t="e">
        <f>SUM(S16:S19)</f>
        <v>#N/A</v>
      </c>
    </row>
    <row r="24" spans="1:11" ht="15.75">
      <c r="A24" s="71" t="s">
        <v>796</v>
      </c>
      <c r="B24" s="102"/>
      <c r="C24" s="61"/>
      <c r="D24" s="56"/>
      <c r="E24" s="57" t="s">
        <v>849</v>
      </c>
      <c r="F24" s="105" t="e">
        <f>EXP(C101)</f>
        <v>#N/A</v>
      </c>
      <c r="G24" s="55" t="s">
        <v>2202</v>
      </c>
      <c r="H24" s="63"/>
      <c r="I24" s="16"/>
      <c r="J24" s="16"/>
      <c r="K24" s="59"/>
    </row>
    <row r="25" spans="1:14" ht="16.5" thickBot="1">
      <c r="A25" s="50" t="s">
        <v>429</v>
      </c>
      <c r="B25" s="106" t="e">
        <f>LN(T14)</f>
        <v>#N/A</v>
      </c>
      <c r="C25" s="107"/>
      <c r="D25" s="56"/>
      <c r="E25" s="57" t="s">
        <v>430</v>
      </c>
      <c r="F25" s="103" t="e">
        <f>+(F26*'Side Calcs - Baseline'!J18/(10.3/3.412))+(F26*'Side Calcs - Baseline'!K18/1.024)+(F26*'Side Calcs - Baseline'!L18)+(F26*'Side Calcs - Baseline'!M18/1.38)+(F26*'Side Calcs - Baseline'!N18)</f>
        <v>#N/A</v>
      </c>
      <c r="G25" s="55" t="s">
        <v>2202</v>
      </c>
      <c r="H25" s="20"/>
      <c r="I25" s="108"/>
      <c r="J25" s="108"/>
      <c r="K25" s="22"/>
      <c r="N25" t="s">
        <v>431</v>
      </c>
    </row>
    <row r="26" spans="4:14" ht="14.25">
      <c r="D26" s="56"/>
      <c r="E26" s="57" t="s">
        <v>432</v>
      </c>
      <c r="F26" s="105" t="e">
        <f>F24*N10+SUM(S15:S19)</f>
        <v>#N/A</v>
      </c>
      <c r="G26" s="55" t="s">
        <v>2202</v>
      </c>
      <c r="N26" t="s">
        <v>433</v>
      </c>
    </row>
    <row r="27" spans="9:17" ht="14.25">
      <c r="I27" s="64"/>
      <c r="J27" s="109"/>
      <c r="M27" s="110"/>
      <c r="N27" s="110"/>
      <c r="P27" s="110"/>
      <c r="Q27" s="110"/>
    </row>
    <row r="28" spans="1:17" ht="14.25">
      <c r="A28" s="10" t="s">
        <v>434</v>
      </c>
      <c r="I28" s="64"/>
      <c r="J28" s="109"/>
      <c r="M28" s="110"/>
      <c r="N28" s="110" t="s">
        <v>587</v>
      </c>
      <c r="O28" s="110"/>
      <c r="P28" s="110"/>
      <c r="Q28" s="110"/>
    </row>
    <row r="29" ht="12.75" hidden="1"/>
    <row r="30" spans="1:4" ht="12.75">
      <c r="A30" s="111" t="s">
        <v>588</v>
      </c>
      <c r="B30" s="12"/>
      <c r="C30" s="12"/>
      <c r="D30" s="12"/>
    </row>
    <row r="31" spans="1:14" ht="12.75">
      <c r="A31" s="18"/>
      <c r="N31" t="s">
        <v>797</v>
      </c>
    </row>
    <row r="32" ht="12.75" hidden="1">
      <c r="A32" s="18"/>
    </row>
    <row r="33" ht="12.75" hidden="1"/>
    <row r="34" ht="12.75" hidden="1">
      <c r="A34" s="18"/>
    </row>
    <row r="35" ht="12.75" hidden="1"/>
    <row r="36" ht="13.5" thickBot="1"/>
    <row r="37" spans="1:14" ht="18.75" thickBot="1">
      <c r="A37" s="112" t="s">
        <v>798</v>
      </c>
      <c r="B37" s="113"/>
      <c r="C37" s="113"/>
      <c r="D37" s="21"/>
      <c r="K37" s="114"/>
      <c r="N37" t="s">
        <v>484</v>
      </c>
    </row>
    <row r="38" spans="1:14" ht="14.25">
      <c r="A38" s="115"/>
      <c r="B38" s="116"/>
      <c r="C38" s="116"/>
      <c r="D38" s="117" t="s">
        <v>485</v>
      </c>
      <c r="E38" s="16"/>
      <c r="F38" s="118" t="s">
        <v>608</v>
      </c>
      <c r="G38" s="119" t="s">
        <v>609</v>
      </c>
      <c r="H38" s="119" t="s">
        <v>610</v>
      </c>
      <c r="I38" s="120" t="s">
        <v>611</v>
      </c>
      <c r="K38" s="121"/>
      <c r="N38" t="s">
        <v>612</v>
      </c>
    </row>
    <row r="39" spans="1:21" s="10" customFormat="1" ht="14.25">
      <c r="A39" s="122" t="s">
        <v>608</v>
      </c>
      <c r="B39" s="123" t="s">
        <v>613</v>
      </c>
      <c r="C39" s="124" t="s">
        <v>485</v>
      </c>
      <c r="D39" s="125" t="s">
        <v>614</v>
      </c>
      <c r="E39" s="124"/>
      <c r="F39" s="126" t="s">
        <v>615</v>
      </c>
      <c r="G39" s="127">
        <v>11.2468555</v>
      </c>
      <c r="H39" s="128">
        <v>9.7327645</v>
      </c>
      <c r="I39" s="129">
        <v>12.2078491</v>
      </c>
      <c r="J39" s="130" t="s">
        <v>616</v>
      </c>
      <c r="K39" s="131"/>
      <c r="L39"/>
      <c r="M39"/>
      <c r="N39"/>
      <c r="O39"/>
      <c r="P39"/>
      <c r="Q39"/>
      <c r="R39"/>
      <c r="S39"/>
      <c r="T39"/>
      <c r="U39"/>
    </row>
    <row r="40" spans="1:12" s="10" customFormat="1" ht="14.25">
      <c r="A40" s="132" t="s">
        <v>170</v>
      </c>
      <c r="B40" s="133">
        <v>1</v>
      </c>
      <c r="C40" s="133" t="s">
        <v>1852</v>
      </c>
      <c r="D40" s="134">
        <v>6.41442</v>
      </c>
      <c r="E40" s="124"/>
      <c r="F40" s="135"/>
      <c r="G40" s="136"/>
      <c r="H40" s="133"/>
      <c r="I40" s="137"/>
      <c r="K40" s="131"/>
      <c r="L40" s="138"/>
    </row>
    <row r="41" spans="1:12" ht="14.25">
      <c r="A41" s="139" t="s">
        <v>1853</v>
      </c>
      <c r="B41" s="133">
        <v>1</v>
      </c>
      <c r="C41" s="133" t="s">
        <v>1854</v>
      </c>
      <c r="D41" s="140">
        <v>0.69636</v>
      </c>
      <c r="E41" s="78"/>
      <c r="F41" s="126" t="s">
        <v>1855</v>
      </c>
      <c r="G41" s="141">
        <v>6.5994794</v>
      </c>
      <c r="H41" s="128">
        <v>5.7990927</v>
      </c>
      <c r="I41" s="129">
        <v>7.4024515</v>
      </c>
      <c r="J41" t="s">
        <v>1856</v>
      </c>
      <c r="L41" s="142">
        <f>EXP(G41)</f>
        <v>734.7125982835208</v>
      </c>
    </row>
    <row r="42" spans="1:19" ht="14.25">
      <c r="A42" s="139" t="s">
        <v>2108</v>
      </c>
      <c r="B42" s="133">
        <v>1</v>
      </c>
      <c r="C42" s="133" t="s">
        <v>2109</v>
      </c>
      <c r="D42" s="143">
        <v>5.3E-05</v>
      </c>
      <c r="E42" s="16"/>
      <c r="F42" s="126" t="s">
        <v>2301</v>
      </c>
      <c r="G42" s="144">
        <v>569.0782423</v>
      </c>
      <c r="H42" s="128">
        <v>0</v>
      </c>
      <c r="I42" s="129">
        <v>5736</v>
      </c>
      <c r="K42" s="131"/>
      <c r="L42" s="13"/>
      <c r="S42" s="145"/>
    </row>
    <row r="43" spans="1:12" ht="14.25">
      <c r="A43" s="139" t="s">
        <v>2110</v>
      </c>
      <c r="B43" s="133">
        <v>1</v>
      </c>
      <c r="C43" s="133" t="s">
        <v>2111</v>
      </c>
      <c r="D43" s="143">
        <v>2.779E-05</v>
      </c>
      <c r="E43" s="16"/>
      <c r="F43" s="126" t="s">
        <v>1746</v>
      </c>
      <c r="G43" s="144">
        <v>4484.58</v>
      </c>
      <c r="H43" s="128">
        <v>0</v>
      </c>
      <c r="I43" s="129">
        <v>8200</v>
      </c>
      <c r="K43" s="131"/>
      <c r="L43" s="13"/>
    </row>
    <row r="44" spans="1:9" ht="14.25">
      <c r="A44" s="139" t="s">
        <v>2101</v>
      </c>
      <c r="B44" s="133">
        <v>1</v>
      </c>
      <c r="C44" s="133" t="s">
        <v>2102</v>
      </c>
      <c r="D44" s="140">
        <v>0.06205</v>
      </c>
      <c r="E44" s="16"/>
      <c r="F44" s="126" t="s">
        <v>2103</v>
      </c>
      <c r="G44" s="146">
        <v>1.3225806</v>
      </c>
      <c r="H44" s="128">
        <v>0</v>
      </c>
      <c r="I44" s="129">
        <v>4</v>
      </c>
    </row>
    <row r="45" spans="1:9" ht="15" thickBot="1">
      <c r="A45" s="147"/>
      <c r="B45" s="148"/>
      <c r="C45" s="148"/>
      <c r="D45" s="149"/>
      <c r="E45" s="16"/>
      <c r="F45" s="126"/>
      <c r="G45" s="146"/>
      <c r="H45" s="128"/>
      <c r="I45" s="129"/>
    </row>
    <row r="46" spans="1:9" ht="13.5" thickBot="1">
      <c r="A46" s="135"/>
      <c r="B46" s="133"/>
      <c r="C46" s="133"/>
      <c r="D46" s="137"/>
      <c r="E46" s="150"/>
      <c r="F46" s="151"/>
      <c r="G46" s="152"/>
      <c r="H46" s="148"/>
      <c r="I46" s="153"/>
    </row>
    <row r="47" spans="1:8" ht="13.5" thickBot="1">
      <c r="A47" s="151"/>
      <c r="B47" s="148"/>
      <c r="C47" s="148"/>
      <c r="D47" s="153"/>
      <c r="E47" s="150"/>
      <c r="F47" s="16"/>
      <c r="G47" s="16"/>
      <c r="H47" s="16"/>
    </row>
    <row r="49" spans="6:12" ht="13.5" thickBot="1">
      <c r="F49" s="1067"/>
      <c r="G49" s="1067"/>
      <c r="H49" s="1067"/>
      <c r="I49" s="1067"/>
      <c r="K49" s="1067"/>
      <c r="L49" s="1067"/>
    </row>
    <row r="50" spans="1:12" s="10" customFormat="1" ht="26.25" thickBot="1">
      <c r="A50" s="15" t="s">
        <v>2122</v>
      </c>
      <c r="B50" s="154" t="s">
        <v>1627</v>
      </c>
      <c r="C50" s="155" t="s">
        <v>2435</v>
      </c>
      <c r="D50" s="155" t="s">
        <v>2436</v>
      </c>
      <c r="E50" s="155"/>
      <c r="F50" s="155"/>
      <c r="G50" s="31"/>
      <c r="H50" s="31"/>
      <c r="I50" s="31"/>
      <c r="K50" s="24"/>
      <c r="L50" s="31"/>
    </row>
    <row r="51" spans="1:13" s="10" customFormat="1" ht="12.75">
      <c r="A51" s="29">
        <v>100</v>
      </c>
      <c r="B51" s="156">
        <v>10.2945</v>
      </c>
      <c r="C51" s="30" t="e">
        <f>+(B51*$J$17)</f>
        <v>#N/A</v>
      </c>
      <c r="E51" s="124"/>
      <c r="F51" s="24"/>
      <c r="G51"/>
      <c r="H51" s="31"/>
      <c r="I51" s="31"/>
      <c r="K51" s="157"/>
      <c r="L51" s="31"/>
      <c r="M51" s="158"/>
    </row>
    <row r="52" spans="1:12" ht="15">
      <c r="A52" s="29">
        <v>99</v>
      </c>
      <c r="B52" s="159">
        <v>10.5118</v>
      </c>
      <c r="C52" s="30" t="e">
        <f>+(B52*$J$17)</f>
        <v>#N/A</v>
      </c>
      <c r="E52" s="16"/>
      <c r="F52" s="27"/>
      <c r="H52" s="32"/>
      <c r="I52" s="32"/>
      <c r="K52" s="27"/>
      <c r="L52" s="28"/>
    </row>
    <row r="53" spans="1:13" ht="15">
      <c r="A53" s="29">
        <v>98</v>
      </c>
      <c r="B53" s="159">
        <v>10.541</v>
      </c>
      <c r="C53" s="30" t="e">
        <f>+(B53*$J$17)</f>
        <v>#N/A</v>
      </c>
      <c r="E53" s="16"/>
      <c r="F53" s="33"/>
      <c r="H53" s="160" t="s">
        <v>2437</v>
      </c>
      <c r="I53" s="161"/>
      <c r="J53" s="18" t="s">
        <v>1062</v>
      </c>
      <c r="K53" s="162" t="s">
        <v>2438</v>
      </c>
      <c r="L53" s="163"/>
      <c r="M53" s="18" t="s">
        <v>2439</v>
      </c>
    </row>
    <row r="54" spans="1:13" ht="12.75">
      <c r="A54" s="29">
        <v>97</v>
      </c>
      <c r="B54" s="159">
        <v>10.557</v>
      </c>
      <c r="C54" s="30" t="e">
        <f aca="true" t="shared" si="0" ref="C54:C117">+(B54*$J$17)</f>
        <v>#N/A</v>
      </c>
      <c r="E54" s="164"/>
      <c r="F54" s="165"/>
      <c r="G54" s="166" t="s">
        <v>2200</v>
      </c>
      <c r="H54" s="1062" t="e">
        <f>F15</f>
        <v>#N/A</v>
      </c>
      <c r="I54" s="1063"/>
      <c r="J54" s="25" t="e">
        <f>F26</f>
        <v>#N/A</v>
      </c>
      <c r="K54" s="1062" t="e">
        <f>#N/A</f>
        <v>#N/A</v>
      </c>
      <c r="L54" s="1063"/>
      <c r="M54" s="26" t="e">
        <f>K54-H54</f>
        <v>#N/A</v>
      </c>
    </row>
    <row r="55" spans="1:12" ht="12.75">
      <c r="A55" s="29">
        <v>96</v>
      </c>
      <c r="B55" s="159">
        <v>10.5913</v>
      </c>
      <c r="C55" s="30" t="e">
        <f t="shared" si="0"/>
        <v>#N/A</v>
      </c>
      <c r="E55" s="16"/>
      <c r="F55" s="36"/>
      <c r="H55" s="38"/>
      <c r="I55" s="38"/>
      <c r="K55" s="36"/>
      <c r="L55" s="37"/>
    </row>
    <row r="56" spans="1:12" ht="12.75">
      <c r="A56" s="29">
        <v>95</v>
      </c>
      <c r="B56" s="159">
        <v>10.6156</v>
      </c>
      <c r="C56" s="30" t="e">
        <f t="shared" si="0"/>
        <v>#N/A</v>
      </c>
      <c r="E56" s="164"/>
      <c r="F56" s="165"/>
      <c r="G56" s="166" t="s">
        <v>2201</v>
      </c>
      <c r="H56" s="1062" t="e">
        <f>#N/A</f>
        <v>#N/A</v>
      </c>
      <c r="I56" s="1063"/>
      <c r="J56" s="25" t="e">
        <f>#N/A</f>
        <v>#N/A</v>
      </c>
      <c r="K56" s="1062" t="e">
        <f>#N/A</f>
        <v>#N/A</v>
      </c>
      <c r="L56" s="1063"/>
    </row>
    <row r="57" spans="1:12" ht="12.75">
      <c r="A57" s="29">
        <v>94</v>
      </c>
      <c r="B57" s="159">
        <v>10.6668</v>
      </c>
      <c r="C57" s="30" t="e">
        <f t="shared" si="0"/>
        <v>#N/A</v>
      </c>
      <c r="E57" s="16"/>
      <c r="F57" s="36"/>
      <c r="H57" s="38"/>
      <c r="I57" s="38"/>
      <c r="K57" s="36"/>
      <c r="L57" s="37"/>
    </row>
    <row r="58" spans="1:12" ht="12.75">
      <c r="A58" s="29">
        <v>93</v>
      </c>
      <c r="B58" s="159">
        <v>10.6964</v>
      </c>
      <c r="C58" s="30" t="e">
        <f t="shared" si="0"/>
        <v>#N/A</v>
      </c>
      <c r="E58" s="16"/>
      <c r="F58" s="36"/>
      <c r="H58" s="38"/>
      <c r="I58" s="38"/>
      <c r="K58" s="36"/>
      <c r="L58" s="37"/>
    </row>
    <row r="59" spans="1:12" ht="12.75">
      <c r="A59" s="29">
        <v>92</v>
      </c>
      <c r="B59" s="159">
        <v>10.7109</v>
      </c>
      <c r="C59" s="30" t="e">
        <f t="shared" si="0"/>
        <v>#N/A</v>
      </c>
      <c r="E59" s="16"/>
      <c r="F59" s="36"/>
      <c r="I59" s="38"/>
      <c r="K59" s="36"/>
      <c r="L59" s="37"/>
    </row>
    <row r="60" spans="1:12" ht="12.75">
      <c r="A60" s="29">
        <v>91</v>
      </c>
      <c r="B60" s="159">
        <v>10.7665</v>
      </c>
      <c r="C60" s="30" t="e">
        <f t="shared" si="0"/>
        <v>#N/A</v>
      </c>
      <c r="F60" s="36"/>
      <c r="H60" s="38"/>
      <c r="I60" s="38"/>
      <c r="K60" s="36"/>
      <c r="L60" s="37"/>
    </row>
    <row r="61" spans="1:12" ht="12.75">
      <c r="A61" s="29">
        <v>90</v>
      </c>
      <c r="B61" s="159">
        <v>10.7783</v>
      </c>
      <c r="C61" s="30" t="e">
        <f t="shared" si="0"/>
        <v>#N/A</v>
      </c>
      <c r="F61" s="36"/>
      <c r="H61" s="38"/>
      <c r="I61" s="38"/>
      <c r="K61" s="36"/>
      <c r="L61" s="37"/>
    </row>
    <row r="62" spans="1:12" ht="12.75">
      <c r="A62" s="29">
        <v>89</v>
      </c>
      <c r="B62" s="159">
        <v>10.807</v>
      </c>
      <c r="C62" s="30" t="e">
        <f t="shared" si="0"/>
        <v>#N/A</v>
      </c>
      <c r="F62" s="36"/>
      <c r="H62" s="38"/>
      <c r="I62" s="38"/>
      <c r="K62" s="36"/>
      <c r="L62" s="37"/>
    </row>
    <row r="63" spans="1:12" ht="12.75">
      <c r="A63" s="29">
        <v>88</v>
      </c>
      <c r="B63" s="159">
        <v>10.8187</v>
      </c>
      <c r="C63" s="30" t="e">
        <f t="shared" si="0"/>
        <v>#N/A</v>
      </c>
      <c r="F63" s="36"/>
      <c r="H63" s="38"/>
      <c r="I63" s="38"/>
      <c r="K63" s="36"/>
      <c r="L63" s="37"/>
    </row>
    <row r="64" spans="1:12" ht="12.75">
      <c r="A64" s="29">
        <v>87</v>
      </c>
      <c r="B64" s="159">
        <v>10.8301</v>
      </c>
      <c r="C64" s="30" t="e">
        <f t="shared" si="0"/>
        <v>#N/A</v>
      </c>
      <c r="F64" s="36"/>
      <c r="H64" s="38"/>
      <c r="I64" s="38"/>
      <c r="K64" s="36"/>
      <c r="L64" s="37"/>
    </row>
    <row r="65" spans="1:12" ht="12.75">
      <c r="A65" s="29">
        <v>86</v>
      </c>
      <c r="B65" s="159">
        <v>10.8486</v>
      </c>
      <c r="C65" s="30" t="e">
        <f t="shared" si="0"/>
        <v>#N/A</v>
      </c>
      <c r="F65" s="36"/>
      <c r="H65" s="38"/>
      <c r="I65" s="38"/>
      <c r="K65" s="36"/>
      <c r="L65" s="37"/>
    </row>
    <row r="66" spans="1:12" ht="12.75">
      <c r="A66" s="29">
        <v>85</v>
      </c>
      <c r="B66" s="159">
        <v>10.8575</v>
      </c>
      <c r="C66" s="30" t="e">
        <f t="shared" si="0"/>
        <v>#N/A</v>
      </c>
      <c r="F66" s="36"/>
      <c r="H66" s="38"/>
      <c r="I66" s="38"/>
      <c r="K66" s="36"/>
      <c r="L66" s="37"/>
    </row>
    <row r="67" spans="1:12" ht="12.75">
      <c r="A67" s="29">
        <v>84</v>
      </c>
      <c r="B67" s="159">
        <v>10.8618</v>
      </c>
      <c r="C67" s="30" t="e">
        <f t="shared" si="0"/>
        <v>#N/A</v>
      </c>
      <c r="F67" s="36"/>
      <c r="H67" s="38"/>
      <c r="I67" s="38"/>
      <c r="K67" s="36"/>
      <c r="L67" s="37"/>
    </row>
    <row r="68" spans="1:12" ht="12.75">
      <c r="A68" s="29">
        <v>83</v>
      </c>
      <c r="B68" s="159">
        <v>10.8934</v>
      </c>
      <c r="C68" s="30" t="e">
        <f t="shared" si="0"/>
        <v>#N/A</v>
      </c>
      <c r="F68" s="36"/>
      <c r="H68" s="38"/>
      <c r="I68" s="38"/>
      <c r="K68" s="36"/>
      <c r="L68" s="37"/>
    </row>
    <row r="69" spans="1:12" ht="12.75">
      <c r="A69" s="29">
        <v>82</v>
      </c>
      <c r="B69" s="159">
        <v>10.9044</v>
      </c>
      <c r="C69" s="30" t="e">
        <f t="shared" si="0"/>
        <v>#N/A</v>
      </c>
      <c r="F69" s="36"/>
      <c r="H69" s="38"/>
      <c r="I69" s="38"/>
      <c r="K69" s="36"/>
      <c r="L69" s="37"/>
    </row>
    <row r="70" spans="1:12" ht="12.75">
      <c r="A70" s="29">
        <v>81</v>
      </c>
      <c r="B70" s="159">
        <v>10.9231</v>
      </c>
      <c r="C70" s="30" t="e">
        <f t="shared" si="0"/>
        <v>#N/A</v>
      </c>
      <c r="F70" s="36"/>
      <c r="H70" s="38"/>
      <c r="I70" s="38"/>
      <c r="K70" s="36"/>
      <c r="L70" s="37"/>
    </row>
    <row r="71" spans="1:12" ht="12.75">
      <c r="A71" s="29">
        <v>80</v>
      </c>
      <c r="B71" s="159">
        <v>10.9439</v>
      </c>
      <c r="C71" s="30" t="e">
        <f t="shared" si="0"/>
        <v>#N/A</v>
      </c>
      <c r="F71" s="36"/>
      <c r="H71" s="38"/>
      <c r="I71" s="38"/>
      <c r="K71" s="36"/>
      <c r="L71" s="37"/>
    </row>
    <row r="72" spans="1:12" ht="12.75">
      <c r="A72" s="29">
        <v>79</v>
      </c>
      <c r="B72" s="159">
        <v>10.9624</v>
      </c>
      <c r="C72" s="30" t="e">
        <f t="shared" si="0"/>
        <v>#N/A</v>
      </c>
      <c r="F72" s="36"/>
      <c r="H72" s="38"/>
      <c r="I72" s="38"/>
      <c r="K72" s="36"/>
      <c r="L72" s="37"/>
    </row>
    <row r="73" spans="1:12" ht="12.75">
      <c r="A73" s="29">
        <v>78</v>
      </c>
      <c r="B73" s="159">
        <v>10.9723</v>
      </c>
      <c r="C73" s="30" t="e">
        <f t="shared" si="0"/>
        <v>#N/A</v>
      </c>
      <c r="F73" s="36"/>
      <c r="H73" s="38"/>
      <c r="I73" s="38"/>
      <c r="K73" s="36"/>
      <c r="L73" s="37"/>
    </row>
    <row r="74" spans="1:12" ht="12.75">
      <c r="A74" s="29">
        <v>77</v>
      </c>
      <c r="B74" s="159">
        <v>11.0154</v>
      </c>
      <c r="C74" s="30" t="e">
        <f t="shared" si="0"/>
        <v>#N/A</v>
      </c>
      <c r="F74" s="36"/>
      <c r="H74" s="38"/>
      <c r="I74" s="38"/>
      <c r="K74" s="36"/>
      <c r="L74" s="37"/>
    </row>
    <row r="75" spans="1:12" ht="13.5" thickBot="1">
      <c r="A75" s="29">
        <v>76</v>
      </c>
      <c r="B75" s="159">
        <v>11.0216</v>
      </c>
      <c r="C75" s="30" t="e">
        <f t="shared" si="0"/>
        <v>#N/A</v>
      </c>
      <c r="F75" s="36"/>
      <c r="H75" s="38"/>
      <c r="I75" s="38"/>
      <c r="K75" s="36"/>
      <c r="L75" s="37"/>
    </row>
    <row r="76" spans="1:12" ht="13.5" thickBot="1">
      <c r="A76" s="39">
        <v>75</v>
      </c>
      <c r="B76" s="167">
        <v>11.0238</v>
      </c>
      <c r="C76" s="30" t="e">
        <f t="shared" si="0"/>
        <v>#N/A</v>
      </c>
      <c r="F76" s="36"/>
      <c r="H76" s="38"/>
      <c r="I76" s="38"/>
      <c r="K76" s="36"/>
      <c r="L76" s="37"/>
    </row>
    <row r="77" spans="1:12" ht="12.75">
      <c r="A77" s="29">
        <v>74</v>
      </c>
      <c r="B77" s="159">
        <v>11.0437</v>
      </c>
      <c r="C77" s="30" t="e">
        <f t="shared" si="0"/>
        <v>#N/A</v>
      </c>
      <c r="F77" s="36"/>
      <c r="H77" s="38"/>
      <c r="I77" s="38"/>
      <c r="K77" s="36"/>
      <c r="L77" s="37"/>
    </row>
    <row r="78" spans="1:12" ht="12.75">
      <c r="A78" s="29">
        <v>73</v>
      </c>
      <c r="B78" s="159">
        <v>11.0555</v>
      </c>
      <c r="C78" s="30" t="e">
        <f t="shared" si="0"/>
        <v>#N/A</v>
      </c>
      <c r="F78" s="36"/>
      <c r="H78" s="38"/>
      <c r="I78" s="38"/>
      <c r="K78" s="36"/>
      <c r="L78" s="37"/>
    </row>
    <row r="79" spans="1:12" ht="12.75">
      <c r="A79" s="29">
        <v>72</v>
      </c>
      <c r="B79" s="159">
        <v>11.0592</v>
      </c>
      <c r="C79" s="30" t="e">
        <f t="shared" si="0"/>
        <v>#N/A</v>
      </c>
      <c r="F79" s="36"/>
      <c r="H79" s="38"/>
      <c r="I79" s="38"/>
      <c r="K79" s="36"/>
      <c r="L79" s="37"/>
    </row>
    <row r="80" spans="1:12" ht="12.75">
      <c r="A80" s="29">
        <v>71</v>
      </c>
      <c r="B80" s="159">
        <v>11.0682</v>
      </c>
      <c r="C80" s="30" t="e">
        <f t="shared" si="0"/>
        <v>#N/A</v>
      </c>
      <c r="F80" s="36"/>
      <c r="H80" s="38"/>
      <c r="I80" s="38"/>
      <c r="K80" s="36"/>
      <c r="L80" s="37"/>
    </row>
    <row r="81" spans="1:12" ht="12.75">
      <c r="A81" s="29">
        <v>70</v>
      </c>
      <c r="B81" s="159">
        <v>11.0939</v>
      </c>
      <c r="C81" s="30" t="e">
        <f t="shared" si="0"/>
        <v>#N/A</v>
      </c>
      <c r="F81" s="36"/>
      <c r="H81" s="38"/>
      <c r="I81" s="38"/>
      <c r="K81" s="36"/>
      <c r="L81" s="37"/>
    </row>
    <row r="82" spans="1:12" ht="12.75">
      <c r="A82" s="29">
        <v>69</v>
      </c>
      <c r="B82" s="159">
        <v>11.1029</v>
      </c>
      <c r="C82" s="30" t="e">
        <f t="shared" si="0"/>
        <v>#N/A</v>
      </c>
      <c r="F82" s="36"/>
      <c r="H82" s="38"/>
      <c r="I82" s="38"/>
      <c r="K82" s="36"/>
      <c r="L82" s="37"/>
    </row>
    <row r="83" spans="1:12" ht="12.75">
      <c r="A83" s="29">
        <v>68</v>
      </c>
      <c r="B83" s="159">
        <v>11.1143</v>
      </c>
      <c r="C83" s="30" t="e">
        <f t="shared" si="0"/>
        <v>#N/A</v>
      </c>
      <c r="F83" s="36"/>
      <c r="H83" s="38"/>
      <c r="I83" s="38"/>
      <c r="K83" s="36"/>
      <c r="L83" s="37"/>
    </row>
    <row r="84" spans="1:12" ht="12.75">
      <c r="A84" s="29">
        <v>67</v>
      </c>
      <c r="B84" s="159">
        <v>11.1171</v>
      </c>
      <c r="C84" s="30" t="e">
        <f t="shared" si="0"/>
        <v>#N/A</v>
      </c>
      <c r="F84" s="36"/>
      <c r="H84" s="38"/>
      <c r="I84" s="38"/>
      <c r="K84" s="36"/>
      <c r="L84" s="37"/>
    </row>
    <row r="85" spans="1:12" ht="12.75">
      <c r="A85" s="29">
        <v>66</v>
      </c>
      <c r="B85" s="159">
        <v>11.1279</v>
      </c>
      <c r="C85" s="30" t="e">
        <f t="shared" si="0"/>
        <v>#N/A</v>
      </c>
      <c r="F85" s="36"/>
      <c r="H85" s="38"/>
      <c r="I85" s="38"/>
      <c r="K85" s="36"/>
      <c r="L85" s="37"/>
    </row>
    <row r="86" spans="1:12" ht="12.75">
      <c r="A86" s="29">
        <v>65</v>
      </c>
      <c r="B86" s="159">
        <v>11.1391</v>
      </c>
      <c r="C86" s="30" t="e">
        <f t="shared" si="0"/>
        <v>#N/A</v>
      </c>
      <c r="F86" s="36"/>
      <c r="H86" s="38"/>
      <c r="I86" s="38"/>
      <c r="K86" s="36"/>
      <c r="L86" s="37"/>
    </row>
    <row r="87" spans="1:12" ht="12.75">
      <c r="A87" s="29">
        <v>64</v>
      </c>
      <c r="B87" s="159">
        <v>11.148</v>
      </c>
      <c r="C87" s="30" t="e">
        <f t="shared" si="0"/>
        <v>#N/A</v>
      </c>
      <c r="F87" s="36"/>
      <c r="H87" s="38"/>
      <c r="I87" s="38"/>
      <c r="K87" s="36"/>
      <c r="L87" s="37"/>
    </row>
    <row r="88" spans="1:12" ht="12.75">
      <c r="A88" s="29">
        <v>63</v>
      </c>
      <c r="B88" s="159">
        <v>11.1523</v>
      </c>
      <c r="C88" s="30" t="e">
        <f t="shared" si="0"/>
        <v>#N/A</v>
      </c>
      <c r="F88" s="36"/>
      <c r="H88" s="38"/>
      <c r="I88" s="38"/>
      <c r="K88" s="36"/>
      <c r="L88" s="37"/>
    </row>
    <row r="89" spans="1:12" ht="12.75">
      <c r="A89" s="29">
        <v>62</v>
      </c>
      <c r="B89" s="159">
        <v>11.1552</v>
      </c>
      <c r="C89" s="30" t="e">
        <f t="shared" si="0"/>
        <v>#N/A</v>
      </c>
      <c r="F89" s="36"/>
      <c r="H89" s="38"/>
      <c r="I89" s="38"/>
      <c r="K89" s="36"/>
      <c r="L89" s="37"/>
    </row>
    <row r="90" spans="1:12" ht="12.75">
      <c r="A90" s="29">
        <v>61</v>
      </c>
      <c r="B90" s="159">
        <v>11.16</v>
      </c>
      <c r="C90" s="30" t="e">
        <f t="shared" si="0"/>
        <v>#N/A</v>
      </c>
      <c r="F90" s="36"/>
      <c r="H90" s="38"/>
      <c r="I90" s="38"/>
      <c r="K90" s="36"/>
      <c r="L90" s="37"/>
    </row>
    <row r="91" spans="1:12" ht="12.75">
      <c r="A91" s="29">
        <v>60</v>
      </c>
      <c r="B91" s="159">
        <v>11.1669</v>
      </c>
      <c r="C91" s="30" t="e">
        <f t="shared" si="0"/>
        <v>#N/A</v>
      </c>
      <c r="F91" s="36"/>
      <c r="H91" s="38"/>
      <c r="I91" s="38"/>
      <c r="K91" s="36"/>
      <c r="L91" s="37"/>
    </row>
    <row r="92" spans="1:12" ht="12.75">
      <c r="A92" s="29">
        <v>59</v>
      </c>
      <c r="B92" s="159">
        <v>11.1756</v>
      </c>
      <c r="C92" s="30" t="e">
        <f t="shared" si="0"/>
        <v>#N/A</v>
      </c>
      <c r="F92" s="36"/>
      <c r="H92" s="38"/>
      <c r="I92" s="38"/>
      <c r="K92" s="36"/>
      <c r="L92" s="37"/>
    </row>
    <row r="93" spans="1:12" ht="12.75">
      <c r="A93" s="29">
        <v>58</v>
      </c>
      <c r="B93" s="159">
        <v>11.1818</v>
      </c>
      <c r="C93" s="30" t="e">
        <f t="shared" si="0"/>
        <v>#N/A</v>
      </c>
      <c r="F93" s="36"/>
      <c r="H93" s="38"/>
      <c r="I93" s="38"/>
      <c r="K93" s="36"/>
      <c r="L93" s="37"/>
    </row>
    <row r="94" spans="1:12" ht="12.75">
      <c r="A94" s="29">
        <v>57</v>
      </c>
      <c r="B94" s="159">
        <v>11.195</v>
      </c>
      <c r="C94" s="30" t="e">
        <f t="shared" si="0"/>
        <v>#N/A</v>
      </c>
      <c r="F94" s="36"/>
      <c r="H94" s="38"/>
      <c r="I94" s="38"/>
      <c r="K94" s="36"/>
      <c r="L94" s="37"/>
    </row>
    <row r="95" spans="1:12" ht="12.75">
      <c r="A95" s="29">
        <v>56</v>
      </c>
      <c r="B95" s="159">
        <v>11.1976</v>
      </c>
      <c r="C95" s="30" t="e">
        <f t="shared" si="0"/>
        <v>#N/A</v>
      </c>
      <c r="F95" s="36"/>
      <c r="H95" s="38"/>
      <c r="I95" s="38"/>
      <c r="K95" s="36"/>
      <c r="L95" s="37"/>
    </row>
    <row r="96" spans="1:12" ht="12.75">
      <c r="A96" s="29">
        <v>55</v>
      </c>
      <c r="B96" s="159">
        <v>11.2301</v>
      </c>
      <c r="C96" s="30" t="e">
        <f t="shared" si="0"/>
        <v>#N/A</v>
      </c>
      <c r="F96" s="36"/>
      <c r="H96" s="38"/>
      <c r="I96" s="38"/>
      <c r="K96" s="36"/>
      <c r="L96" s="37"/>
    </row>
    <row r="97" spans="1:12" ht="12.75">
      <c r="A97" s="29">
        <v>54</v>
      </c>
      <c r="B97" s="159">
        <v>11.2381</v>
      </c>
      <c r="C97" s="30" t="e">
        <f t="shared" si="0"/>
        <v>#N/A</v>
      </c>
      <c r="F97" s="36"/>
      <c r="H97" s="38"/>
      <c r="I97" s="38"/>
      <c r="K97" s="36"/>
      <c r="L97" s="37"/>
    </row>
    <row r="98" spans="1:12" ht="12.75">
      <c r="A98" s="29">
        <v>53</v>
      </c>
      <c r="B98" s="159">
        <v>11.2619</v>
      </c>
      <c r="C98" s="30" t="e">
        <f t="shared" si="0"/>
        <v>#N/A</v>
      </c>
      <c r="F98" s="36"/>
      <c r="H98" s="38"/>
      <c r="I98" s="38"/>
      <c r="K98" s="36"/>
      <c r="L98" s="37"/>
    </row>
    <row r="99" spans="1:12" ht="12.75">
      <c r="A99" s="29">
        <v>52</v>
      </c>
      <c r="B99" s="159">
        <v>11.2724</v>
      </c>
      <c r="C99" s="30" t="e">
        <f t="shared" si="0"/>
        <v>#N/A</v>
      </c>
      <c r="F99" s="36"/>
      <c r="H99" s="38"/>
      <c r="I99" s="38"/>
      <c r="K99" s="36"/>
      <c r="L99" s="37"/>
    </row>
    <row r="100" spans="1:12" ht="12.75">
      <c r="A100" s="29">
        <v>51</v>
      </c>
      <c r="B100" s="159">
        <v>11.2976</v>
      </c>
      <c r="C100" s="30" t="e">
        <f t="shared" si="0"/>
        <v>#N/A</v>
      </c>
      <c r="F100" s="36"/>
      <c r="H100" s="38"/>
      <c r="I100" s="38"/>
      <c r="K100" s="36"/>
      <c r="L100" s="37"/>
    </row>
    <row r="101" spans="1:12" ht="12.75">
      <c r="A101" s="29">
        <v>50</v>
      </c>
      <c r="B101" s="159">
        <v>11.302</v>
      </c>
      <c r="C101" s="30" t="e">
        <f t="shared" si="0"/>
        <v>#N/A</v>
      </c>
      <c r="F101" s="36"/>
      <c r="H101" s="38"/>
      <c r="I101" s="38"/>
      <c r="K101" s="36"/>
      <c r="L101" s="37"/>
    </row>
    <row r="102" spans="1:12" ht="12.75">
      <c r="A102" s="29">
        <v>49</v>
      </c>
      <c r="B102" s="159">
        <v>11.3027</v>
      </c>
      <c r="C102" s="30" t="e">
        <f t="shared" si="0"/>
        <v>#N/A</v>
      </c>
      <c r="F102" s="36"/>
      <c r="H102" s="38"/>
      <c r="I102" s="38"/>
      <c r="K102" s="36"/>
      <c r="L102" s="37"/>
    </row>
    <row r="103" spans="1:12" ht="12.75">
      <c r="A103" s="29">
        <v>48</v>
      </c>
      <c r="B103" s="159">
        <v>11.3279</v>
      </c>
      <c r="C103" s="30" t="e">
        <f t="shared" si="0"/>
        <v>#N/A</v>
      </c>
      <c r="F103" s="36"/>
      <c r="H103" s="38"/>
      <c r="I103" s="38"/>
      <c r="K103" s="36"/>
      <c r="L103" s="37"/>
    </row>
    <row r="104" spans="1:12" ht="12.75">
      <c r="A104" s="29">
        <v>47</v>
      </c>
      <c r="B104" s="159">
        <v>11.3328</v>
      </c>
      <c r="C104" s="30" t="e">
        <f t="shared" si="0"/>
        <v>#N/A</v>
      </c>
      <c r="F104" s="36"/>
      <c r="H104" s="38"/>
      <c r="I104" s="38"/>
      <c r="K104" s="36"/>
      <c r="L104" s="37"/>
    </row>
    <row r="105" spans="1:12" ht="12.75">
      <c r="A105" s="29">
        <v>46</v>
      </c>
      <c r="B105" s="159">
        <v>11.337</v>
      </c>
      <c r="C105" s="30" t="e">
        <f t="shared" si="0"/>
        <v>#N/A</v>
      </c>
      <c r="F105" s="36"/>
      <c r="H105" s="23"/>
      <c r="I105" s="23"/>
      <c r="K105" s="36"/>
      <c r="L105" s="17"/>
    </row>
    <row r="106" spans="1:3" ht="12.75">
      <c r="A106" s="29">
        <v>45</v>
      </c>
      <c r="B106" s="159">
        <v>11.344</v>
      </c>
      <c r="C106" s="30" t="e">
        <f t="shared" si="0"/>
        <v>#N/A</v>
      </c>
    </row>
    <row r="107" spans="1:3" ht="12.75">
      <c r="A107" s="29">
        <v>44</v>
      </c>
      <c r="B107" s="159">
        <v>11.3496</v>
      </c>
      <c r="C107" s="30" t="e">
        <f t="shared" si="0"/>
        <v>#N/A</v>
      </c>
    </row>
    <row r="108" spans="1:3" ht="12.75">
      <c r="A108" s="29">
        <v>43</v>
      </c>
      <c r="B108" s="159">
        <v>11.3588</v>
      </c>
      <c r="C108" s="30" t="e">
        <f t="shared" si="0"/>
        <v>#N/A</v>
      </c>
    </row>
    <row r="109" spans="1:3" ht="12.75">
      <c r="A109" s="29">
        <v>42</v>
      </c>
      <c r="B109" s="159">
        <v>11.3714</v>
      </c>
      <c r="C109" s="30" t="e">
        <f t="shared" si="0"/>
        <v>#N/A</v>
      </c>
    </row>
    <row r="110" spans="1:3" ht="12.75">
      <c r="A110" s="29">
        <v>41</v>
      </c>
      <c r="B110" s="159">
        <v>11.3793</v>
      </c>
      <c r="C110" s="30" t="e">
        <f t="shared" si="0"/>
        <v>#N/A</v>
      </c>
    </row>
    <row r="111" spans="1:3" ht="12.75">
      <c r="A111" s="29">
        <v>40</v>
      </c>
      <c r="B111" s="159">
        <v>11.3861</v>
      </c>
      <c r="C111" s="30" t="e">
        <f t="shared" si="0"/>
        <v>#N/A</v>
      </c>
    </row>
    <row r="112" spans="1:3" ht="12.75">
      <c r="A112" s="29">
        <v>39</v>
      </c>
      <c r="B112" s="159">
        <v>11.3913</v>
      </c>
      <c r="C112" s="30" t="e">
        <f t="shared" si="0"/>
        <v>#N/A</v>
      </c>
    </row>
    <row r="113" spans="1:3" ht="12.75">
      <c r="A113" s="29">
        <v>38</v>
      </c>
      <c r="B113" s="159">
        <v>11.3954</v>
      </c>
      <c r="C113" s="30" t="e">
        <f t="shared" si="0"/>
        <v>#N/A</v>
      </c>
    </row>
    <row r="114" spans="1:3" ht="12.75">
      <c r="A114" s="29">
        <v>37</v>
      </c>
      <c r="B114" s="159">
        <v>11.4142</v>
      </c>
      <c r="C114" s="30" t="e">
        <f t="shared" si="0"/>
        <v>#N/A</v>
      </c>
    </row>
    <row r="115" spans="1:3" ht="12.75">
      <c r="A115" s="29">
        <v>36</v>
      </c>
      <c r="B115" s="159">
        <v>11.428</v>
      </c>
      <c r="C115" s="30" t="e">
        <f t="shared" si="0"/>
        <v>#N/A</v>
      </c>
    </row>
    <row r="116" spans="1:3" ht="12.75">
      <c r="A116" s="29">
        <v>35</v>
      </c>
      <c r="B116" s="159">
        <v>11.4427</v>
      </c>
      <c r="C116" s="30" t="e">
        <f t="shared" si="0"/>
        <v>#N/A</v>
      </c>
    </row>
    <row r="117" spans="1:3" ht="12.75">
      <c r="A117" s="29">
        <v>34</v>
      </c>
      <c r="B117" s="159">
        <v>11.4482</v>
      </c>
      <c r="C117" s="30" t="e">
        <f t="shared" si="0"/>
        <v>#N/A</v>
      </c>
    </row>
    <row r="118" spans="1:3" ht="12.75">
      <c r="A118" s="29">
        <v>33</v>
      </c>
      <c r="B118" s="159">
        <v>11.4499</v>
      </c>
      <c r="C118" s="30" t="e">
        <f aca="true" t="shared" si="1" ref="C118:C150">+(B118*$J$17)</f>
        <v>#N/A</v>
      </c>
    </row>
    <row r="119" spans="1:3" ht="12.75">
      <c r="A119" s="29">
        <v>32</v>
      </c>
      <c r="B119" s="159">
        <v>11.4548</v>
      </c>
      <c r="C119" s="30" t="e">
        <f t="shared" si="1"/>
        <v>#N/A</v>
      </c>
    </row>
    <row r="120" spans="1:3" ht="12.75">
      <c r="A120" s="29">
        <v>31</v>
      </c>
      <c r="B120" s="159">
        <v>11.4699</v>
      </c>
      <c r="C120" s="30" t="e">
        <f t="shared" si="1"/>
        <v>#N/A</v>
      </c>
    </row>
    <row r="121" spans="1:3" ht="12.75">
      <c r="A121" s="29">
        <v>30</v>
      </c>
      <c r="B121" s="159">
        <v>11.4771</v>
      </c>
      <c r="C121" s="30" t="e">
        <f t="shared" si="1"/>
        <v>#N/A</v>
      </c>
    </row>
    <row r="122" spans="1:3" ht="12.75">
      <c r="A122" s="29">
        <v>29</v>
      </c>
      <c r="B122" s="159">
        <v>11.4821</v>
      </c>
      <c r="C122" s="30" t="e">
        <f t="shared" si="1"/>
        <v>#N/A</v>
      </c>
    </row>
    <row r="123" spans="1:3" ht="12.75">
      <c r="A123" s="29">
        <v>28</v>
      </c>
      <c r="B123" s="159">
        <v>11.484</v>
      </c>
      <c r="C123" s="30" t="e">
        <f t="shared" si="1"/>
        <v>#N/A</v>
      </c>
    </row>
    <row r="124" spans="1:3" ht="12.75">
      <c r="A124" s="29">
        <v>27</v>
      </c>
      <c r="B124" s="159">
        <v>11.5034</v>
      </c>
      <c r="C124" s="30" t="e">
        <f t="shared" si="1"/>
        <v>#N/A</v>
      </c>
    </row>
    <row r="125" spans="1:3" ht="12.75">
      <c r="A125" s="29">
        <v>26</v>
      </c>
      <c r="B125" s="159">
        <v>11.5049</v>
      </c>
      <c r="C125" s="30" t="e">
        <f t="shared" si="1"/>
        <v>#N/A</v>
      </c>
    </row>
    <row r="126" spans="1:3" ht="12.75">
      <c r="A126" s="29">
        <v>25</v>
      </c>
      <c r="B126" s="159">
        <v>11.5263</v>
      </c>
      <c r="C126" s="30" t="e">
        <f t="shared" si="1"/>
        <v>#N/A</v>
      </c>
    </row>
    <row r="127" spans="1:3" ht="12.75">
      <c r="A127" s="29">
        <v>24</v>
      </c>
      <c r="B127" s="159">
        <v>11.5544</v>
      </c>
      <c r="C127" s="30" t="e">
        <f t="shared" si="1"/>
        <v>#N/A</v>
      </c>
    </row>
    <row r="128" spans="1:3" ht="12.75">
      <c r="A128" s="29">
        <v>23</v>
      </c>
      <c r="B128" s="159">
        <v>11.5636</v>
      </c>
      <c r="C128" s="30" t="e">
        <f t="shared" si="1"/>
        <v>#N/A</v>
      </c>
    </row>
    <row r="129" spans="1:3" ht="12.75">
      <c r="A129" s="29">
        <v>22</v>
      </c>
      <c r="B129" s="159">
        <v>11.5652</v>
      </c>
      <c r="C129" s="30" t="e">
        <f t="shared" si="1"/>
        <v>#N/A</v>
      </c>
    </row>
    <row r="130" spans="1:3" ht="12.75">
      <c r="A130" s="29">
        <v>21</v>
      </c>
      <c r="B130" s="159">
        <v>11.5938</v>
      </c>
      <c r="C130" s="30" t="e">
        <f t="shared" si="1"/>
        <v>#N/A</v>
      </c>
    </row>
    <row r="131" spans="1:3" ht="12.75">
      <c r="A131" s="29">
        <v>20</v>
      </c>
      <c r="B131" s="159">
        <v>11.5994</v>
      </c>
      <c r="C131" s="30" t="e">
        <f t="shared" si="1"/>
        <v>#N/A</v>
      </c>
    </row>
    <row r="132" spans="1:3" ht="12.75">
      <c r="A132" s="29">
        <v>19</v>
      </c>
      <c r="B132" s="159">
        <v>11.6093</v>
      </c>
      <c r="C132" s="30" t="e">
        <f t="shared" si="1"/>
        <v>#N/A</v>
      </c>
    </row>
    <row r="133" spans="1:3" ht="12.75">
      <c r="A133" s="29">
        <v>18</v>
      </c>
      <c r="B133" s="159">
        <v>11.6181</v>
      </c>
      <c r="C133" s="30" t="e">
        <f t="shared" si="1"/>
        <v>#N/A</v>
      </c>
    </row>
    <row r="134" spans="1:3" ht="12.75">
      <c r="A134" s="29">
        <v>17</v>
      </c>
      <c r="B134" s="159">
        <v>11.6285</v>
      </c>
      <c r="C134" s="30" t="e">
        <f t="shared" si="1"/>
        <v>#N/A</v>
      </c>
    </row>
    <row r="135" spans="1:3" ht="12.75">
      <c r="A135" s="29">
        <v>16</v>
      </c>
      <c r="B135" s="159">
        <v>11.6298</v>
      </c>
      <c r="C135" s="30" t="e">
        <f t="shared" si="1"/>
        <v>#N/A</v>
      </c>
    </row>
    <row r="136" spans="1:3" ht="12.75">
      <c r="A136" s="29">
        <v>15</v>
      </c>
      <c r="B136" s="159">
        <v>11.6335</v>
      </c>
      <c r="C136" s="30" t="e">
        <f t="shared" si="1"/>
        <v>#N/A</v>
      </c>
    </row>
    <row r="137" spans="1:3" ht="12.75">
      <c r="A137" s="29">
        <v>14</v>
      </c>
      <c r="B137" s="159">
        <v>11.6473</v>
      </c>
      <c r="C137" s="30" t="e">
        <f t="shared" si="1"/>
        <v>#N/A</v>
      </c>
    </row>
    <row r="138" spans="1:3" ht="12.75">
      <c r="A138" s="29">
        <v>13</v>
      </c>
      <c r="B138" s="159">
        <v>11.6615</v>
      </c>
      <c r="C138" s="30" t="e">
        <f t="shared" si="1"/>
        <v>#N/A</v>
      </c>
    </row>
    <row r="139" spans="1:3" ht="12.75">
      <c r="A139" s="29">
        <v>12</v>
      </c>
      <c r="B139" s="159">
        <v>11.6857</v>
      </c>
      <c r="C139" s="30" t="e">
        <f t="shared" si="1"/>
        <v>#N/A</v>
      </c>
    </row>
    <row r="140" spans="1:3" ht="12.75">
      <c r="A140" s="29">
        <v>11</v>
      </c>
      <c r="B140" s="159">
        <v>11.6906</v>
      </c>
      <c r="C140" s="30" t="e">
        <f t="shared" si="1"/>
        <v>#N/A</v>
      </c>
    </row>
    <row r="141" spans="1:3" ht="12.75">
      <c r="A141" s="29">
        <v>10</v>
      </c>
      <c r="B141" s="159">
        <v>11.7051</v>
      </c>
      <c r="C141" s="30" t="e">
        <f t="shared" si="1"/>
        <v>#N/A</v>
      </c>
    </row>
    <row r="142" spans="1:3" ht="12.75">
      <c r="A142" s="29">
        <v>9</v>
      </c>
      <c r="B142" s="159">
        <v>11.7213</v>
      </c>
      <c r="C142" s="30" t="e">
        <f t="shared" si="1"/>
        <v>#N/A</v>
      </c>
    </row>
    <row r="143" spans="1:3" ht="12.75">
      <c r="A143" s="29">
        <v>8</v>
      </c>
      <c r="B143" s="159">
        <v>11.7473</v>
      </c>
      <c r="C143" s="30" t="e">
        <f t="shared" si="1"/>
        <v>#N/A</v>
      </c>
    </row>
    <row r="144" spans="1:3" ht="12.75">
      <c r="A144" s="29">
        <v>7</v>
      </c>
      <c r="B144" s="159">
        <v>11.7664</v>
      </c>
      <c r="C144" s="30" t="e">
        <f t="shared" si="1"/>
        <v>#N/A</v>
      </c>
    </row>
    <row r="145" spans="1:3" ht="12.75">
      <c r="A145" s="29">
        <v>6</v>
      </c>
      <c r="B145" s="159">
        <v>11.7947</v>
      </c>
      <c r="C145" s="30" t="e">
        <f t="shared" si="1"/>
        <v>#N/A</v>
      </c>
    </row>
    <row r="146" spans="1:3" ht="12.75">
      <c r="A146" s="29">
        <v>5</v>
      </c>
      <c r="B146" s="159">
        <v>11.8014</v>
      </c>
      <c r="C146" s="30" t="e">
        <f t="shared" si="1"/>
        <v>#N/A</v>
      </c>
    </row>
    <row r="147" spans="1:3" ht="12.75">
      <c r="A147" s="29">
        <v>4</v>
      </c>
      <c r="B147" s="159">
        <v>11.8092</v>
      </c>
      <c r="C147" s="30" t="e">
        <f t="shared" si="1"/>
        <v>#N/A</v>
      </c>
    </row>
    <row r="148" spans="1:3" ht="12.75">
      <c r="A148" s="29">
        <v>3</v>
      </c>
      <c r="B148" s="159">
        <v>11.8416</v>
      </c>
      <c r="C148" s="30" t="e">
        <f t="shared" si="1"/>
        <v>#N/A</v>
      </c>
    </row>
    <row r="149" spans="1:3" ht="12.75">
      <c r="A149" s="29">
        <v>2</v>
      </c>
      <c r="B149" s="159">
        <v>11.8572</v>
      </c>
      <c r="C149" s="30" t="e">
        <f t="shared" si="1"/>
        <v>#N/A</v>
      </c>
    </row>
    <row r="150" spans="1:3" ht="13.5" thickBot="1">
      <c r="A150" s="29">
        <v>1</v>
      </c>
      <c r="B150" s="168">
        <v>11.9504</v>
      </c>
      <c r="C150" s="30" t="e">
        <f t="shared" si="1"/>
        <v>#N/A</v>
      </c>
    </row>
    <row r="214" spans="4:29" ht="12.75">
      <c r="D214">
        <v>10.1785</v>
      </c>
      <c r="E214">
        <v>10.2945</v>
      </c>
      <c r="F214">
        <v>10.5118</v>
      </c>
      <c r="G214">
        <v>10.541</v>
      </c>
      <c r="H214">
        <v>10.557</v>
      </c>
      <c r="I214">
        <v>10.5913</v>
      </c>
      <c r="J214">
        <v>10.6156</v>
      </c>
      <c r="K214">
        <v>10.6668</v>
      </c>
      <c r="L214">
        <v>10.6964</v>
      </c>
      <c r="M214">
        <v>10.7665</v>
      </c>
      <c r="N214">
        <v>10.7783</v>
      </c>
      <c r="O214">
        <v>10.807</v>
      </c>
      <c r="P214">
        <v>10.8187</v>
      </c>
      <c r="Q214">
        <v>10.8301</v>
      </c>
      <c r="R214">
        <v>10.8486</v>
      </c>
      <c r="S214">
        <v>10.8575</v>
      </c>
      <c r="U214">
        <v>10.8618</v>
      </c>
      <c r="V214">
        <v>10.8934</v>
      </c>
      <c r="W214">
        <v>10.9044</v>
      </c>
      <c r="X214">
        <v>10.9231</v>
      </c>
      <c r="Y214">
        <v>10.9439</v>
      </c>
      <c r="Z214">
        <v>10.9624</v>
      </c>
      <c r="AA214">
        <v>10.9723</v>
      </c>
      <c r="AB214">
        <v>11.0154</v>
      </c>
      <c r="AC214">
        <v>11.0216</v>
      </c>
    </row>
    <row r="215" spans="4:29" ht="12.75">
      <c r="D215">
        <v>11.0238</v>
      </c>
      <c r="E215">
        <v>11.0437</v>
      </c>
      <c r="F215">
        <v>11.0555</v>
      </c>
      <c r="G215">
        <v>11.0592</v>
      </c>
      <c r="H215">
        <v>11.0682</v>
      </c>
      <c r="I215">
        <v>11.0939</v>
      </c>
      <c r="J215">
        <v>11.1029</v>
      </c>
      <c r="K215">
        <v>11.1143</v>
      </c>
      <c r="L215">
        <v>11.1171</v>
      </c>
      <c r="M215">
        <v>11.1391</v>
      </c>
      <c r="N215">
        <v>11.148</v>
      </c>
      <c r="O215">
        <v>11.1523</v>
      </c>
      <c r="P215">
        <v>11.1552</v>
      </c>
      <c r="Q215">
        <v>11.16</v>
      </c>
      <c r="R215">
        <v>11.1669</v>
      </c>
      <c r="S215">
        <v>11.1756</v>
      </c>
      <c r="U215">
        <v>11.1818</v>
      </c>
      <c r="V215">
        <v>11.195</v>
      </c>
      <c r="W215">
        <v>11.1976</v>
      </c>
      <c r="X215">
        <v>11.2301</v>
      </c>
      <c r="Y215">
        <v>11.2381</v>
      </c>
      <c r="Z215">
        <v>11.2619</v>
      </c>
      <c r="AA215">
        <v>11.2724</v>
      </c>
      <c r="AB215">
        <v>11.2976</v>
      </c>
      <c r="AC215">
        <v>11.302</v>
      </c>
    </row>
    <row r="216" spans="4:29" ht="12.75">
      <c r="D216">
        <v>11.3027</v>
      </c>
      <c r="E216">
        <v>11.3279</v>
      </c>
      <c r="F216">
        <v>11.3328</v>
      </c>
      <c r="G216">
        <v>11.337</v>
      </c>
      <c r="H216">
        <v>11.344</v>
      </c>
      <c r="I216">
        <v>11.3496</v>
      </c>
      <c r="J216">
        <v>11.3588</v>
      </c>
      <c r="K216">
        <v>11.3714</v>
      </c>
      <c r="L216">
        <v>11.3793</v>
      </c>
      <c r="M216">
        <v>11.3913</v>
      </c>
      <c r="N216">
        <v>11.3954</v>
      </c>
      <c r="O216">
        <v>11.4142</v>
      </c>
      <c r="P216">
        <v>11.428</v>
      </c>
      <c r="Q216">
        <v>11.4427</v>
      </c>
      <c r="R216">
        <v>11.4482</v>
      </c>
      <c r="S216">
        <v>11.4499</v>
      </c>
      <c r="U216">
        <v>11.4548</v>
      </c>
      <c r="V216">
        <v>11.4699</v>
      </c>
      <c r="W216">
        <v>11.4771</v>
      </c>
      <c r="X216">
        <v>11.4821</v>
      </c>
      <c r="Y216">
        <v>11.484</v>
      </c>
      <c r="Z216">
        <v>11.5034</v>
      </c>
      <c r="AA216">
        <v>11.5049</v>
      </c>
      <c r="AB216">
        <v>11.5263</v>
      </c>
      <c r="AC216">
        <v>11.5544</v>
      </c>
    </row>
    <row r="217" spans="4:26" ht="12.75">
      <c r="D217">
        <v>11.5636</v>
      </c>
      <c r="E217">
        <v>11.5652</v>
      </c>
      <c r="F217">
        <v>11.5938</v>
      </c>
      <c r="G217">
        <v>11.5994</v>
      </c>
      <c r="H217">
        <v>11.6093</v>
      </c>
      <c r="I217">
        <v>11.6181</v>
      </c>
      <c r="J217">
        <v>11.6285</v>
      </c>
      <c r="K217">
        <v>11.6298</v>
      </c>
      <c r="L217">
        <v>11.6335</v>
      </c>
      <c r="M217">
        <v>11.6615</v>
      </c>
      <c r="N217">
        <v>11.6857</v>
      </c>
      <c r="O217">
        <v>11.6906</v>
      </c>
      <c r="P217">
        <v>11.7051</v>
      </c>
      <c r="Q217">
        <v>11.7213</v>
      </c>
      <c r="R217">
        <v>11.7473</v>
      </c>
      <c r="S217">
        <v>11.7664</v>
      </c>
      <c r="U217">
        <v>11.7947</v>
      </c>
      <c r="V217">
        <v>11.8014</v>
      </c>
      <c r="W217">
        <v>11.8092</v>
      </c>
      <c r="X217">
        <v>11.8416</v>
      </c>
      <c r="Y217">
        <v>11.8572</v>
      </c>
      <c r="Z217">
        <v>11.9504</v>
      </c>
    </row>
    <row r="221" spans="3:4" ht="12.75">
      <c r="C221">
        <v>100</v>
      </c>
      <c r="D221">
        <v>10.2945</v>
      </c>
    </row>
    <row r="222" spans="3:4" ht="12.75">
      <c r="C222">
        <v>99</v>
      </c>
      <c r="D222">
        <v>10.5118</v>
      </c>
    </row>
    <row r="223" spans="3:4" ht="12.75">
      <c r="C223">
        <v>98</v>
      </c>
      <c r="D223">
        <v>10.541</v>
      </c>
    </row>
    <row r="224" spans="3:4" ht="12.75">
      <c r="C224">
        <v>97</v>
      </c>
      <c r="D224">
        <v>10.557</v>
      </c>
    </row>
    <row r="225" spans="3:4" ht="12.75">
      <c r="C225">
        <v>96</v>
      </c>
      <c r="D225">
        <v>10.5913</v>
      </c>
    </row>
    <row r="226" spans="3:4" ht="12.75">
      <c r="C226">
        <v>95</v>
      </c>
      <c r="D226">
        <v>10.6156</v>
      </c>
    </row>
    <row r="227" spans="3:4" ht="12.75">
      <c r="C227">
        <v>94</v>
      </c>
      <c r="D227">
        <v>10.6668</v>
      </c>
    </row>
    <row r="228" spans="3:4" ht="12.75">
      <c r="C228">
        <v>93</v>
      </c>
      <c r="D228">
        <v>10.6964</v>
      </c>
    </row>
    <row r="229" spans="3:4" ht="12.75">
      <c r="C229">
        <v>92</v>
      </c>
      <c r="D229">
        <v>10.7109</v>
      </c>
    </row>
    <row r="230" spans="3:4" ht="12.75">
      <c r="C230">
        <v>91</v>
      </c>
      <c r="D230">
        <v>10.7665</v>
      </c>
    </row>
    <row r="231" spans="3:4" ht="12.75">
      <c r="C231">
        <v>90</v>
      </c>
      <c r="D231">
        <v>10.7783</v>
      </c>
    </row>
    <row r="232" spans="3:4" ht="12.75">
      <c r="C232">
        <v>89</v>
      </c>
      <c r="D232">
        <v>10.807</v>
      </c>
    </row>
    <row r="233" spans="3:4" ht="12.75">
      <c r="C233">
        <v>88</v>
      </c>
      <c r="D233">
        <v>10.8187</v>
      </c>
    </row>
    <row r="234" spans="3:4" ht="12.75">
      <c r="C234">
        <v>87</v>
      </c>
      <c r="D234">
        <v>10.8301</v>
      </c>
    </row>
    <row r="235" spans="3:4" ht="12.75">
      <c r="C235">
        <v>86</v>
      </c>
      <c r="D235">
        <v>10.8486</v>
      </c>
    </row>
    <row r="236" spans="3:4" ht="12.75">
      <c r="C236">
        <v>85</v>
      </c>
      <c r="D236">
        <v>10.8575</v>
      </c>
    </row>
    <row r="237" spans="3:4" ht="12.75">
      <c r="C237">
        <v>84</v>
      </c>
      <c r="D237">
        <v>10.8618</v>
      </c>
    </row>
    <row r="238" spans="3:4" ht="12.75">
      <c r="C238">
        <v>83</v>
      </c>
      <c r="D238">
        <v>10.8934</v>
      </c>
    </row>
    <row r="239" spans="3:4" ht="12.75">
      <c r="C239">
        <v>82</v>
      </c>
      <c r="D239">
        <v>10.9044</v>
      </c>
    </row>
    <row r="240" spans="3:4" ht="12.75">
      <c r="C240">
        <v>81</v>
      </c>
      <c r="D240">
        <v>10.9231</v>
      </c>
    </row>
    <row r="241" spans="3:4" ht="12.75">
      <c r="C241">
        <v>80</v>
      </c>
      <c r="D241">
        <v>10.9439</v>
      </c>
    </row>
    <row r="242" spans="3:4" ht="12.75">
      <c r="C242">
        <v>79</v>
      </c>
      <c r="D242">
        <v>10.9624</v>
      </c>
    </row>
    <row r="243" spans="3:4" ht="12.75">
      <c r="C243">
        <v>78</v>
      </c>
      <c r="D243">
        <v>10.9723</v>
      </c>
    </row>
    <row r="244" spans="3:4" ht="12.75">
      <c r="C244">
        <v>77</v>
      </c>
      <c r="D244">
        <v>11.0154</v>
      </c>
    </row>
    <row r="245" spans="3:4" ht="12.75">
      <c r="C245">
        <v>76</v>
      </c>
      <c r="D245">
        <v>11.0216</v>
      </c>
    </row>
    <row r="246" spans="3:4" ht="12.75">
      <c r="C246">
        <v>75</v>
      </c>
      <c r="D246">
        <v>11.0238</v>
      </c>
    </row>
    <row r="247" spans="3:4" ht="12.75">
      <c r="C247">
        <v>74</v>
      </c>
      <c r="D247">
        <v>11.0437</v>
      </c>
    </row>
    <row r="248" spans="3:4" ht="12.75">
      <c r="C248">
        <v>73</v>
      </c>
      <c r="D248">
        <v>11.0555</v>
      </c>
    </row>
    <row r="249" spans="3:4" ht="12.75">
      <c r="C249">
        <v>72</v>
      </c>
      <c r="D249">
        <v>11.0592</v>
      </c>
    </row>
    <row r="250" spans="3:4" ht="12.75">
      <c r="C250">
        <v>71</v>
      </c>
      <c r="D250">
        <v>11.0682</v>
      </c>
    </row>
    <row r="251" spans="3:4" ht="12.75">
      <c r="C251">
        <v>70</v>
      </c>
      <c r="D251">
        <v>11.0939</v>
      </c>
    </row>
    <row r="252" spans="3:4" ht="12.75">
      <c r="C252">
        <v>69</v>
      </c>
      <c r="D252">
        <v>11.1029</v>
      </c>
    </row>
    <row r="253" spans="3:4" ht="12.75">
      <c r="C253">
        <v>68</v>
      </c>
      <c r="D253">
        <v>11.1143</v>
      </c>
    </row>
    <row r="254" spans="3:4" ht="12.75">
      <c r="C254">
        <v>67</v>
      </c>
      <c r="D254">
        <v>11.1171</v>
      </c>
    </row>
    <row r="255" spans="3:4" ht="12.75">
      <c r="C255">
        <v>66</v>
      </c>
      <c r="D255">
        <v>11.1279</v>
      </c>
    </row>
    <row r="256" spans="3:4" ht="12.75">
      <c r="C256">
        <v>65</v>
      </c>
      <c r="D256">
        <v>11.1391</v>
      </c>
    </row>
    <row r="257" spans="3:4" ht="12.75">
      <c r="C257">
        <v>64</v>
      </c>
      <c r="D257">
        <v>11.148</v>
      </c>
    </row>
    <row r="258" spans="3:4" ht="12.75">
      <c r="C258">
        <v>63</v>
      </c>
      <c r="D258">
        <v>11.1523</v>
      </c>
    </row>
    <row r="259" spans="3:4" ht="12.75">
      <c r="C259">
        <v>62</v>
      </c>
      <c r="D259">
        <v>11.1552</v>
      </c>
    </row>
    <row r="260" spans="3:4" ht="12.75">
      <c r="C260">
        <v>61</v>
      </c>
      <c r="D260">
        <v>11.16</v>
      </c>
    </row>
    <row r="261" spans="3:4" ht="12.75">
      <c r="C261">
        <v>60</v>
      </c>
      <c r="D261">
        <v>11.1669</v>
      </c>
    </row>
    <row r="262" spans="3:4" ht="12.75">
      <c r="C262">
        <v>59</v>
      </c>
      <c r="D262">
        <v>11.1756</v>
      </c>
    </row>
    <row r="263" spans="3:4" ht="12.75">
      <c r="C263">
        <v>58</v>
      </c>
      <c r="D263">
        <v>11.1818</v>
      </c>
    </row>
    <row r="264" spans="3:4" ht="12.75">
      <c r="C264">
        <v>57</v>
      </c>
      <c r="D264">
        <v>11.195</v>
      </c>
    </row>
    <row r="265" spans="3:4" ht="12.75">
      <c r="C265">
        <v>56</v>
      </c>
      <c r="D265">
        <v>11.1976</v>
      </c>
    </row>
    <row r="266" spans="3:4" ht="12.75">
      <c r="C266">
        <v>55</v>
      </c>
      <c r="D266">
        <v>11.2301</v>
      </c>
    </row>
    <row r="267" spans="3:4" ht="12.75">
      <c r="C267">
        <v>54</v>
      </c>
      <c r="D267">
        <v>11.2381</v>
      </c>
    </row>
    <row r="268" spans="3:4" ht="12.75">
      <c r="C268">
        <v>53</v>
      </c>
      <c r="D268">
        <v>11.2619</v>
      </c>
    </row>
    <row r="269" spans="3:4" ht="12.75">
      <c r="C269">
        <v>52</v>
      </c>
      <c r="D269">
        <v>11.2724</v>
      </c>
    </row>
    <row r="270" spans="3:4" ht="12.75">
      <c r="C270">
        <v>51</v>
      </c>
      <c r="D270">
        <v>11.2976</v>
      </c>
    </row>
    <row r="271" spans="3:4" ht="12.75">
      <c r="C271">
        <v>50</v>
      </c>
      <c r="D271">
        <v>11.302</v>
      </c>
    </row>
    <row r="272" spans="3:4" ht="12.75">
      <c r="C272">
        <v>49</v>
      </c>
      <c r="D272">
        <v>11.3027</v>
      </c>
    </row>
    <row r="273" spans="3:4" ht="12.75">
      <c r="C273">
        <v>48</v>
      </c>
      <c r="D273">
        <v>11.3279</v>
      </c>
    </row>
    <row r="274" spans="3:4" ht="12.75">
      <c r="C274">
        <v>47</v>
      </c>
      <c r="D274">
        <v>11.3328</v>
      </c>
    </row>
    <row r="275" spans="3:4" ht="12.75">
      <c r="C275">
        <v>46</v>
      </c>
      <c r="D275">
        <v>11.337</v>
      </c>
    </row>
    <row r="276" spans="3:4" ht="12.75">
      <c r="C276">
        <v>45</v>
      </c>
      <c r="D276">
        <v>11.344</v>
      </c>
    </row>
    <row r="277" spans="3:4" ht="12.75">
      <c r="C277">
        <v>44</v>
      </c>
      <c r="D277">
        <v>11.3496</v>
      </c>
    </row>
    <row r="278" spans="3:4" ht="12.75">
      <c r="C278">
        <v>43</v>
      </c>
      <c r="D278">
        <v>11.3588</v>
      </c>
    </row>
    <row r="279" spans="3:4" ht="12.75">
      <c r="C279">
        <v>42</v>
      </c>
      <c r="D279">
        <v>11.3714</v>
      </c>
    </row>
    <row r="280" spans="3:4" ht="12.75">
      <c r="C280">
        <v>41</v>
      </c>
      <c r="D280">
        <v>11.3793</v>
      </c>
    </row>
    <row r="281" spans="3:4" ht="12.75">
      <c r="C281">
        <v>40</v>
      </c>
      <c r="D281">
        <v>11.3861</v>
      </c>
    </row>
    <row r="282" spans="3:4" ht="12.75">
      <c r="C282">
        <v>39</v>
      </c>
      <c r="D282">
        <v>11.3913</v>
      </c>
    </row>
    <row r="283" spans="3:4" ht="12.75">
      <c r="C283">
        <v>38</v>
      </c>
      <c r="D283">
        <v>11.3954</v>
      </c>
    </row>
    <row r="284" spans="3:4" ht="12.75">
      <c r="C284">
        <v>37</v>
      </c>
      <c r="D284">
        <v>11.4142</v>
      </c>
    </row>
    <row r="285" spans="3:4" ht="12.75">
      <c r="C285">
        <v>36</v>
      </c>
      <c r="D285">
        <v>11.428</v>
      </c>
    </row>
    <row r="286" spans="3:4" ht="12.75">
      <c r="C286">
        <v>35</v>
      </c>
      <c r="D286">
        <v>11.4427</v>
      </c>
    </row>
    <row r="287" spans="3:4" ht="12.75">
      <c r="C287">
        <v>34</v>
      </c>
      <c r="D287">
        <v>11.4482</v>
      </c>
    </row>
    <row r="288" spans="3:4" ht="12.75">
      <c r="C288">
        <v>33</v>
      </c>
      <c r="D288">
        <v>11.4499</v>
      </c>
    </row>
    <row r="289" spans="3:4" ht="12.75">
      <c r="C289">
        <v>32</v>
      </c>
      <c r="D289">
        <v>11.4548</v>
      </c>
    </row>
    <row r="290" spans="3:4" ht="12.75">
      <c r="C290">
        <v>31</v>
      </c>
      <c r="D290">
        <v>11.4699</v>
      </c>
    </row>
    <row r="291" spans="3:4" ht="12.75">
      <c r="C291">
        <v>30</v>
      </c>
      <c r="D291">
        <v>11.4771</v>
      </c>
    </row>
    <row r="292" spans="3:4" ht="12.75">
      <c r="C292">
        <v>29</v>
      </c>
      <c r="D292">
        <v>11.4821</v>
      </c>
    </row>
    <row r="293" spans="3:4" ht="12.75">
      <c r="C293">
        <v>28</v>
      </c>
      <c r="D293">
        <v>11.484</v>
      </c>
    </row>
    <row r="294" spans="3:4" ht="12.75">
      <c r="C294">
        <v>27</v>
      </c>
      <c r="D294">
        <v>11.5034</v>
      </c>
    </row>
    <row r="295" spans="3:4" ht="12.75">
      <c r="C295">
        <v>26</v>
      </c>
      <c r="D295">
        <v>11.5049</v>
      </c>
    </row>
    <row r="296" spans="3:4" ht="12.75">
      <c r="C296">
        <v>25</v>
      </c>
      <c r="D296">
        <v>11.5263</v>
      </c>
    </row>
    <row r="297" spans="3:4" ht="12.75">
      <c r="C297">
        <v>24</v>
      </c>
      <c r="D297">
        <v>11.5544</v>
      </c>
    </row>
    <row r="298" spans="3:4" ht="12.75">
      <c r="C298">
        <v>23</v>
      </c>
      <c r="D298">
        <v>11.5636</v>
      </c>
    </row>
    <row r="299" spans="3:4" ht="12.75">
      <c r="C299">
        <v>22</v>
      </c>
      <c r="D299">
        <v>11.5652</v>
      </c>
    </row>
    <row r="300" spans="3:4" ht="12.75">
      <c r="C300">
        <v>21</v>
      </c>
      <c r="D300">
        <v>11.5938</v>
      </c>
    </row>
    <row r="301" spans="3:4" ht="12.75">
      <c r="C301">
        <v>20</v>
      </c>
      <c r="D301">
        <v>11.5994</v>
      </c>
    </row>
    <row r="302" spans="3:4" ht="12.75">
      <c r="C302">
        <v>19</v>
      </c>
      <c r="D302">
        <v>11.6093</v>
      </c>
    </row>
    <row r="303" spans="3:4" ht="12.75">
      <c r="C303">
        <v>18</v>
      </c>
      <c r="D303">
        <v>11.6181</v>
      </c>
    </row>
    <row r="304" spans="3:4" ht="12.75">
      <c r="C304">
        <v>17</v>
      </c>
      <c r="D304">
        <v>11.6285</v>
      </c>
    </row>
    <row r="305" spans="3:4" ht="12.75">
      <c r="C305">
        <v>16</v>
      </c>
      <c r="D305">
        <v>11.6298</v>
      </c>
    </row>
    <row r="306" spans="3:4" ht="12.75">
      <c r="C306">
        <v>15</v>
      </c>
      <c r="D306">
        <v>11.6335</v>
      </c>
    </row>
    <row r="307" spans="3:4" ht="12.75">
      <c r="C307">
        <v>14</v>
      </c>
      <c r="D307">
        <v>11.6473</v>
      </c>
    </row>
    <row r="308" spans="3:4" ht="12.75">
      <c r="C308">
        <v>13</v>
      </c>
      <c r="D308">
        <v>11.6615</v>
      </c>
    </row>
    <row r="309" spans="3:4" ht="12.75">
      <c r="C309">
        <v>12</v>
      </c>
      <c r="D309">
        <v>11.6857</v>
      </c>
    </row>
    <row r="310" spans="3:4" ht="12.75">
      <c r="C310">
        <v>11</v>
      </c>
      <c r="D310">
        <v>11.6906</v>
      </c>
    </row>
    <row r="311" spans="3:4" ht="12.75">
      <c r="C311">
        <v>10</v>
      </c>
      <c r="D311">
        <v>11.7051</v>
      </c>
    </row>
    <row r="312" spans="3:4" ht="12.75">
      <c r="C312">
        <v>9</v>
      </c>
      <c r="D312">
        <v>11.7213</v>
      </c>
    </row>
    <row r="313" spans="3:4" ht="12.75">
      <c r="C313">
        <v>8</v>
      </c>
      <c r="D313">
        <v>11.7473</v>
      </c>
    </row>
    <row r="314" spans="3:4" ht="12.75">
      <c r="C314">
        <v>7</v>
      </c>
      <c r="D314">
        <v>11.7664</v>
      </c>
    </row>
    <row r="315" spans="3:4" ht="12.75">
      <c r="C315">
        <v>6</v>
      </c>
      <c r="D315">
        <v>11.7947</v>
      </c>
    </row>
    <row r="316" spans="3:4" ht="12.75">
      <c r="C316">
        <v>5</v>
      </c>
      <c r="D316">
        <v>11.8014</v>
      </c>
    </row>
    <row r="317" spans="3:4" ht="12.75">
      <c r="C317">
        <v>4</v>
      </c>
      <c r="D317">
        <v>11.8092</v>
      </c>
    </row>
    <row r="318" spans="3:4" ht="12.75">
      <c r="C318">
        <v>3</v>
      </c>
      <c r="D318">
        <v>11.8416</v>
      </c>
    </row>
    <row r="319" spans="3:4" ht="12.75">
      <c r="C319">
        <v>2</v>
      </c>
      <c r="D319">
        <v>11.8572</v>
      </c>
    </row>
    <row r="320" spans="3:4" ht="12.75">
      <c r="C320">
        <v>1</v>
      </c>
      <c r="D320">
        <v>11.9504</v>
      </c>
    </row>
  </sheetData>
  <sheetProtection/>
  <mergeCells count="8">
    <mergeCell ref="H56:I56"/>
    <mergeCell ref="K56:L56"/>
    <mergeCell ref="D7:G7"/>
    <mergeCell ref="H7:K7"/>
    <mergeCell ref="H54:I54"/>
    <mergeCell ref="K54:L54"/>
    <mergeCell ref="F49:I49"/>
    <mergeCell ref="K49:L49"/>
  </mergeCells>
  <printOptions/>
  <pageMargins left="0.75" right="0.75" top="1" bottom="1" header="0.5" footer="0.5"/>
  <pageSetup fitToHeight="1" fitToWidth="1" horizontalDpi="600" verticalDpi="600" orientation="landscape" scale="22"/>
  <drawing r:id="rId1"/>
</worksheet>
</file>

<file path=xl/worksheets/sheet16.xml><?xml version="1.0" encoding="utf-8"?>
<worksheet xmlns="http://schemas.openxmlformats.org/spreadsheetml/2006/main" xmlns:r="http://schemas.openxmlformats.org/officeDocument/2006/relationships">
  <sheetPr>
    <pageSetUpPr fitToPage="1"/>
  </sheetPr>
  <dimension ref="A1:AC320"/>
  <sheetViews>
    <sheetView zoomScale="75" zoomScaleNormal="75" zoomScalePageLayoutView="0" workbookViewId="0" topLeftCell="A1">
      <selection activeCell="B17" sqref="B17"/>
    </sheetView>
  </sheetViews>
  <sheetFormatPr defaultColWidth="8.8515625" defaultRowHeight="12.75"/>
  <cols>
    <col min="1" max="1" width="21.28125" style="0" customWidth="1"/>
    <col min="2" max="2" width="18.28125" style="0" bestFit="1" customWidth="1"/>
    <col min="3" max="3" width="15.421875" style="0" customWidth="1"/>
    <col min="4" max="4" width="18.28125" style="0" customWidth="1"/>
    <col min="5" max="5" width="12.7109375" style="0" bestFit="1" customWidth="1"/>
    <col min="6" max="6" width="13.7109375" style="0" customWidth="1"/>
    <col min="7" max="7" width="11.28125" style="0" bestFit="1" customWidth="1"/>
    <col min="8" max="8" width="8.8515625" style="0" customWidth="1"/>
    <col min="9" max="9" width="11.8515625" style="0" customWidth="1"/>
    <col min="10" max="10" width="8.8515625" style="0" customWidth="1"/>
    <col min="11" max="11" width="7.421875" style="0" customWidth="1"/>
    <col min="12" max="12" width="8.8515625" style="0" customWidth="1"/>
    <col min="13" max="13" width="20.00390625" style="0" customWidth="1"/>
    <col min="14" max="14" width="7.8515625" style="0" customWidth="1"/>
    <col min="15" max="15" width="5.421875" style="0" customWidth="1"/>
    <col min="16" max="16" width="6.00390625" style="0" customWidth="1"/>
    <col min="17" max="17" width="6.421875" style="0" customWidth="1"/>
    <col min="18" max="18" width="6.28125" style="0" customWidth="1"/>
    <col min="19" max="19" width="10.00390625" style="0" customWidth="1"/>
    <col min="20" max="20" width="7.7109375" style="0" customWidth="1"/>
  </cols>
  <sheetData>
    <row r="1" spans="1:3" ht="18">
      <c r="A1" s="40" t="s">
        <v>2344</v>
      </c>
      <c r="B1" s="12"/>
      <c r="C1" s="12"/>
    </row>
    <row r="2" ht="18">
      <c r="A2" s="11" t="s">
        <v>2345</v>
      </c>
    </row>
    <row r="4" ht="13.5" thickBot="1"/>
    <row r="5" spans="1:11" ht="18">
      <c r="A5" s="41" t="s">
        <v>2345</v>
      </c>
      <c r="B5" s="42"/>
      <c r="C5" s="42"/>
      <c r="D5" s="42"/>
      <c r="E5" s="42"/>
      <c r="F5" s="42"/>
      <c r="G5" s="42"/>
      <c r="H5" s="42"/>
      <c r="I5" s="42"/>
      <c r="J5" s="42"/>
      <c r="K5" s="43"/>
    </row>
    <row r="6" spans="1:11" ht="13.5" thickBot="1">
      <c r="A6" s="44"/>
      <c r="B6" s="45"/>
      <c r="C6" s="45"/>
      <c r="D6" s="45"/>
      <c r="E6" s="45"/>
      <c r="F6" s="45"/>
      <c r="G6" s="45"/>
      <c r="H6" s="45"/>
      <c r="I6" s="45"/>
      <c r="J6" s="45"/>
      <c r="K6" s="46"/>
    </row>
    <row r="7" spans="1:11" ht="15.75" thickBot="1">
      <c r="A7" s="47"/>
      <c r="B7" s="48" t="s">
        <v>2346</v>
      </c>
      <c r="C7" s="49" t="s">
        <v>2347</v>
      </c>
      <c r="D7" s="1064" t="s">
        <v>2348</v>
      </c>
      <c r="E7" s="1065"/>
      <c r="F7" s="1065"/>
      <c r="G7" s="1066"/>
      <c r="H7" s="1064" t="s">
        <v>2349</v>
      </c>
      <c r="I7" s="1065"/>
      <c r="J7" s="1065"/>
      <c r="K7" s="1066"/>
    </row>
    <row r="8" spans="1:16" ht="20.25" customHeight="1">
      <c r="A8" s="50" t="s">
        <v>2350</v>
      </c>
      <c r="B8" s="51" t="e">
        <f>C8/N10</f>
        <v>#N/A</v>
      </c>
      <c r="C8" s="51" t="e">
        <f>N14</f>
        <v>#N/A</v>
      </c>
      <c r="D8" s="52"/>
      <c r="E8" s="53" t="s">
        <v>2351</v>
      </c>
      <c r="F8" s="54" t="e">
        <f>+(F9*'Side Calcs - Proposed'!J16/(10.3/3.412))+(F9*'Side Calcs - Proposed'!K16/1.024)+(F9*'Side Calcs - Proposed'!L16)+(F9*'Side Calcs - Proposed'!M16/1.38)+(F9*'Side Calcs - Proposed'!N16)</f>
        <v>#N/A</v>
      </c>
      <c r="G8" s="55" t="s">
        <v>2202</v>
      </c>
      <c r="H8" s="56"/>
      <c r="I8" s="57" t="s">
        <v>2042</v>
      </c>
      <c r="J8" s="58">
        <f>+G39</f>
        <v>11.2468555</v>
      </c>
      <c r="K8" s="59" t="s">
        <v>2299</v>
      </c>
      <c r="P8" t="s">
        <v>2300</v>
      </c>
    </row>
    <row r="9" spans="1:16" ht="15.75">
      <c r="A9" s="50" t="s">
        <v>2301</v>
      </c>
      <c r="B9" s="60" t="e">
        <f>B12*B16</f>
        <v>#N/A</v>
      </c>
      <c r="C9" s="61"/>
      <c r="D9" s="56"/>
      <c r="E9" s="53" t="s">
        <v>1744</v>
      </c>
      <c r="F9" s="62" t="e">
        <f>+EXP('Worksheet - Design - Proposed'!C76)</f>
        <v>#N/A</v>
      </c>
      <c r="G9" s="55" t="s">
        <v>2202</v>
      </c>
      <c r="H9" s="63"/>
      <c r="I9" s="64"/>
      <c r="J9" s="16"/>
      <c r="K9" s="59"/>
      <c r="N9" t="s">
        <v>1425</v>
      </c>
      <c r="O9" t="s">
        <v>2300</v>
      </c>
      <c r="P9" s="19" t="s">
        <v>1745</v>
      </c>
    </row>
    <row r="10" spans="1:16" ht="15.75">
      <c r="A10" s="50" t="s">
        <v>1746</v>
      </c>
      <c r="B10" s="65" t="e">
        <f>B17*B18</f>
        <v>#N/A</v>
      </c>
      <c r="C10" s="61"/>
      <c r="D10" s="63"/>
      <c r="E10" s="66"/>
      <c r="F10" s="67"/>
      <c r="G10" s="59"/>
      <c r="H10" s="63"/>
      <c r="I10" s="64"/>
      <c r="J10" s="68"/>
      <c r="K10" s="59"/>
      <c r="M10" s="69"/>
      <c r="N10" s="70" t="e">
        <f>#N/A</f>
        <v>#N/A</v>
      </c>
      <c r="O10" s="70" t="e">
        <f>#N/A</f>
        <v>#N/A</v>
      </c>
      <c r="P10" t="e">
        <f>O10/N10</f>
        <v>#N/A</v>
      </c>
    </row>
    <row r="11" spans="1:14" ht="15.75">
      <c r="A11" s="50" t="s">
        <v>2336</v>
      </c>
      <c r="B11" s="65" t="e">
        <f>O10/N10</f>
        <v>#N/A</v>
      </c>
      <c r="C11" s="61"/>
      <c r="D11" s="63"/>
      <c r="E11" s="66"/>
      <c r="F11" s="67"/>
      <c r="G11" s="59"/>
      <c r="H11" s="63"/>
      <c r="I11" s="64"/>
      <c r="J11" s="68"/>
      <c r="K11" s="59"/>
      <c r="M11" s="69"/>
      <c r="N11" s="70"/>
    </row>
    <row r="12" spans="1:11" ht="16.5" thickBot="1">
      <c r="A12" s="71" t="s">
        <v>287</v>
      </c>
      <c r="B12" s="72" t="e">
        <f>'ZipCode Map'!K5</f>
        <v>#N/A</v>
      </c>
      <c r="C12" s="61"/>
      <c r="D12" s="63"/>
      <c r="E12" s="73" t="s">
        <v>2337</v>
      </c>
      <c r="F12" s="74" t="e">
        <f>IF(B25&lt;'Worksheet - Design - Proposed'!C51,100,LOOKUP(B25,'Worksheet - Design - Proposed'!C51:C149,'Worksheet - Design - Proposed'!A51:A149)-1)</f>
        <v>#N/A</v>
      </c>
      <c r="G12" s="59"/>
      <c r="H12" s="63"/>
      <c r="I12" s="75"/>
      <c r="J12" s="16"/>
      <c r="K12" s="59"/>
    </row>
    <row r="13" spans="1:21" ht="51.75">
      <c r="A13" s="71"/>
      <c r="B13" s="72"/>
      <c r="C13" s="61"/>
      <c r="D13" s="63"/>
      <c r="E13" s="16"/>
      <c r="F13" s="16"/>
      <c r="G13" s="59"/>
      <c r="H13" s="56"/>
      <c r="I13" s="57" t="s">
        <v>2085</v>
      </c>
      <c r="J13" s="76" t="e">
        <f>$D$40+$D$41*LN(B8)+$D$42*B9+$D$43*B10+D44*B11</f>
        <v>#N/A</v>
      </c>
      <c r="K13" s="59" t="s">
        <v>2299</v>
      </c>
      <c r="M13" s="77" t="s">
        <v>1838</v>
      </c>
      <c r="N13" s="77" t="s">
        <v>1839</v>
      </c>
      <c r="O13" s="77" t="s">
        <v>1840</v>
      </c>
      <c r="P13" s="77" t="s">
        <v>1841</v>
      </c>
      <c r="Q13" s="77" t="s">
        <v>2025</v>
      </c>
      <c r="R13" s="77" t="s">
        <v>2026</v>
      </c>
      <c r="S13" s="77" t="s">
        <v>2027</v>
      </c>
      <c r="T13" s="77" t="s">
        <v>2290</v>
      </c>
      <c r="U13" s="77" t="s">
        <v>2291</v>
      </c>
    </row>
    <row r="14" spans="1:21" ht="15.75">
      <c r="A14" s="71"/>
      <c r="B14" s="51"/>
      <c r="C14" s="61"/>
      <c r="D14" s="52"/>
      <c r="E14" s="53" t="s">
        <v>2292</v>
      </c>
      <c r="F14" s="54" t="e">
        <f>+(F15*'Side Calcs - Proposed'!J16/(10.3/3.412))+(F15*'Side Calcs - Proposed'!K16/1.024)+(F15*'Side Calcs - Proposed'!L16)+(F15*'Side Calcs - Proposed'!M16/1.38)+(F15*'Side Calcs - Proposed'!N16)</f>
        <v>#N/A</v>
      </c>
      <c r="G14" s="55" t="s">
        <v>2202</v>
      </c>
      <c r="H14" s="63"/>
      <c r="I14" s="64"/>
      <c r="J14" s="78"/>
      <c r="K14" s="59"/>
      <c r="M14" s="79" t="e">
        <f>#N/A</f>
        <v>#N/A</v>
      </c>
      <c r="N14" s="80" t="e">
        <f>#N/A</f>
        <v>#N/A</v>
      </c>
      <c r="O14" s="80"/>
      <c r="P14" s="80"/>
      <c r="Q14" s="80" t="e">
        <f>#N/A</f>
        <v>#N/A</v>
      </c>
      <c r="R14" s="80"/>
      <c r="S14" s="81" t="e">
        <f>S21-S15</f>
        <v>#N/A</v>
      </c>
      <c r="T14" s="81" t="e">
        <f>S14/N10</f>
        <v>#N/A</v>
      </c>
      <c r="U14" s="80"/>
    </row>
    <row r="15" spans="1:25" ht="15.75">
      <c r="A15" s="71"/>
      <c r="B15" s="51"/>
      <c r="C15" s="61"/>
      <c r="D15" s="56"/>
      <c r="E15" s="53" t="s">
        <v>2585</v>
      </c>
      <c r="F15" s="62" t="e">
        <f>F9*N10+SUM(S15:S19)</f>
        <v>#N/A</v>
      </c>
      <c r="G15" s="55" t="s">
        <v>2202</v>
      </c>
      <c r="H15" s="63"/>
      <c r="I15" s="64"/>
      <c r="J15" s="78"/>
      <c r="K15" s="59"/>
      <c r="M15" s="79" t="e">
        <f>#N/A</f>
        <v>#N/A</v>
      </c>
      <c r="N15" s="80" t="e">
        <f>#N/A</f>
        <v>#N/A</v>
      </c>
      <c r="O15" s="80"/>
      <c r="P15" s="80"/>
      <c r="Q15" s="80" t="e">
        <f>#N/A</f>
        <v>#N/A</v>
      </c>
      <c r="R15" s="80"/>
      <c r="S15" s="81" t="e">
        <f>0.75*S$21*N15/N$22</f>
        <v>#N/A</v>
      </c>
      <c r="T15" s="81"/>
      <c r="U15" s="82" t="s">
        <v>2586</v>
      </c>
      <c r="V15" s="83"/>
      <c r="W15" s="83"/>
      <c r="X15" s="83"/>
      <c r="Y15" s="83"/>
    </row>
    <row r="16" spans="1:25" ht="15.75">
      <c r="A16" s="50" t="s">
        <v>2086</v>
      </c>
      <c r="B16" s="84" t="e">
        <f>#N/A</f>
        <v>#N/A</v>
      </c>
      <c r="C16" s="61"/>
      <c r="D16" s="63"/>
      <c r="E16" s="75"/>
      <c r="F16" s="85"/>
      <c r="G16" s="86"/>
      <c r="H16" s="63"/>
      <c r="I16" s="64"/>
      <c r="J16" s="78"/>
      <c r="K16" s="59"/>
      <c r="M16" s="79" t="e">
        <f>#N/A</f>
        <v>#N/A</v>
      </c>
      <c r="N16" s="80" t="e">
        <f>#N/A</f>
        <v>#N/A</v>
      </c>
      <c r="O16" s="80"/>
      <c r="P16" s="80"/>
      <c r="Q16" s="80" t="e">
        <f>#N/A</f>
        <v>#N/A</v>
      </c>
      <c r="R16" s="80"/>
      <c r="S16" s="81" t="e">
        <f>200*N16</f>
        <v>#N/A</v>
      </c>
      <c r="T16" s="81"/>
      <c r="U16" s="82" t="s">
        <v>2087</v>
      </c>
      <c r="V16" s="83"/>
      <c r="W16" s="83"/>
      <c r="X16" s="83"/>
      <c r="Y16" s="83"/>
    </row>
    <row r="17" spans="1:21" ht="15.75">
      <c r="A17" s="50" t="s">
        <v>288</v>
      </c>
      <c r="B17" s="65" t="e">
        <f>#N/A</f>
        <v>#N/A</v>
      </c>
      <c r="C17" s="61"/>
      <c r="D17" s="63"/>
      <c r="E17" s="14"/>
      <c r="F17" s="87"/>
      <c r="G17" s="86"/>
      <c r="H17" s="63"/>
      <c r="I17" s="64" t="s">
        <v>2088</v>
      </c>
      <c r="J17" s="88" t="e">
        <f>+J13/J8</f>
        <v>#N/A</v>
      </c>
      <c r="K17" s="59"/>
      <c r="M17" s="79" t="e">
        <f>#N/A</f>
        <v>#N/A</v>
      </c>
      <c r="N17" s="80" t="e">
        <f>#N/A</f>
        <v>#N/A</v>
      </c>
      <c r="O17" s="80">
        <v>168</v>
      </c>
      <c r="P17" s="80" t="s">
        <v>2089</v>
      </c>
      <c r="Q17" s="80" t="s">
        <v>2089</v>
      </c>
      <c r="R17" s="89">
        <v>1.46</v>
      </c>
      <c r="S17" s="81" t="e">
        <f>N17*O17*R17*10.3/1000</f>
        <v>#N/A</v>
      </c>
      <c r="T17" s="81"/>
      <c r="U17" s="89"/>
    </row>
    <row r="18" spans="1:21" ht="15.75">
      <c r="A18" s="50" t="s">
        <v>2090</v>
      </c>
      <c r="B18" s="84" t="e">
        <f>#N/A</f>
        <v>#N/A</v>
      </c>
      <c r="C18" s="61"/>
      <c r="D18" s="63"/>
      <c r="E18" s="75"/>
      <c r="F18" s="85"/>
      <c r="G18" s="86"/>
      <c r="H18" s="63"/>
      <c r="I18" s="16"/>
      <c r="J18" s="16"/>
      <c r="K18" s="59"/>
      <c r="M18" s="79" t="e">
        <f>#N/A</f>
        <v>#N/A</v>
      </c>
      <c r="N18" s="80" t="e">
        <f>#N/A</f>
        <v>#N/A</v>
      </c>
      <c r="O18" s="80">
        <v>168</v>
      </c>
      <c r="P18" s="80" t="s">
        <v>2089</v>
      </c>
      <c r="Q18" s="80" t="s">
        <v>2089</v>
      </c>
      <c r="R18" s="89">
        <v>0.26</v>
      </c>
      <c r="S18" s="81" t="e">
        <f>N18*O18*R18*10.3/1000</f>
        <v>#N/A</v>
      </c>
      <c r="T18" s="81"/>
      <c r="U18" s="89"/>
    </row>
    <row r="19" spans="2:25" ht="15" thickBot="1">
      <c r="B19" s="90"/>
      <c r="C19" s="61"/>
      <c r="D19" s="63"/>
      <c r="E19" s="75"/>
      <c r="F19" s="85"/>
      <c r="G19" s="86"/>
      <c r="H19" s="63"/>
      <c r="I19" s="16"/>
      <c r="J19" s="16"/>
      <c r="K19" s="59"/>
      <c r="M19" s="91" t="e">
        <f>#N/A</f>
        <v>#N/A</v>
      </c>
      <c r="N19" s="92" t="e">
        <f>#N/A</f>
        <v>#N/A</v>
      </c>
      <c r="O19" s="92">
        <v>84</v>
      </c>
      <c r="P19" s="92" t="s">
        <v>2089</v>
      </c>
      <c r="Q19" s="92" t="s">
        <v>2089</v>
      </c>
      <c r="R19" s="93">
        <v>0.12</v>
      </c>
      <c r="S19" s="94" t="e">
        <f>N19*O19*R19*10.3/1000</f>
        <v>#N/A</v>
      </c>
      <c r="T19" s="94"/>
      <c r="U19" s="82" t="s">
        <v>2091</v>
      </c>
      <c r="V19" s="83"/>
      <c r="W19" s="83"/>
      <c r="X19" s="83"/>
      <c r="Y19" s="83"/>
    </row>
    <row r="20" spans="1:20" ht="15.75">
      <c r="A20" s="71" t="s">
        <v>2092</v>
      </c>
      <c r="B20" s="95" t="e">
        <f>#N/A</f>
        <v>#N/A</v>
      </c>
      <c r="C20" s="61" t="s">
        <v>804</v>
      </c>
      <c r="D20" s="63"/>
      <c r="E20" s="75"/>
      <c r="F20" s="16"/>
      <c r="G20" s="59"/>
      <c r="H20" s="63"/>
      <c r="I20" s="64"/>
      <c r="J20" s="96"/>
      <c r="K20" s="97"/>
      <c r="M20" s="98" t="s">
        <v>805</v>
      </c>
      <c r="N20" s="66"/>
      <c r="S20" s="99" t="e">
        <f>B22</f>
        <v>#N/A</v>
      </c>
      <c r="T20" s="99"/>
    </row>
    <row r="21" spans="1:20" ht="15.75">
      <c r="A21" s="71" t="s">
        <v>806</v>
      </c>
      <c r="B21" s="95"/>
      <c r="C21" s="61"/>
      <c r="D21" s="63"/>
      <c r="E21" s="75"/>
      <c r="F21" s="16"/>
      <c r="G21" s="59"/>
      <c r="H21" s="63"/>
      <c r="I21" s="64"/>
      <c r="J21" s="96"/>
      <c r="K21" s="97"/>
      <c r="M21" t="s">
        <v>807</v>
      </c>
      <c r="S21" s="99" t="e">
        <f>S20-S16-S17-S18-S19</f>
        <v>#N/A</v>
      </c>
      <c r="T21" s="99"/>
    </row>
    <row r="22" spans="1:20" ht="15.75">
      <c r="A22" s="71" t="s">
        <v>808</v>
      </c>
      <c r="B22" s="95" t="e">
        <f>#N/A</f>
        <v>#N/A</v>
      </c>
      <c r="C22" s="61" t="s">
        <v>804</v>
      </c>
      <c r="D22" s="63"/>
      <c r="E22" s="16"/>
      <c r="F22" s="78"/>
      <c r="G22" s="59"/>
      <c r="H22" s="63"/>
      <c r="I22" s="64"/>
      <c r="J22" s="16"/>
      <c r="K22" s="100"/>
      <c r="M22" t="s">
        <v>562</v>
      </c>
      <c r="N22" s="101" t="e">
        <f>SUM(N14:N15)</f>
        <v>#N/A</v>
      </c>
      <c r="S22" s="99" t="e">
        <f>SUM(S14:S15)</f>
        <v>#N/A</v>
      </c>
      <c r="T22" s="99"/>
    </row>
    <row r="23" spans="1:19" ht="15.75">
      <c r="A23" s="71" t="s">
        <v>563</v>
      </c>
      <c r="B23" s="102"/>
      <c r="C23" s="61"/>
      <c r="D23" s="56"/>
      <c r="E23" s="57" t="s">
        <v>564</v>
      </c>
      <c r="F23" s="103" t="e">
        <f>+(F24*'Side Calcs - Proposed'!J16/(10.3/3.412))+(F24*'Side Calcs - Proposed'!K16/1.024)+(F24*'Side Calcs - Proposed'!L16)+(F24*'Side Calcs - Proposed'!M16/1.38)+(F24*'Side Calcs - Proposed'!N16)</f>
        <v>#N/A</v>
      </c>
      <c r="G23" s="55" t="s">
        <v>2202</v>
      </c>
      <c r="H23" s="63"/>
      <c r="I23" s="16"/>
      <c r="J23" s="16"/>
      <c r="K23" s="59"/>
      <c r="M23" t="s">
        <v>795</v>
      </c>
      <c r="S23" s="104" t="e">
        <f>SUM(S16:S19)</f>
        <v>#N/A</v>
      </c>
    </row>
    <row r="24" spans="1:11" ht="15.75">
      <c r="A24" s="71" t="s">
        <v>796</v>
      </c>
      <c r="B24" s="102"/>
      <c r="C24" s="61"/>
      <c r="D24" s="56"/>
      <c r="E24" s="57" t="s">
        <v>849</v>
      </c>
      <c r="F24" s="105" t="e">
        <f>EXP(C101)</f>
        <v>#N/A</v>
      </c>
      <c r="G24" s="55" t="s">
        <v>2202</v>
      </c>
      <c r="H24" s="63"/>
      <c r="I24" s="16"/>
      <c r="J24" s="16"/>
      <c r="K24" s="59"/>
    </row>
    <row r="25" spans="1:14" ht="16.5" thickBot="1">
      <c r="A25" s="50" t="s">
        <v>429</v>
      </c>
      <c r="B25" s="106" t="e">
        <f>LN(T14)</f>
        <v>#N/A</v>
      </c>
      <c r="C25" s="107"/>
      <c r="D25" s="56"/>
      <c r="E25" s="57" t="s">
        <v>430</v>
      </c>
      <c r="F25" s="103" t="e">
        <f>+(F26*'Side Calcs - Proposed'!J18/(10.3/3.412))+(F26*'Side Calcs - Proposed'!K18/1.024)+(F26*'Side Calcs - Proposed'!L18)+(F26*'Side Calcs - Proposed'!M18/1.38)+(F26*'Side Calcs - Proposed'!N18)</f>
        <v>#N/A</v>
      </c>
      <c r="G25" s="55" t="s">
        <v>2202</v>
      </c>
      <c r="H25" s="20"/>
      <c r="I25" s="108"/>
      <c r="J25" s="108"/>
      <c r="K25" s="22"/>
      <c r="N25" t="s">
        <v>431</v>
      </c>
    </row>
    <row r="26" spans="4:14" ht="14.25">
      <c r="D26" s="56"/>
      <c r="E26" s="57" t="s">
        <v>432</v>
      </c>
      <c r="F26" s="105" t="e">
        <f>F24*N10+SUM(S15:S19)</f>
        <v>#N/A</v>
      </c>
      <c r="G26" s="55" t="s">
        <v>2202</v>
      </c>
      <c r="N26" t="s">
        <v>433</v>
      </c>
    </row>
    <row r="27" spans="9:17" ht="14.25">
      <c r="I27" s="64"/>
      <c r="J27" s="109"/>
      <c r="M27" s="110"/>
      <c r="N27" s="110"/>
      <c r="P27" s="110"/>
      <c r="Q27" s="110"/>
    </row>
    <row r="28" spans="1:17" ht="14.25">
      <c r="A28" s="10" t="s">
        <v>434</v>
      </c>
      <c r="I28" s="64"/>
      <c r="J28" s="109"/>
      <c r="M28" s="110"/>
      <c r="N28" s="110" t="s">
        <v>587</v>
      </c>
      <c r="O28" s="110"/>
      <c r="P28" s="110"/>
      <c r="Q28" s="110"/>
    </row>
    <row r="29" ht="12.75" hidden="1"/>
    <row r="30" spans="1:4" ht="12.75">
      <c r="A30" s="111" t="s">
        <v>588</v>
      </c>
      <c r="B30" s="12"/>
      <c r="C30" s="12"/>
      <c r="D30" s="12"/>
    </row>
    <row r="31" spans="1:14" ht="12.75">
      <c r="A31" s="18"/>
      <c r="N31" t="s">
        <v>797</v>
      </c>
    </row>
    <row r="32" ht="12.75" hidden="1">
      <c r="A32" s="18"/>
    </row>
    <row r="33" ht="12.75" hidden="1"/>
    <row r="34" ht="12.75" hidden="1">
      <c r="A34" s="18"/>
    </row>
    <row r="35" ht="12.75" hidden="1"/>
    <row r="36" ht="13.5" thickBot="1"/>
    <row r="37" spans="1:14" ht="18.75" thickBot="1">
      <c r="A37" s="112" t="s">
        <v>798</v>
      </c>
      <c r="B37" s="113"/>
      <c r="C37" s="113"/>
      <c r="D37" s="21"/>
      <c r="K37" s="114"/>
      <c r="N37" t="s">
        <v>484</v>
      </c>
    </row>
    <row r="38" spans="1:14" ht="14.25">
      <c r="A38" s="115"/>
      <c r="B38" s="116"/>
      <c r="C38" s="116"/>
      <c r="D38" s="117" t="s">
        <v>485</v>
      </c>
      <c r="E38" s="16"/>
      <c r="F38" s="118" t="s">
        <v>608</v>
      </c>
      <c r="G38" s="119" t="s">
        <v>609</v>
      </c>
      <c r="H38" s="119" t="s">
        <v>610</v>
      </c>
      <c r="I38" s="120" t="s">
        <v>611</v>
      </c>
      <c r="K38" s="121"/>
      <c r="N38" t="s">
        <v>612</v>
      </c>
    </row>
    <row r="39" spans="1:21" s="10" customFormat="1" ht="14.25">
      <c r="A39" s="122" t="s">
        <v>608</v>
      </c>
      <c r="B39" s="123" t="s">
        <v>613</v>
      </c>
      <c r="C39" s="124" t="s">
        <v>485</v>
      </c>
      <c r="D39" s="125" t="s">
        <v>614</v>
      </c>
      <c r="E39" s="124"/>
      <c r="F39" s="126" t="s">
        <v>615</v>
      </c>
      <c r="G39" s="127">
        <v>11.2468555</v>
      </c>
      <c r="H39" s="128">
        <v>9.7327645</v>
      </c>
      <c r="I39" s="129">
        <v>12.2078491</v>
      </c>
      <c r="J39" s="130" t="s">
        <v>616</v>
      </c>
      <c r="K39" s="131"/>
      <c r="L39"/>
      <c r="M39"/>
      <c r="N39"/>
      <c r="O39"/>
      <c r="P39"/>
      <c r="Q39"/>
      <c r="R39"/>
      <c r="S39"/>
      <c r="T39"/>
      <c r="U39"/>
    </row>
    <row r="40" spans="1:12" s="10" customFormat="1" ht="14.25">
      <c r="A40" s="132" t="s">
        <v>170</v>
      </c>
      <c r="B40" s="133">
        <v>1</v>
      </c>
      <c r="C40" s="133" t="s">
        <v>1852</v>
      </c>
      <c r="D40" s="134">
        <v>6.41442</v>
      </c>
      <c r="E40" s="124"/>
      <c r="F40" s="135"/>
      <c r="G40" s="136"/>
      <c r="H40" s="133"/>
      <c r="I40" s="137"/>
      <c r="K40" s="131"/>
      <c r="L40" s="138"/>
    </row>
    <row r="41" spans="1:12" ht="14.25">
      <c r="A41" s="139" t="s">
        <v>1853</v>
      </c>
      <c r="B41" s="133">
        <v>1</v>
      </c>
      <c r="C41" s="133" t="s">
        <v>1854</v>
      </c>
      <c r="D41" s="140">
        <v>0.69636</v>
      </c>
      <c r="E41" s="78"/>
      <c r="F41" s="126" t="s">
        <v>1855</v>
      </c>
      <c r="G41" s="141">
        <v>6.5994794</v>
      </c>
      <c r="H41" s="128">
        <v>5.7990927</v>
      </c>
      <c r="I41" s="129">
        <v>7.4024515</v>
      </c>
      <c r="J41" t="s">
        <v>1856</v>
      </c>
      <c r="L41" s="142">
        <f>EXP(G41)</f>
        <v>734.7125982835208</v>
      </c>
    </row>
    <row r="42" spans="1:19" ht="14.25">
      <c r="A42" s="139" t="s">
        <v>2108</v>
      </c>
      <c r="B42" s="133">
        <v>1</v>
      </c>
      <c r="C42" s="133" t="s">
        <v>2109</v>
      </c>
      <c r="D42" s="143">
        <v>5.3E-05</v>
      </c>
      <c r="E42" s="16"/>
      <c r="F42" s="126" t="s">
        <v>2301</v>
      </c>
      <c r="G42" s="144">
        <v>569.0782423</v>
      </c>
      <c r="H42" s="128">
        <v>0</v>
      </c>
      <c r="I42" s="129">
        <v>5736</v>
      </c>
      <c r="K42" s="131"/>
      <c r="L42" s="13"/>
      <c r="S42" s="145"/>
    </row>
    <row r="43" spans="1:12" ht="14.25">
      <c r="A43" s="139" t="s">
        <v>2110</v>
      </c>
      <c r="B43" s="133">
        <v>1</v>
      </c>
      <c r="C43" s="133" t="s">
        <v>2111</v>
      </c>
      <c r="D43" s="143">
        <v>2.779E-05</v>
      </c>
      <c r="E43" s="16"/>
      <c r="F43" s="126" t="s">
        <v>1746</v>
      </c>
      <c r="G43" s="144">
        <v>4484.58</v>
      </c>
      <c r="H43" s="128">
        <v>0</v>
      </c>
      <c r="I43" s="129">
        <v>8200</v>
      </c>
      <c r="K43" s="131"/>
      <c r="L43" s="13"/>
    </row>
    <row r="44" spans="1:9" ht="14.25">
      <c r="A44" s="139" t="s">
        <v>2101</v>
      </c>
      <c r="B44" s="133">
        <v>1</v>
      </c>
      <c r="C44" s="133" t="s">
        <v>2102</v>
      </c>
      <c r="D44" s="140">
        <v>0.06205</v>
      </c>
      <c r="E44" s="16"/>
      <c r="F44" s="126" t="s">
        <v>2103</v>
      </c>
      <c r="G44" s="146">
        <v>1.3225806</v>
      </c>
      <c r="H44" s="128">
        <v>0</v>
      </c>
      <c r="I44" s="129">
        <v>4</v>
      </c>
    </row>
    <row r="45" spans="1:9" ht="15" thickBot="1">
      <c r="A45" s="147"/>
      <c r="B45" s="148"/>
      <c r="C45" s="148"/>
      <c r="D45" s="149"/>
      <c r="E45" s="16"/>
      <c r="F45" s="126"/>
      <c r="G45" s="146"/>
      <c r="H45" s="128"/>
      <c r="I45" s="129"/>
    </row>
    <row r="46" spans="1:9" ht="13.5" thickBot="1">
      <c r="A46" s="135"/>
      <c r="B46" s="133"/>
      <c r="C46" s="133"/>
      <c r="D46" s="137"/>
      <c r="E46" s="150"/>
      <c r="F46" s="151"/>
      <c r="G46" s="152"/>
      <c r="H46" s="148"/>
      <c r="I46" s="153"/>
    </row>
    <row r="47" spans="1:8" ht="13.5" thickBot="1">
      <c r="A47" s="151"/>
      <c r="B47" s="148"/>
      <c r="C47" s="148"/>
      <c r="D47" s="153"/>
      <c r="E47" s="150"/>
      <c r="F47" s="16"/>
      <c r="G47" s="16"/>
      <c r="H47" s="16"/>
    </row>
    <row r="49" spans="6:12" ht="13.5" thickBot="1">
      <c r="F49" s="1067"/>
      <c r="G49" s="1067"/>
      <c r="H49" s="1067"/>
      <c r="I49" s="1067"/>
      <c r="K49" s="1067"/>
      <c r="L49" s="1067"/>
    </row>
    <row r="50" spans="1:12" s="10" customFormat="1" ht="26.25" thickBot="1">
      <c r="A50" s="15" t="s">
        <v>2122</v>
      </c>
      <c r="B50" s="154" t="s">
        <v>1627</v>
      </c>
      <c r="C50" s="155" t="s">
        <v>2435</v>
      </c>
      <c r="D50" s="155" t="s">
        <v>2436</v>
      </c>
      <c r="E50" s="155"/>
      <c r="F50" s="155"/>
      <c r="G50" s="31"/>
      <c r="H50" s="31"/>
      <c r="I50" s="31"/>
      <c r="K50" s="24"/>
      <c r="L50" s="31"/>
    </row>
    <row r="51" spans="1:13" s="10" customFormat="1" ht="12.75">
      <c r="A51" s="29">
        <v>100</v>
      </c>
      <c r="B51" s="156">
        <v>10.2945</v>
      </c>
      <c r="C51" s="30" t="e">
        <f>+(B51*$J$17)</f>
        <v>#N/A</v>
      </c>
      <c r="E51" s="124"/>
      <c r="F51" s="24"/>
      <c r="G51"/>
      <c r="H51" s="31"/>
      <c r="I51" s="31"/>
      <c r="K51" s="157"/>
      <c r="L51" s="31"/>
      <c r="M51" s="158"/>
    </row>
    <row r="52" spans="1:12" ht="15">
      <c r="A52" s="29">
        <v>99</v>
      </c>
      <c r="B52" s="159">
        <v>10.5118</v>
      </c>
      <c r="C52" s="30" t="e">
        <f>+(B52*$J$17)</f>
        <v>#N/A</v>
      </c>
      <c r="E52" s="16"/>
      <c r="F52" s="27"/>
      <c r="H52" s="32"/>
      <c r="I52" s="32"/>
      <c r="K52" s="27"/>
      <c r="L52" s="28"/>
    </row>
    <row r="53" spans="1:13" ht="15">
      <c r="A53" s="29">
        <v>98</v>
      </c>
      <c r="B53" s="159">
        <v>10.541</v>
      </c>
      <c r="C53" s="30" t="e">
        <f>+(B53*$J$17)</f>
        <v>#N/A</v>
      </c>
      <c r="E53" s="16"/>
      <c r="F53" s="33"/>
      <c r="H53" s="160" t="s">
        <v>2437</v>
      </c>
      <c r="I53" s="161"/>
      <c r="J53" s="18" t="s">
        <v>1062</v>
      </c>
      <c r="K53" s="162" t="s">
        <v>2438</v>
      </c>
      <c r="L53" s="163"/>
      <c r="M53" s="18" t="s">
        <v>2439</v>
      </c>
    </row>
    <row r="54" spans="1:13" ht="12.75">
      <c r="A54" s="29">
        <v>97</v>
      </c>
      <c r="B54" s="159">
        <v>10.557</v>
      </c>
      <c r="C54" s="30" t="e">
        <f aca="true" t="shared" si="0" ref="C54:C117">+(B54*$J$17)</f>
        <v>#N/A</v>
      </c>
      <c r="E54" s="164"/>
      <c r="F54" s="165"/>
      <c r="G54" s="166" t="s">
        <v>2200</v>
      </c>
      <c r="H54" s="1062" t="e">
        <f>F15</f>
        <v>#N/A</v>
      </c>
      <c r="I54" s="1063"/>
      <c r="J54" s="25" t="e">
        <f>F26</f>
        <v>#N/A</v>
      </c>
      <c r="K54" s="1062" t="e">
        <f>#N/A</f>
        <v>#N/A</v>
      </c>
      <c r="L54" s="1063"/>
      <c r="M54" s="26" t="e">
        <f>K54-H54</f>
        <v>#N/A</v>
      </c>
    </row>
    <row r="55" spans="1:12" ht="12.75">
      <c r="A55" s="29">
        <v>96</v>
      </c>
      <c r="B55" s="159">
        <v>10.5913</v>
      </c>
      <c r="C55" s="30" t="e">
        <f t="shared" si="0"/>
        <v>#N/A</v>
      </c>
      <c r="E55" s="16"/>
      <c r="F55" s="36"/>
      <c r="H55" s="38"/>
      <c r="I55" s="38"/>
      <c r="K55" s="36"/>
      <c r="L55" s="37"/>
    </row>
    <row r="56" spans="1:12" ht="12.75">
      <c r="A56" s="29">
        <v>95</v>
      </c>
      <c r="B56" s="159">
        <v>10.6156</v>
      </c>
      <c r="C56" s="30" t="e">
        <f t="shared" si="0"/>
        <v>#N/A</v>
      </c>
      <c r="E56" s="164"/>
      <c r="F56" s="165"/>
      <c r="G56" s="166" t="s">
        <v>2201</v>
      </c>
      <c r="H56" s="1062" t="e">
        <f>#N/A</f>
        <v>#N/A</v>
      </c>
      <c r="I56" s="1063"/>
      <c r="J56" s="25" t="e">
        <f>#N/A</f>
        <v>#N/A</v>
      </c>
      <c r="K56" s="1062" t="e">
        <f>#N/A</f>
        <v>#N/A</v>
      </c>
      <c r="L56" s="1063"/>
    </row>
    <row r="57" spans="1:12" ht="12.75">
      <c r="A57" s="29">
        <v>94</v>
      </c>
      <c r="B57" s="159">
        <v>10.6668</v>
      </c>
      <c r="C57" s="30" t="e">
        <f t="shared" si="0"/>
        <v>#N/A</v>
      </c>
      <c r="E57" s="16"/>
      <c r="F57" s="36"/>
      <c r="H57" s="38"/>
      <c r="I57" s="38"/>
      <c r="K57" s="36"/>
      <c r="L57" s="37"/>
    </row>
    <row r="58" spans="1:12" ht="12.75">
      <c r="A58" s="29">
        <v>93</v>
      </c>
      <c r="B58" s="159">
        <v>10.6964</v>
      </c>
      <c r="C58" s="30" t="e">
        <f t="shared" si="0"/>
        <v>#N/A</v>
      </c>
      <c r="E58" s="16"/>
      <c r="F58" s="36"/>
      <c r="H58" s="38"/>
      <c r="I58" s="38"/>
      <c r="K58" s="36"/>
      <c r="L58" s="37"/>
    </row>
    <row r="59" spans="1:12" ht="12.75">
      <c r="A59" s="29">
        <v>92</v>
      </c>
      <c r="B59" s="159">
        <v>10.7109</v>
      </c>
      <c r="C59" s="30" t="e">
        <f t="shared" si="0"/>
        <v>#N/A</v>
      </c>
      <c r="E59" s="16"/>
      <c r="F59" s="36"/>
      <c r="I59" s="38"/>
      <c r="K59" s="36"/>
      <c r="L59" s="37"/>
    </row>
    <row r="60" spans="1:12" ht="12.75">
      <c r="A60" s="29">
        <v>91</v>
      </c>
      <c r="B60" s="159">
        <v>10.7665</v>
      </c>
      <c r="C60" s="30" t="e">
        <f t="shared" si="0"/>
        <v>#N/A</v>
      </c>
      <c r="F60" s="36"/>
      <c r="H60" s="38"/>
      <c r="I60" s="38"/>
      <c r="K60" s="36"/>
      <c r="L60" s="37"/>
    </row>
    <row r="61" spans="1:12" ht="12.75">
      <c r="A61" s="29">
        <v>90</v>
      </c>
      <c r="B61" s="159">
        <v>10.7783</v>
      </c>
      <c r="C61" s="30" t="e">
        <f t="shared" si="0"/>
        <v>#N/A</v>
      </c>
      <c r="F61" s="36"/>
      <c r="H61" s="38"/>
      <c r="I61" s="38"/>
      <c r="K61" s="36"/>
      <c r="L61" s="37"/>
    </row>
    <row r="62" spans="1:12" ht="12.75">
      <c r="A62" s="29">
        <v>89</v>
      </c>
      <c r="B62" s="159">
        <v>10.807</v>
      </c>
      <c r="C62" s="30" t="e">
        <f t="shared" si="0"/>
        <v>#N/A</v>
      </c>
      <c r="F62" s="36"/>
      <c r="H62" s="38"/>
      <c r="I62" s="38"/>
      <c r="K62" s="36"/>
      <c r="L62" s="37"/>
    </row>
    <row r="63" spans="1:12" ht="12.75">
      <c r="A63" s="29">
        <v>88</v>
      </c>
      <c r="B63" s="159">
        <v>10.8187</v>
      </c>
      <c r="C63" s="30" t="e">
        <f t="shared" si="0"/>
        <v>#N/A</v>
      </c>
      <c r="F63" s="36"/>
      <c r="H63" s="38"/>
      <c r="I63" s="38"/>
      <c r="K63" s="36"/>
      <c r="L63" s="37"/>
    </row>
    <row r="64" spans="1:12" ht="12.75">
      <c r="A64" s="29">
        <v>87</v>
      </c>
      <c r="B64" s="159">
        <v>10.8301</v>
      </c>
      <c r="C64" s="30" t="e">
        <f t="shared" si="0"/>
        <v>#N/A</v>
      </c>
      <c r="F64" s="36"/>
      <c r="H64" s="38"/>
      <c r="I64" s="38"/>
      <c r="K64" s="36"/>
      <c r="L64" s="37"/>
    </row>
    <row r="65" spans="1:12" ht="12.75">
      <c r="A65" s="29">
        <v>86</v>
      </c>
      <c r="B65" s="159">
        <v>10.8486</v>
      </c>
      <c r="C65" s="30" t="e">
        <f t="shared" si="0"/>
        <v>#N/A</v>
      </c>
      <c r="F65" s="36"/>
      <c r="H65" s="38"/>
      <c r="I65" s="38"/>
      <c r="K65" s="36"/>
      <c r="L65" s="37"/>
    </row>
    <row r="66" spans="1:12" ht="12.75">
      <c r="A66" s="29">
        <v>85</v>
      </c>
      <c r="B66" s="159">
        <v>10.8575</v>
      </c>
      <c r="C66" s="30" t="e">
        <f t="shared" si="0"/>
        <v>#N/A</v>
      </c>
      <c r="F66" s="36"/>
      <c r="H66" s="38"/>
      <c r="I66" s="38"/>
      <c r="K66" s="36"/>
      <c r="L66" s="37"/>
    </row>
    <row r="67" spans="1:12" ht="12.75">
      <c r="A67" s="29">
        <v>84</v>
      </c>
      <c r="B67" s="159">
        <v>10.8618</v>
      </c>
      <c r="C67" s="30" t="e">
        <f t="shared" si="0"/>
        <v>#N/A</v>
      </c>
      <c r="F67" s="36"/>
      <c r="H67" s="38"/>
      <c r="I67" s="38"/>
      <c r="K67" s="36"/>
      <c r="L67" s="37"/>
    </row>
    <row r="68" spans="1:12" ht="12.75">
      <c r="A68" s="29">
        <v>83</v>
      </c>
      <c r="B68" s="159">
        <v>10.8934</v>
      </c>
      <c r="C68" s="30" t="e">
        <f t="shared" si="0"/>
        <v>#N/A</v>
      </c>
      <c r="F68" s="36"/>
      <c r="H68" s="38"/>
      <c r="I68" s="38"/>
      <c r="K68" s="36"/>
      <c r="L68" s="37"/>
    </row>
    <row r="69" spans="1:12" ht="12.75">
      <c r="A69" s="29">
        <v>82</v>
      </c>
      <c r="B69" s="159">
        <v>10.9044</v>
      </c>
      <c r="C69" s="30" t="e">
        <f t="shared" si="0"/>
        <v>#N/A</v>
      </c>
      <c r="F69" s="36"/>
      <c r="H69" s="38"/>
      <c r="I69" s="38"/>
      <c r="K69" s="36"/>
      <c r="L69" s="37"/>
    </row>
    <row r="70" spans="1:12" ht="12.75">
      <c r="A70" s="29">
        <v>81</v>
      </c>
      <c r="B70" s="159">
        <v>10.9231</v>
      </c>
      <c r="C70" s="30" t="e">
        <f t="shared" si="0"/>
        <v>#N/A</v>
      </c>
      <c r="F70" s="36"/>
      <c r="H70" s="38"/>
      <c r="I70" s="38"/>
      <c r="K70" s="36"/>
      <c r="L70" s="37"/>
    </row>
    <row r="71" spans="1:12" ht="12.75">
      <c r="A71" s="29">
        <v>80</v>
      </c>
      <c r="B71" s="159">
        <v>10.9439</v>
      </c>
      <c r="C71" s="30" t="e">
        <f t="shared" si="0"/>
        <v>#N/A</v>
      </c>
      <c r="F71" s="36"/>
      <c r="H71" s="38"/>
      <c r="I71" s="38"/>
      <c r="K71" s="36"/>
      <c r="L71" s="37"/>
    </row>
    <row r="72" spans="1:12" ht="12.75">
      <c r="A72" s="29">
        <v>79</v>
      </c>
      <c r="B72" s="159">
        <v>10.9624</v>
      </c>
      <c r="C72" s="30" t="e">
        <f t="shared" si="0"/>
        <v>#N/A</v>
      </c>
      <c r="F72" s="36"/>
      <c r="H72" s="38"/>
      <c r="I72" s="38"/>
      <c r="K72" s="36"/>
      <c r="L72" s="37"/>
    </row>
    <row r="73" spans="1:12" ht="12.75">
      <c r="A73" s="29">
        <v>78</v>
      </c>
      <c r="B73" s="159">
        <v>10.9723</v>
      </c>
      <c r="C73" s="30" t="e">
        <f t="shared" si="0"/>
        <v>#N/A</v>
      </c>
      <c r="F73" s="36"/>
      <c r="H73" s="38"/>
      <c r="I73" s="38"/>
      <c r="K73" s="36"/>
      <c r="L73" s="37"/>
    </row>
    <row r="74" spans="1:12" ht="12.75">
      <c r="A74" s="29">
        <v>77</v>
      </c>
      <c r="B74" s="159">
        <v>11.0154</v>
      </c>
      <c r="C74" s="30" t="e">
        <f t="shared" si="0"/>
        <v>#N/A</v>
      </c>
      <c r="F74" s="36"/>
      <c r="H74" s="38"/>
      <c r="I74" s="38"/>
      <c r="K74" s="36"/>
      <c r="L74" s="37"/>
    </row>
    <row r="75" spans="1:12" ht="13.5" thickBot="1">
      <c r="A75" s="29">
        <v>76</v>
      </c>
      <c r="B75" s="159">
        <v>11.0216</v>
      </c>
      <c r="C75" s="30" t="e">
        <f t="shared" si="0"/>
        <v>#N/A</v>
      </c>
      <c r="F75" s="36"/>
      <c r="H75" s="38"/>
      <c r="I75" s="38"/>
      <c r="K75" s="36"/>
      <c r="L75" s="37"/>
    </row>
    <row r="76" spans="1:12" ht="13.5" thickBot="1">
      <c r="A76" s="39">
        <v>75</v>
      </c>
      <c r="B76" s="167">
        <v>11.0238</v>
      </c>
      <c r="C76" s="30" t="e">
        <f t="shared" si="0"/>
        <v>#N/A</v>
      </c>
      <c r="F76" s="36"/>
      <c r="H76" s="38"/>
      <c r="I76" s="38"/>
      <c r="K76" s="36"/>
      <c r="L76" s="37"/>
    </row>
    <row r="77" spans="1:12" ht="12.75">
      <c r="A77" s="29">
        <v>74</v>
      </c>
      <c r="B77" s="159">
        <v>11.0437</v>
      </c>
      <c r="C77" s="30" t="e">
        <f t="shared" si="0"/>
        <v>#N/A</v>
      </c>
      <c r="F77" s="36"/>
      <c r="H77" s="38"/>
      <c r="I77" s="38"/>
      <c r="K77" s="36"/>
      <c r="L77" s="37"/>
    </row>
    <row r="78" spans="1:12" ht="12.75">
      <c r="A78" s="29">
        <v>73</v>
      </c>
      <c r="B78" s="159">
        <v>11.0555</v>
      </c>
      <c r="C78" s="30" t="e">
        <f t="shared" si="0"/>
        <v>#N/A</v>
      </c>
      <c r="F78" s="36"/>
      <c r="H78" s="38"/>
      <c r="I78" s="38"/>
      <c r="K78" s="36"/>
      <c r="L78" s="37"/>
    </row>
    <row r="79" spans="1:12" ht="12.75">
      <c r="A79" s="29">
        <v>72</v>
      </c>
      <c r="B79" s="159">
        <v>11.0592</v>
      </c>
      <c r="C79" s="30" t="e">
        <f t="shared" si="0"/>
        <v>#N/A</v>
      </c>
      <c r="F79" s="36"/>
      <c r="H79" s="38"/>
      <c r="I79" s="38"/>
      <c r="K79" s="36"/>
      <c r="L79" s="37"/>
    </row>
    <row r="80" spans="1:12" ht="12.75">
      <c r="A80" s="29">
        <v>71</v>
      </c>
      <c r="B80" s="159">
        <v>11.0682</v>
      </c>
      <c r="C80" s="30" t="e">
        <f t="shared" si="0"/>
        <v>#N/A</v>
      </c>
      <c r="F80" s="36"/>
      <c r="H80" s="38"/>
      <c r="I80" s="38"/>
      <c r="K80" s="36"/>
      <c r="L80" s="37"/>
    </row>
    <row r="81" spans="1:12" ht="12.75">
      <c r="A81" s="29">
        <v>70</v>
      </c>
      <c r="B81" s="159">
        <v>11.0939</v>
      </c>
      <c r="C81" s="30" t="e">
        <f t="shared" si="0"/>
        <v>#N/A</v>
      </c>
      <c r="F81" s="36"/>
      <c r="H81" s="38"/>
      <c r="I81" s="38"/>
      <c r="K81" s="36"/>
      <c r="L81" s="37"/>
    </row>
    <row r="82" spans="1:12" ht="12.75">
      <c r="A82" s="29">
        <v>69</v>
      </c>
      <c r="B82" s="159">
        <v>11.1029</v>
      </c>
      <c r="C82" s="30" t="e">
        <f t="shared" si="0"/>
        <v>#N/A</v>
      </c>
      <c r="F82" s="36"/>
      <c r="H82" s="38"/>
      <c r="I82" s="38"/>
      <c r="K82" s="36"/>
      <c r="L82" s="37"/>
    </row>
    <row r="83" spans="1:12" ht="12.75">
      <c r="A83" s="29">
        <v>68</v>
      </c>
      <c r="B83" s="159">
        <v>11.1143</v>
      </c>
      <c r="C83" s="30" t="e">
        <f t="shared" si="0"/>
        <v>#N/A</v>
      </c>
      <c r="F83" s="36"/>
      <c r="H83" s="38"/>
      <c r="I83" s="38"/>
      <c r="K83" s="36"/>
      <c r="L83" s="37"/>
    </row>
    <row r="84" spans="1:12" ht="12.75">
      <c r="A84" s="29">
        <v>67</v>
      </c>
      <c r="B84" s="159">
        <v>11.1171</v>
      </c>
      <c r="C84" s="30" t="e">
        <f t="shared" si="0"/>
        <v>#N/A</v>
      </c>
      <c r="F84" s="36"/>
      <c r="H84" s="38"/>
      <c r="I84" s="38"/>
      <c r="K84" s="36"/>
      <c r="L84" s="37"/>
    </row>
    <row r="85" spans="1:12" ht="12.75">
      <c r="A85" s="29">
        <v>66</v>
      </c>
      <c r="B85" s="159">
        <v>11.1279</v>
      </c>
      <c r="C85" s="30" t="e">
        <f t="shared" si="0"/>
        <v>#N/A</v>
      </c>
      <c r="F85" s="36"/>
      <c r="H85" s="38"/>
      <c r="I85" s="38"/>
      <c r="K85" s="36"/>
      <c r="L85" s="37"/>
    </row>
    <row r="86" spans="1:12" ht="12.75">
      <c r="A86" s="29">
        <v>65</v>
      </c>
      <c r="B86" s="159">
        <v>11.1391</v>
      </c>
      <c r="C86" s="30" t="e">
        <f t="shared" si="0"/>
        <v>#N/A</v>
      </c>
      <c r="F86" s="36"/>
      <c r="H86" s="38"/>
      <c r="I86" s="38"/>
      <c r="K86" s="36"/>
      <c r="L86" s="37"/>
    </row>
    <row r="87" spans="1:12" ht="12.75">
      <c r="A87" s="29">
        <v>64</v>
      </c>
      <c r="B87" s="159">
        <v>11.148</v>
      </c>
      <c r="C87" s="30" t="e">
        <f t="shared" si="0"/>
        <v>#N/A</v>
      </c>
      <c r="F87" s="36"/>
      <c r="H87" s="38"/>
      <c r="I87" s="38"/>
      <c r="K87" s="36"/>
      <c r="L87" s="37"/>
    </row>
    <row r="88" spans="1:12" ht="12.75">
      <c r="A88" s="29">
        <v>63</v>
      </c>
      <c r="B88" s="159">
        <v>11.1523</v>
      </c>
      <c r="C88" s="30" t="e">
        <f t="shared" si="0"/>
        <v>#N/A</v>
      </c>
      <c r="F88" s="36"/>
      <c r="H88" s="38"/>
      <c r="I88" s="38"/>
      <c r="K88" s="36"/>
      <c r="L88" s="37"/>
    </row>
    <row r="89" spans="1:12" ht="12.75">
      <c r="A89" s="29">
        <v>62</v>
      </c>
      <c r="B89" s="159">
        <v>11.1552</v>
      </c>
      <c r="C89" s="30" t="e">
        <f t="shared" si="0"/>
        <v>#N/A</v>
      </c>
      <c r="F89" s="36"/>
      <c r="H89" s="38"/>
      <c r="I89" s="38"/>
      <c r="K89" s="36"/>
      <c r="L89" s="37"/>
    </row>
    <row r="90" spans="1:12" ht="12.75">
      <c r="A90" s="29">
        <v>61</v>
      </c>
      <c r="B90" s="159">
        <v>11.16</v>
      </c>
      <c r="C90" s="30" t="e">
        <f t="shared" si="0"/>
        <v>#N/A</v>
      </c>
      <c r="F90" s="36"/>
      <c r="H90" s="38"/>
      <c r="I90" s="38"/>
      <c r="K90" s="36"/>
      <c r="L90" s="37"/>
    </row>
    <row r="91" spans="1:12" ht="12.75">
      <c r="A91" s="29">
        <v>60</v>
      </c>
      <c r="B91" s="159">
        <v>11.1669</v>
      </c>
      <c r="C91" s="30" t="e">
        <f t="shared" si="0"/>
        <v>#N/A</v>
      </c>
      <c r="F91" s="36"/>
      <c r="H91" s="38"/>
      <c r="I91" s="38"/>
      <c r="K91" s="36"/>
      <c r="L91" s="37"/>
    </row>
    <row r="92" spans="1:12" ht="12.75">
      <c r="A92" s="29">
        <v>59</v>
      </c>
      <c r="B92" s="159">
        <v>11.1756</v>
      </c>
      <c r="C92" s="30" t="e">
        <f t="shared" si="0"/>
        <v>#N/A</v>
      </c>
      <c r="F92" s="36"/>
      <c r="H92" s="38"/>
      <c r="I92" s="38"/>
      <c r="K92" s="36"/>
      <c r="L92" s="37"/>
    </row>
    <row r="93" spans="1:12" ht="12.75">
      <c r="A93" s="29">
        <v>58</v>
      </c>
      <c r="B93" s="159">
        <v>11.1818</v>
      </c>
      <c r="C93" s="30" t="e">
        <f t="shared" si="0"/>
        <v>#N/A</v>
      </c>
      <c r="F93" s="36"/>
      <c r="H93" s="38"/>
      <c r="I93" s="38"/>
      <c r="K93" s="36"/>
      <c r="L93" s="37"/>
    </row>
    <row r="94" spans="1:12" ht="12.75">
      <c r="A94" s="29">
        <v>57</v>
      </c>
      <c r="B94" s="159">
        <v>11.195</v>
      </c>
      <c r="C94" s="30" t="e">
        <f t="shared" si="0"/>
        <v>#N/A</v>
      </c>
      <c r="F94" s="36"/>
      <c r="H94" s="38"/>
      <c r="I94" s="38"/>
      <c r="K94" s="36"/>
      <c r="L94" s="37"/>
    </row>
    <row r="95" spans="1:12" ht="12.75">
      <c r="A95" s="29">
        <v>56</v>
      </c>
      <c r="B95" s="159">
        <v>11.1976</v>
      </c>
      <c r="C95" s="30" t="e">
        <f t="shared" si="0"/>
        <v>#N/A</v>
      </c>
      <c r="F95" s="36"/>
      <c r="H95" s="38"/>
      <c r="I95" s="38"/>
      <c r="K95" s="36"/>
      <c r="L95" s="37"/>
    </row>
    <row r="96" spans="1:12" ht="12.75">
      <c r="A96" s="29">
        <v>55</v>
      </c>
      <c r="B96" s="159">
        <v>11.2301</v>
      </c>
      <c r="C96" s="30" t="e">
        <f t="shared" si="0"/>
        <v>#N/A</v>
      </c>
      <c r="F96" s="36"/>
      <c r="H96" s="38"/>
      <c r="I96" s="38"/>
      <c r="K96" s="36"/>
      <c r="L96" s="37"/>
    </row>
    <row r="97" spans="1:12" ht="12.75">
      <c r="A97" s="29">
        <v>54</v>
      </c>
      <c r="B97" s="159">
        <v>11.2381</v>
      </c>
      <c r="C97" s="30" t="e">
        <f t="shared" si="0"/>
        <v>#N/A</v>
      </c>
      <c r="F97" s="36"/>
      <c r="H97" s="38"/>
      <c r="I97" s="38"/>
      <c r="K97" s="36"/>
      <c r="L97" s="37"/>
    </row>
    <row r="98" spans="1:12" ht="12.75">
      <c r="A98" s="29">
        <v>53</v>
      </c>
      <c r="B98" s="159">
        <v>11.2619</v>
      </c>
      <c r="C98" s="30" t="e">
        <f t="shared" si="0"/>
        <v>#N/A</v>
      </c>
      <c r="F98" s="36"/>
      <c r="H98" s="38"/>
      <c r="I98" s="38"/>
      <c r="K98" s="36"/>
      <c r="L98" s="37"/>
    </row>
    <row r="99" spans="1:12" ht="12.75">
      <c r="A99" s="29">
        <v>52</v>
      </c>
      <c r="B99" s="159">
        <v>11.2724</v>
      </c>
      <c r="C99" s="30" t="e">
        <f t="shared" si="0"/>
        <v>#N/A</v>
      </c>
      <c r="F99" s="36"/>
      <c r="H99" s="38"/>
      <c r="I99" s="38"/>
      <c r="K99" s="36"/>
      <c r="L99" s="37"/>
    </row>
    <row r="100" spans="1:12" ht="12.75">
      <c r="A100" s="29">
        <v>51</v>
      </c>
      <c r="B100" s="159">
        <v>11.2976</v>
      </c>
      <c r="C100" s="30" t="e">
        <f t="shared" si="0"/>
        <v>#N/A</v>
      </c>
      <c r="F100" s="36"/>
      <c r="H100" s="38"/>
      <c r="I100" s="38"/>
      <c r="K100" s="36"/>
      <c r="L100" s="37"/>
    </row>
    <row r="101" spans="1:12" ht="12.75">
      <c r="A101" s="29">
        <v>50</v>
      </c>
      <c r="B101" s="159">
        <v>11.302</v>
      </c>
      <c r="C101" s="30" t="e">
        <f t="shared" si="0"/>
        <v>#N/A</v>
      </c>
      <c r="F101" s="36"/>
      <c r="H101" s="38"/>
      <c r="I101" s="38"/>
      <c r="K101" s="36"/>
      <c r="L101" s="37"/>
    </row>
    <row r="102" spans="1:12" ht="12.75">
      <c r="A102" s="29">
        <v>49</v>
      </c>
      <c r="B102" s="159">
        <v>11.3027</v>
      </c>
      <c r="C102" s="30" t="e">
        <f t="shared" si="0"/>
        <v>#N/A</v>
      </c>
      <c r="F102" s="36"/>
      <c r="H102" s="38"/>
      <c r="I102" s="38"/>
      <c r="K102" s="36"/>
      <c r="L102" s="37"/>
    </row>
    <row r="103" spans="1:12" ht="12.75">
      <c r="A103" s="29">
        <v>48</v>
      </c>
      <c r="B103" s="159">
        <v>11.3279</v>
      </c>
      <c r="C103" s="30" t="e">
        <f t="shared" si="0"/>
        <v>#N/A</v>
      </c>
      <c r="F103" s="36"/>
      <c r="H103" s="38"/>
      <c r="I103" s="38"/>
      <c r="K103" s="36"/>
      <c r="L103" s="37"/>
    </row>
    <row r="104" spans="1:12" ht="12.75">
      <c r="A104" s="29">
        <v>47</v>
      </c>
      <c r="B104" s="159">
        <v>11.3328</v>
      </c>
      <c r="C104" s="30" t="e">
        <f t="shared" si="0"/>
        <v>#N/A</v>
      </c>
      <c r="F104" s="36"/>
      <c r="H104" s="38"/>
      <c r="I104" s="38"/>
      <c r="K104" s="36"/>
      <c r="L104" s="37"/>
    </row>
    <row r="105" spans="1:12" ht="12.75">
      <c r="A105" s="29">
        <v>46</v>
      </c>
      <c r="B105" s="159">
        <v>11.337</v>
      </c>
      <c r="C105" s="30" t="e">
        <f t="shared" si="0"/>
        <v>#N/A</v>
      </c>
      <c r="F105" s="36"/>
      <c r="H105" s="23"/>
      <c r="I105" s="23"/>
      <c r="K105" s="36"/>
      <c r="L105" s="17"/>
    </row>
    <row r="106" spans="1:3" ht="12.75">
      <c r="A106" s="29">
        <v>45</v>
      </c>
      <c r="B106" s="159">
        <v>11.344</v>
      </c>
      <c r="C106" s="30" t="e">
        <f t="shared" si="0"/>
        <v>#N/A</v>
      </c>
    </row>
    <row r="107" spans="1:3" ht="12.75">
      <c r="A107" s="29">
        <v>44</v>
      </c>
      <c r="B107" s="159">
        <v>11.3496</v>
      </c>
      <c r="C107" s="30" t="e">
        <f t="shared" si="0"/>
        <v>#N/A</v>
      </c>
    </row>
    <row r="108" spans="1:3" ht="12.75">
      <c r="A108" s="29">
        <v>43</v>
      </c>
      <c r="B108" s="159">
        <v>11.3588</v>
      </c>
      <c r="C108" s="30" t="e">
        <f t="shared" si="0"/>
        <v>#N/A</v>
      </c>
    </row>
    <row r="109" spans="1:3" ht="12.75">
      <c r="A109" s="29">
        <v>42</v>
      </c>
      <c r="B109" s="159">
        <v>11.3714</v>
      </c>
      <c r="C109" s="30" t="e">
        <f t="shared" si="0"/>
        <v>#N/A</v>
      </c>
    </row>
    <row r="110" spans="1:3" ht="12.75">
      <c r="A110" s="29">
        <v>41</v>
      </c>
      <c r="B110" s="159">
        <v>11.3793</v>
      </c>
      <c r="C110" s="30" t="e">
        <f t="shared" si="0"/>
        <v>#N/A</v>
      </c>
    </row>
    <row r="111" spans="1:3" ht="12.75">
      <c r="A111" s="29">
        <v>40</v>
      </c>
      <c r="B111" s="159">
        <v>11.3861</v>
      </c>
      <c r="C111" s="30" t="e">
        <f t="shared" si="0"/>
        <v>#N/A</v>
      </c>
    </row>
    <row r="112" spans="1:3" ht="12.75">
      <c r="A112" s="29">
        <v>39</v>
      </c>
      <c r="B112" s="159">
        <v>11.3913</v>
      </c>
      <c r="C112" s="30" t="e">
        <f t="shared" si="0"/>
        <v>#N/A</v>
      </c>
    </row>
    <row r="113" spans="1:3" ht="12.75">
      <c r="A113" s="29">
        <v>38</v>
      </c>
      <c r="B113" s="159">
        <v>11.3954</v>
      </c>
      <c r="C113" s="30" t="e">
        <f t="shared" si="0"/>
        <v>#N/A</v>
      </c>
    </row>
    <row r="114" spans="1:3" ht="12.75">
      <c r="A114" s="29">
        <v>37</v>
      </c>
      <c r="B114" s="159">
        <v>11.4142</v>
      </c>
      <c r="C114" s="30" t="e">
        <f t="shared" si="0"/>
        <v>#N/A</v>
      </c>
    </row>
    <row r="115" spans="1:3" ht="12.75">
      <c r="A115" s="29">
        <v>36</v>
      </c>
      <c r="B115" s="159">
        <v>11.428</v>
      </c>
      <c r="C115" s="30" t="e">
        <f t="shared" si="0"/>
        <v>#N/A</v>
      </c>
    </row>
    <row r="116" spans="1:3" ht="12.75">
      <c r="A116" s="29">
        <v>35</v>
      </c>
      <c r="B116" s="159">
        <v>11.4427</v>
      </c>
      <c r="C116" s="30" t="e">
        <f t="shared" si="0"/>
        <v>#N/A</v>
      </c>
    </row>
    <row r="117" spans="1:3" ht="12.75">
      <c r="A117" s="29">
        <v>34</v>
      </c>
      <c r="B117" s="159">
        <v>11.4482</v>
      </c>
      <c r="C117" s="30" t="e">
        <f t="shared" si="0"/>
        <v>#N/A</v>
      </c>
    </row>
    <row r="118" spans="1:3" ht="12.75">
      <c r="A118" s="29">
        <v>33</v>
      </c>
      <c r="B118" s="159">
        <v>11.4499</v>
      </c>
      <c r="C118" s="30" t="e">
        <f aca="true" t="shared" si="1" ref="C118:C150">+(B118*$J$17)</f>
        <v>#N/A</v>
      </c>
    </row>
    <row r="119" spans="1:3" ht="12.75">
      <c r="A119" s="29">
        <v>32</v>
      </c>
      <c r="B119" s="159">
        <v>11.4548</v>
      </c>
      <c r="C119" s="30" t="e">
        <f t="shared" si="1"/>
        <v>#N/A</v>
      </c>
    </row>
    <row r="120" spans="1:3" ht="12.75">
      <c r="A120" s="29">
        <v>31</v>
      </c>
      <c r="B120" s="159">
        <v>11.4699</v>
      </c>
      <c r="C120" s="30" t="e">
        <f t="shared" si="1"/>
        <v>#N/A</v>
      </c>
    </row>
    <row r="121" spans="1:3" ht="12.75">
      <c r="A121" s="29">
        <v>30</v>
      </c>
      <c r="B121" s="159">
        <v>11.4771</v>
      </c>
      <c r="C121" s="30" t="e">
        <f t="shared" si="1"/>
        <v>#N/A</v>
      </c>
    </row>
    <row r="122" spans="1:3" ht="12.75">
      <c r="A122" s="29">
        <v>29</v>
      </c>
      <c r="B122" s="159">
        <v>11.4821</v>
      </c>
      <c r="C122" s="30" t="e">
        <f t="shared" si="1"/>
        <v>#N/A</v>
      </c>
    </row>
    <row r="123" spans="1:3" ht="12.75">
      <c r="A123" s="29">
        <v>28</v>
      </c>
      <c r="B123" s="159">
        <v>11.484</v>
      </c>
      <c r="C123" s="30" t="e">
        <f t="shared" si="1"/>
        <v>#N/A</v>
      </c>
    </row>
    <row r="124" spans="1:3" ht="12.75">
      <c r="A124" s="29">
        <v>27</v>
      </c>
      <c r="B124" s="159">
        <v>11.5034</v>
      </c>
      <c r="C124" s="30" t="e">
        <f t="shared" si="1"/>
        <v>#N/A</v>
      </c>
    </row>
    <row r="125" spans="1:3" ht="12.75">
      <c r="A125" s="29">
        <v>26</v>
      </c>
      <c r="B125" s="159">
        <v>11.5049</v>
      </c>
      <c r="C125" s="30" t="e">
        <f t="shared" si="1"/>
        <v>#N/A</v>
      </c>
    </row>
    <row r="126" spans="1:3" ht="12.75">
      <c r="A126" s="29">
        <v>25</v>
      </c>
      <c r="B126" s="159">
        <v>11.5263</v>
      </c>
      <c r="C126" s="30" t="e">
        <f t="shared" si="1"/>
        <v>#N/A</v>
      </c>
    </row>
    <row r="127" spans="1:3" ht="12.75">
      <c r="A127" s="29">
        <v>24</v>
      </c>
      <c r="B127" s="159">
        <v>11.5544</v>
      </c>
      <c r="C127" s="30" t="e">
        <f t="shared" si="1"/>
        <v>#N/A</v>
      </c>
    </row>
    <row r="128" spans="1:3" ht="12.75">
      <c r="A128" s="29">
        <v>23</v>
      </c>
      <c r="B128" s="159">
        <v>11.5636</v>
      </c>
      <c r="C128" s="30" t="e">
        <f t="shared" si="1"/>
        <v>#N/A</v>
      </c>
    </row>
    <row r="129" spans="1:3" ht="12.75">
      <c r="A129" s="29">
        <v>22</v>
      </c>
      <c r="B129" s="159">
        <v>11.5652</v>
      </c>
      <c r="C129" s="30" t="e">
        <f t="shared" si="1"/>
        <v>#N/A</v>
      </c>
    </row>
    <row r="130" spans="1:3" ht="12.75">
      <c r="A130" s="29">
        <v>21</v>
      </c>
      <c r="B130" s="159">
        <v>11.5938</v>
      </c>
      <c r="C130" s="30" t="e">
        <f t="shared" si="1"/>
        <v>#N/A</v>
      </c>
    </row>
    <row r="131" spans="1:3" ht="12.75">
      <c r="A131" s="29">
        <v>20</v>
      </c>
      <c r="B131" s="159">
        <v>11.5994</v>
      </c>
      <c r="C131" s="30" t="e">
        <f t="shared" si="1"/>
        <v>#N/A</v>
      </c>
    </row>
    <row r="132" spans="1:3" ht="12.75">
      <c r="A132" s="29">
        <v>19</v>
      </c>
      <c r="B132" s="159">
        <v>11.6093</v>
      </c>
      <c r="C132" s="30" t="e">
        <f t="shared" si="1"/>
        <v>#N/A</v>
      </c>
    </row>
    <row r="133" spans="1:3" ht="12.75">
      <c r="A133" s="29">
        <v>18</v>
      </c>
      <c r="B133" s="159">
        <v>11.6181</v>
      </c>
      <c r="C133" s="30" t="e">
        <f t="shared" si="1"/>
        <v>#N/A</v>
      </c>
    </row>
    <row r="134" spans="1:3" ht="12.75">
      <c r="A134" s="29">
        <v>17</v>
      </c>
      <c r="B134" s="159">
        <v>11.6285</v>
      </c>
      <c r="C134" s="30" t="e">
        <f t="shared" si="1"/>
        <v>#N/A</v>
      </c>
    </row>
    <row r="135" spans="1:3" ht="12.75">
      <c r="A135" s="29">
        <v>16</v>
      </c>
      <c r="B135" s="159">
        <v>11.6298</v>
      </c>
      <c r="C135" s="30" t="e">
        <f t="shared" si="1"/>
        <v>#N/A</v>
      </c>
    </row>
    <row r="136" spans="1:3" ht="12.75">
      <c r="A136" s="29">
        <v>15</v>
      </c>
      <c r="B136" s="159">
        <v>11.6335</v>
      </c>
      <c r="C136" s="30" t="e">
        <f t="shared" si="1"/>
        <v>#N/A</v>
      </c>
    </row>
    <row r="137" spans="1:3" ht="12.75">
      <c r="A137" s="29">
        <v>14</v>
      </c>
      <c r="B137" s="159">
        <v>11.6473</v>
      </c>
      <c r="C137" s="30" t="e">
        <f t="shared" si="1"/>
        <v>#N/A</v>
      </c>
    </row>
    <row r="138" spans="1:3" ht="12.75">
      <c r="A138" s="29">
        <v>13</v>
      </c>
      <c r="B138" s="159">
        <v>11.6615</v>
      </c>
      <c r="C138" s="30" t="e">
        <f t="shared" si="1"/>
        <v>#N/A</v>
      </c>
    </row>
    <row r="139" spans="1:3" ht="12.75">
      <c r="A139" s="29">
        <v>12</v>
      </c>
      <c r="B139" s="159">
        <v>11.6857</v>
      </c>
      <c r="C139" s="30" t="e">
        <f t="shared" si="1"/>
        <v>#N/A</v>
      </c>
    </row>
    <row r="140" spans="1:3" ht="12.75">
      <c r="A140" s="29">
        <v>11</v>
      </c>
      <c r="B140" s="159">
        <v>11.6906</v>
      </c>
      <c r="C140" s="30" t="e">
        <f t="shared" si="1"/>
        <v>#N/A</v>
      </c>
    </row>
    <row r="141" spans="1:3" ht="12.75">
      <c r="A141" s="29">
        <v>10</v>
      </c>
      <c r="B141" s="159">
        <v>11.7051</v>
      </c>
      <c r="C141" s="30" t="e">
        <f t="shared" si="1"/>
        <v>#N/A</v>
      </c>
    </row>
    <row r="142" spans="1:3" ht="12.75">
      <c r="A142" s="29">
        <v>9</v>
      </c>
      <c r="B142" s="159">
        <v>11.7213</v>
      </c>
      <c r="C142" s="30" t="e">
        <f t="shared" si="1"/>
        <v>#N/A</v>
      </c>
    </row>
    <row r="143" spans="1:3" ht="12.75">
      <c r="A143" s="29">
        <v>8</v>
      </c>
      <c r="B143" s="159">
        <v>11.7473</v>
      </c>
      <c r="C143" s="30" t="e">
        <f t="shared" si="1"/>
        <v>#N/A</v>
      </c>
    </row>
    <row r="144" spans="1:3" ht="12.75">
      <c r="A144" s="29">
        <v>7</v>
      </c>
      <c r="B144" s="159">
        <v>11.7664</v>
      </c>
      <c r="C144" s="30" t="e">
        <f t="shared" si="1"/>
        <v>#N/A</v>
      </c>
    </row>
    <row r="145" spans="1:3" ht="12.75">
      <c r="A145" s="29">
        <v>6</v>
      </c>
      <c r="B145" s="159">
        <v>11.7947</v>
      </c>
      <c r="C145" s="30" t="e">
        <f t="shared" si="1"/>
        <v>#N/A</v>
      </c>
    </row>
    <row r="146" spans="1:3" ht="12.75">
      <c r="A146" s="29">
        <v>5</v>
      </c>
      <c r="B146" s="159">
        <v>11.8014</v>
      </c>
      <c r="C146" s="30" t="e">
        <f t="shared" si="1"/>
        <v>#N/A</v>
      </c>
    </row>
    <row r="147" spans="1:3" ht="12.75">
      <c r="A147" s="29">
        <v>4</v>
      </c>
      <c r="B147" s="159">
        <v>11.8092</v>
      </c>
      <c r="C147" s="30" t="e">
        <f t="shared" si="1"/>
        <v>#N/A</v>
      </c>
    </row>
    <row r="148" spans="1:3" ht="12.75">
      <c r="A148" s="29">
        <v>3</v>
      </c>
      <c r="B148" s="159">
        <v>11.8416</v>
      </c>
      <c r="C148" s="30" t="e">
        <f t="shared" si="1"/>
        <v>#N/A</v>
      </c>
    </row>
    <row r="149" spans="1:3" ht="12.75">
      <c r="A149" s="29">
        <v>2</v>
      </c>
      <c r="B149" s="159">
        <v>11.8572</v>
      </c>
      <c r="C149" s="30" t="e">
        <f t="shared" si="1"/>
        <v>#N/A</v>
      </c>
    </row>
    <row r="150" spans="1:3" ht="13.5" thickBot="1">
      <c r="A150" s="29">
        <v>1</v>
      </c>
      <c r="B150" s="168">
        <v>11.9504</v>
      </c>
      <c r="C150" s="30" t="e">
        <f t="shared" si="1"/>
        <v>#N/A</v>
      </c>
    </row>
    <row r="214" spans="4:29" ht="12.75">
      <c r="D214">
        <v>10.1785</v>
      </c>
      <c r="E214">
        <v>10.2945</v>
      </c>
      <c r="F214">
        <v>10.5118</v>
      </c>
      <c r="G214">
        <v>10.541</v>
      </c>
      <c r="H214">
        <v>10.557</v>
      </c>
      <c r="I214">
        <v>10.5913</v>
      </c>
      <c r="J214">
        <v>10.6156</v>
      </c>
      <c r="K214">
        <v>10.6668</v>
      </c>
      <c r="L214">
        <v>10.6964</v>
      </c>
      <c r="M214">
        <v>10.7665</v>
      </c>
      <c r="N214">
        <v>10.7783</v>
      </c>
      <c r="O214">
        <v>10.807</v>
      </c>
      <c r="P214">
        <v>10.8187</v>
      </c>
      <c r="Q214">
        <v>10.8301</v>
      </c>
      <c r="R214">
        <v>10.8486</v>
      </c>
      <c r="S214">
        <v>10.8575</v>
      </c>
      <c r="U214">
        <v>10.8618</v>
      </c>
      <c r="V214">
        <v>10.8934</v>
      </c>
      <c r="W214">
        <v>10.9044</v>
      </c>
      <c r="X214">
        <v>10.9231</v>
      </c>
      <c r="Y214">
        <v>10.9439</v>
      </c>
      <c r="Z214">
        <v>10.9624</v>
      </c>
      <c r="AA214">
        <v>10.9723</v>
      </c>
      <c r="AB214">
        <v>11.0154</v>
      </c>
      <c r="AC214">
        <v>11.0216</v>
      </c>
    </row>
    <row r="215" spans="4:29" ht="12.75">
      <c r="D215">
        <v>11.0238</v>
      </c>
      <c r="E215">
        <v>11.0437</v>
      </c>
      <c r="F215">
        <v>11.0555</v>
      </c>
      <c r="G215">
        <v>11.0592</v>
      </c>
      <c r="H215">
        <v>11.0682</v>
      </c>
      <c r="I215">
        <v>11.0939</v>
      </c>
      <c r="J215">
        <v>11.1029</v>
      </c>
      <c r="K215">
        <v>11.1143</v>
      </c>
      <c r="L215">
        <v>11.1171</v>
      </c>
      <c r="M215">
        <v>11.1391</v>
      </c>
      <c r="N215">
        <v>11.148</v>
      </c>
      <c r="O215">
        <v>11.1523</v>
      </c>
      <c r="P215">
        <v>11.1552</v>
      </c>
      <c r="Q215">
        <v>11.16</v>
      </c>
      <c r="R215">
        <v>11.1669</v>
      </c>
      <c r="S215">
        <v>11.1756</v>
      </c>
      <c r="U215">
        <v>11.1818</v>
      </c>
      <c r="V215">
        <v>11.195</v>
      </c>
      <c r="W215">
        <v>11.1976</v>
      </c>
      <c r="X215">
        <v>11.2301</v>
      </c>
      <c r="Y215">
        <v>11.2381</v>
      </c>
      <c r="Z215">
        <v>11.2619</v>
      </c>
      <c r="AA215">
        <v>11.2724</v>
      </c>
      <c r="AB215">
        <v>11.2976</v>
      </c>
      <c r="AC215">
        <v>11.302</v>
      </c>
    </row>
    <row r="216" spans="4:29" ht="12.75">
      <c r="D216">
        <v>11.3027</v>
      </c>
      <c r="E216">
        <v>11.3279</v>
      </c>
      <c r="F216">
        <v>11.3328</v>
      </c>
      <c r="G216">
        <v>11.337</v>
      </c>
      <c r="H216">
        <v>11.344</v>
      </c>
      <c r="I216">
        <v>11.3496</v>
      </c>
      <c r="J216">
        <v>11.3588</v>
      </c>
      <c r="K216">
        <v>11.3714</v>
      </c>
      <c r="L216">
        <v>11.3793</v>
      </c>
      <c r="M216">
        <v>11.3913</v>
      </c>
      <c r="N216">
        <v>11.3954</v>
      </c>
      <c r="O216">
        <v>11.4142</v>
      </c>
      <c r="P216">
        <v>11.428</v>
      </c>
      <c r="Q216">
        <v>11.4427</v>
      </c>
      <c r="R216">
        <v>11.4482</v>
      </c>
      <c r="S216">
        <v>11.4499</v>
      </c>
      <c r="U216">
        <v>11.4548</v>
      </c>
      <c r="V216">
        <v>11.4699</v>
      </c>
      <c r="W216">
        <v>11.4771</v>
      </c>
      <c r="X216">
        <v>11.4821</v>
      </c>
      <c r="Y216">
        <v>11.484</v>
      </c>
      <c r="Z216">
        <v>11.5034</v>
      </c>
      <c r="AA216">
        <v>11.5049</v>
      </c>
      <c r="AB216">
        <v>11.5263</v>
      </c>
      <c r="AC216">
        <v>11.5544</v>
      </c>
    </row>
    <row r="217" spans="4:26" ht="12.75">
      <c r="D217">
        <v>11.5636</v>
      </c>
      <c r="E217">
        <v>11.5652</v>
      </c>
      <c r="F217">
        <v>11.5938</v>
      </c>
      <c r="G217">
        <v>11.5994</v>
      </c>
      <c r="H217">
        <v>11.6093</v>
      </c>
      <c r="I217">
        <v>11.6181</v>
      </c>
      <c r="J217">
        <v>11.6285</v>
      </c>
      <c r="K217">
        <v>11.6298</v>
      </c>
      <c r="L217">
        <v>11.6335</v>
      </c>
      <c r="M217">
        <v>11.6615</v>
      </c>
      <c r="N217">
        <v>11.6857</v>
      </c>
      <c r="O217">
        <v>11.6906</v>
      </c>
      <c r="P217">
        <v>11.7051</v>
      </c>
      <c r="Q217">
        <v>11.7213</v>
      </c>
      <c r="R217">
        <v>11.7473</v>
      </c>
      <c r="S217">
        <v>11.7664</v>
      </c>
      <c r="U217">
        <v>11.7947</v>
      </c>
      <c r="V217">
        <v>11.8014</v>
      </c>
      <c r="W217">
        <v>11.8092</v>
      </c>
      <c r="X217">
        <v>11.8416</v>
      </c>
      <c r="Y217">
        <v>11.8572</v>
      </c>
      <c r="Z217">
        <v>11.9504</v>
      </c>
    </row>
    <row r="221" spans="3:4" ht="12.75">
      <c r="C221">
        <v>100</v>
      </c>
      <c r="D221">
        <v>10.2945</v>
      </c>
    </row>
    <row r="222" spans="3:4" ht="12.75">
      <c r="C222">
        <v>99</v>
      </c>
      <c r="D222">
        <v>10.5118</v>
      </c>
    </row>
    <row r="223" spans="3:4" ht="12.75">
      <c r="C223">
        <v>98</v>
      </c>
      <c r="D223">
        <v>10.541</v>
      </c>
    </row>
    <row r="224" spans="3:4" ht="12.75">
      <c r="C224">
        <v>97</v>
      </c>
      <c r="D224">
        <v>10.557</v>
      </c>
    </row>
    <row r="225" spans="3:4" ht="12.75">
      <c r="C225">
        <v>96</v>
      </c>
      <c r="D225">
        <v>10.5913</v>
      </c>
    </row>
    <row r="226" spans="3:4" ht="12.75">
      <c r="C226">
        <v>95</v>
      </c>
      <c r="D226">
        <v>10.6156</v>
      </c>
    </row>
    <row r="227" spans="3:4" ht="12.75">
      <c r="C227">
        <v>94</v>
      </c>
      <c r="D227">
        <v>10.6668</v>
      </c>
    </row>
    <row r="228" spans="3:4" ht="12.75">
      <c r="C228">
        <v>93</v>
      </c>
      <c r="D228">
        <v>10.6964</v>
      </c>
    </row>
    <row r="229" spans="3:4" ht="12.75">
      <c r="C229">
        <v>92</v>
      </c>
      <c r="D229">
        <v>10.7109</v>
      </c>
    </row>
    <row r="230" spans="3:4" ht="12.75">
      <c r="C230">
        <v>91</v>
      </c>
      <c r="D230">
        <v>10.7665</v>
      </c>
    </row>
    <row r="231" spans="3:4" ht="12.75">
      <c r="C231">
        <v>90</v>
      </c>
      <c r="D231">
        <v>10.7783</v>
      </c>
    </row>
    <row r="232" spans="3:4" ht="12.75">
      <c r="C232">
        <v>89</v>
      </c>
      <c r="D232">
        <v>10.807</v>
      </c>
    </row>
    <row r="233" spans="3:4" ht="12.75">
      <c r="C233">
        <v>88</v>
      </c>
      <c r="D233">
        <v>10.8187</v>
      </c>
    </row>
    <row r="234" spans="3:4" ht="12.75">
      <c r="C234">
        <v>87</v>
      </c>
      <c r="D234">
        <v>10.8301</v>
      </c>
    </row>
    <row r="235" spans="3:4" ht="12.75">
      <c r="C235">
        <v>86</v>
      </c>
      <c r="D235">
        <v>10.8486</v>
      </c>
    </row>
    <row r="236" spans="3:4" ht="12.75">
      <c r="C236">
        <v>85</v>
      </c>
      <c r="D236">
        <v>10.8575</v>
      </c>
    </row>
    <row r="237" spans="3:4" ht="12.75">
      <c r="C237">
        <v>84</v>
      </c>
      <c r="D237">
        <v>10.8618</v>
      </c>
    </row>
    <row r="238" spans="3:4" ht="12.75">
      <c r="C238">
        <v>83</v>
      </c>
      <c r="D238">
        <v>10.8934</v>
      </c>
    </row>
    <row r="239" spans="3:4" ht="12.75">
      <c r="C239">
        <v>82</v>
      </c>
      <c r="D239">
        <v>10.9044</v>
      </c>
    </row>
    <row r="240" spans="3:4" ht="12.75">
      <c r="C240">
        <v>81</v>
      </c>
      <c r="D240">
        <v>10.9231</v>
      </c>
    </row>
    <row r="241" spans="3:4" ht="12.75">
      <c r="C241">
        <v>80</v>
      </c>
      <c r="D241">
        <v>10.9439</v>
      </c>
    </row>
    <row r="242" spans="3:4" ht="12.75">
      <c r="C242">
        <v>79</v>
      </c>
      <c r="D242">
        <v>10.9624</v>
      </c>
    </row>
    <row r="243" spans="3:4" ht="12.75">
      <c r="C243">
        <v>78</v>
      </c>
      <c r="D243">
        <v>10.9723</v>
      </c>
    </row>
    <row r="244" spans="3:4" ht="12.75">
      <c r="C244">
        <v>77</v>
      </c>
      <c r="D244">
        <v>11.0154</v>
      </c>
    </row>
    <row r="245" spans="3:4" ht="12.75">
      <c r="C245">
        <v>76</v>
      </c>
      <c r="D245">
        <v>11.0216</v>
      </c>
    </row>
    <row r="246" spans="3:4" ht="12.75">
      <c r="C246">
        <v>75</v>
      </c>
      <c r="D246">
        <v>11.0238</v>
      </c>
    </row>
    <row r="247" spans="3:4" ht="12.75">
      <c r="C247">
        <v>74</v>
      </c>
      <c r="D247">
        <v>11.0437</v>
      </c>
    </row>
    <row r="248" spans="3:4" ht="12.75">
      <c r="C248">
        <v>73</v>
      </c>
      <c r="D248">
        <v>11.0555</v>
      </c>
    </row>
    <row r="249" spans="3:4" ht="12.75">
      <c r="C249">
        <v>72</v>
      </c>
      <c r="D249">
        <v>11.0592</v>
      </c>
    </row>
    <row r="250" spans="3:4" ht="12.75">
      <c r="C250">
        <v>71</v>
      </c>
      <c r="D250">
        <v>11.0682</v>
      </c>
    </row>
    <row r="251" spans="3:4" ht="12.75">
      <c r="C251">
        <v>70</v>
      </c>
      <c r="D251">
        <v>11.0939</v>
      </c>
    </row>
    <row r="252" spans="3:4" ht="12.75">
      <c r="C252">
        <v>69</v>
      </c>
      <c r="D252">
        <v>11.1029</v>
      </c>
    </row>
    <row r="253" spans="3:4" ht="12.75">
      <c r="C253">
        <v>68</v>
      </c>
      <c r="D253">
        <v>11.1143</v>
      </c>
    </row>
    <row r="254" spans="3:4" ht="12.75">
      <c r="C254">
        <v>67</v>
      </c>
      <c r="D254">
        <v>11.1171</v>
      </c>
    </row>
    <row r="255" spans="3:4" ht="12.75">
      <c r="C255">
        <v>66</v>
      </c>
      <c r="D255">
        <v>11.1279</v>
      </c>
    </row>
    <row r="256" spans="3:4" ht="12.75">
      <c r="C256">
        <v>65</v>
      </c>
      <c r="D256">
        <v>11.1391</v>
      </c>
    </row>
    <row r="257" spans="3:4" ht="12.75">
      <c r="C257">
        <v>64</v>
      </c>
      <c r="D257">
        <v>11.148</v>
      </c>
    </row>
    <row r="258" spans="3:4" ht="12.75">
      <c r="C258">
        <v>63</v>
      </c>
      <c r="D258">
        <v>11.1523</v>
      </c>
    </row>
    <row r="259" spans="3:4" ht="12.75">
      <c r="C259">
        <v>62</v>
      </c>
      <c r="D259">
        <v>11.1552</v>
      </c>
    </row>
    <row r="260" spans="3:4" ht="12.75">
      <c r="C260">
        <v>61</v>
      </c>
      <c r="D260">
        <v>11.16</v>
      </c>
    </row>
    <row r="261" spans="3:4" ht="12.75">
      <c r="C261">
        <v>60</v>
      </c>
      <c r="D261">
        <v>11.1669</v>
      </c>
    </row>
    <row r="262" spans="3:4" ht="12.75">
      <c r="C262">
        <v>59</v>
      </c>
      <c r="D262">
        <v>11.1756</v>
      </c>
    </row>
    <row r="263" spans="3:4" ht="12.75">
      <c r="C263">
        <v>58</v>
      </c>
      <c r="D263">
        <v>11.1818</v>
      </c>
    </row>
    <row r="264" spans="3:4" ht="12.75">
      <c r="C264">
        <v>57</v>
      </c>
      <c r="D264">
        <v>11.195</v>
      </c>
    </row>
    <row r="265" spans="3:4" ht="12.75">
      <c r="C265">
        <v>56</v>
      </c>
      <c r="D265">
        <v>11.1976</v>
      </c>
    </row>
    <row r="266" spans="3:4" ht="12.75">
      <c r="C266">
        <v>55</v>
      </c>
      <c r="D266">
        <v>11.2301</v>
      </c>
    </row>
    <row r="267" spans="3:4" ht="12.75">
      <c r="C267">
        <v>54</v>
      </c>
      <c r="D267">
        <v>11.2381</v>
      </c>
    </row>
    <row r="268" spans="3:4" ht="12.75">
      <c r="C268">
        <v>53</v>
      </c>
      <c r="D268">
        <v>11.2619</v>
      </c>
    </row>
    <row r="269" spans="3:4" ht="12.75">
      <c r="C269">
        <v>52</v>
      </c>
      <c r="D269">
        <v>11.2724</v>
      </c>
    </row>
    <row r="270" spans="3:4" ht="12.75">
      <c r="C270">
        <v>51</v>
      </c>
      <c r="D270">
        <v>11.2976</v>
      </c>
    </row>
    <row r="271" spans="3:4" ht="12.75">
      <c r="C271">
        <v>50</v>
      </c>
      <c r="D271">
        <v>11.302</v>
      </c>
    </row>
    <row r="272" spans="3:4" ht="12.75">
      <c r="C272">
        <v>49</v>
      </c>
      <c r="D272">
        <v>11.3027</v>
      </c>
    </row>
    <row r="273" spans="3:4" ht="12.75">
      <c r="C273">
        <v>48</v>
      </c>
      <c r="D273">
        <v>11.3279</v>
      </c>
    </row>
    <row r="274" spans="3:4" ht="12.75">
      <c r="C274">
        <v>47</v>
      </c>
      <c r="D274">
        <v>11.3328</v>
      </c>
    </row>
    <row r="275" spans="3:4" ht="12.75">
      <c r="C275">
        <v>46</v>
      </c>
      <c r="D275">
        <v>11.337</v>
      </c>
    </row>
    <row r="276" spans="3:4" ht="12.75">
      <c r="C276">
        <v>45</v>
      </c>
      <c r="D276">
        <v>11.344</v>
      </c>
    </row>
    <row r="277" spans="3:4" ht="12.75">
      <c r="C277">
        <v>44</v>
      </c>
      <c r="D277">
        <v>11.3496</v>
      </c>
    </row>
    <row r="278" spans="3:4" ht="12.75">
      <c r="C278">
        <v>43</v>
      </c>
      <c r="D278">
        <v>11.3588</v>
      </c>
    </row>
    <row r="279" spans="3:4" ht="12.75">
      <c r="C279">
        <v>42</v>
      </c>
      <c r="D279">
        <v>11.3714</v>
      </c>
    </row>
    <row r="280" spans="3:4" ht="12.75">
      <c r="C280">
        <v>41</v>
      </c>
      <c r="D280">
        <v>11.3793</v>
      </c>
    </row>
    <row r="281" spans="3:4" ht="12.75">
      <c r="C281">
        <v>40</v>
      </c>
      <c r="D281">
        <v>11.3861</v>
      </c>
    </row>
    <row r="282" spans="3:4" ht="12.75">
      <c r="C282">
        <v>39</v>
      </c>
      <c r="D282">
        <v>11.3913</v>
      </c>
    </row>
    <row r="283" spans="3:4" ht="12.75">
      <c r="C283">
        <v>38</v>
      </c>
      <c r="D283">
        <v>11.3954</v>
      </c>
    </row>
    <row r="284" spans="3:4" ht="12.75">
      <c r="C284">
        <v>37</v>
      </c>
      <c r="D284">
        <v>11.4142</v>
      </c>
    </row>
    <row r="285" spans="3:4" ht="12.75">
      <c r="C285">
        <v>36</v>
      </c>
      <c r="D285">
        <v>11.428</v>
      </c>
    </row>
    <row r="286" spans="3:4" ht="12.75">
      <c r="C286">
        <v>35</v>
      </c>
      <c r="D286">
        <v>11.4427</v>
      </c>
    </row>
    <row r="287" spans="3:4" ht="12.75">
      <c r="C287">
        <v>34</v>
      </c>
      <c r="D287">
        <v>11.4482</v>
      </c>
    </row>
    <row r="288" spans="3:4" ht="12.75">
      <c r="C288">
        <v>33</v>
      </c>
      <c r="D288">
        <v>11.4499</v>
      </c>
    </row>
    <row r="289" spans="3:4" ht="12.75">
      <c r="C289">
        <v>32</v>
      </c>
      <c r="D289">
        <v>11.4548</v>
      </c>
    </row>
    <row r="290" spans="3:4" ht="12.75">
      <c r="C290">
        <v>31</v>
      </c>
      <c r="D290">
        <v>11.4699</v>
      </c>
    </row>
    <row r="291" spans="3:4" ht="12.75">
      <c r="C291">
        <v>30</v>
      </c>
      <c r="D291">
        <v>11.4771</v>
      </c>
    </row>
    <row r="292" spans="3:4" ht="12.75">
      <c r="C292">
        <v>29</v>
      </c>
      <c r="D292">
        <v>11.4821</v>
      </c>
    </row>
    <row r="293" spans="3:4" ht="12.75">
      <c r="C293">
        <v>28</v>
      </c>
      <c r="D293">
        <v>11.484</v>
      </c>
    </row>
    <row r="294" spans="3:4" ht="12.75">
      <c r="C294">
        <v>27</v>
      </c>
      <c r="D294">
        <v>11.5034</v>
      </c>
    </row>
    <row r="295" spans="3:4" ht="12.75">
      <c r="C295">
        <v>26</v>
      </c>
      <c r="D295">
        <v>11.5049</v>
      </c>
    </row>
    <row r="296" spans="3:4" ht="12.75">
      <c r="C296">
        <v>25</v>
      </c>
      <c r="D296">
        <v>11.5263</v>
      </c>
    </row>
    <row r="297" spans="3:4" ht="12.75">
      <c r="C297">
        <v>24</v>
      </c>
      <c r="D297">
        <v>11.5544</v>
      </c>
    </row>
    <row r="298" spans="3:4" ht="12.75">
      <c r="C298">
        <v>23</v>
      </c>
      <c r="D298">
        <v>11.5636</v>
      </c>
    </row>
    <row r="299" spans="3:4" ht="12.75">
      <c r="C299">
        <v>22</v>
      </c>
      <c r="D299">
        <v>11.5652</v>
      </c>
    </row>
    <row r="300" spans="3:4" ht="12.75">
      <c r="C300">
        <v>21</v>
      </c>
      <c r="D300">
        <v>11.5938</v>
      </c>
    </row>
    <row r="301" spans="3:4" ht="12.75">
      <c r="C301">
        <v>20</v>
      </c>
      <c r="D301">
        <v>11.5994</v>
      </c>
    </row>
    <row r="302" spans="3:4" ht="12.75">
      <c r="C302">
        <v>19</v>
      </c>
      <c r="D302">
        <v>11.6093</v>
      </c>
    </row>
    <row r="303" spans="3:4" ht="12.75">
      <c r="C303">
        <v>18</v>
      </c>
      <c r="D303">
        <v>11.6181</v>
      </c>
    </row>
    <row r="304" spans="3:4" ht="12.75">
      <c r="C304">
        <v>17</v>
      </c>
      <c r="D304">
        <v>11.6285</v>
      </c>
    </row>
    <row r="305" spans="3:4" ht="12.75">
      <c r="C305">
        <v>16</v>
      </c>
      <c r="D305">
        <v>11.6298</v>
      </c>
    </row>
    <row r="306" spans="3:4" ht="12.75">
      <c r="C306">
        <v>15</v>
      </c>
      <c r="D306">
        <v>11.6335</v>
      </c>
    </row>
    <row r="307" spans="3:4" ht="12.75">
      <c r="C307">
        <v>14</v>
      </c>
      <c r="D307">
        <v>11.6473</v>
      </c>
    </row>
    <row r="308" spans="3:4" ht="12.75">
      <c r="C308">
        <v>13</v>
      </c>
      <c r="D308">
        <v>11.6615</v>
      </c>
    </row>
    <row r="309" spans="3:4" ht="12.75">
      <c r="C309">
        <v>12</v>
      </c>
      <c r="D309">
        <v>11.6857</v>
      </c>
    </row>
    <row r="310" spans="3:4" ht="12.75">
      <c r="C310">
        <v>11</v>
      </c>
      <c r="D310">
        <v>11.6906</v>
      </c>
    </row>
    <row r="311" spans="3:4" ht="12.75">
      <c r="C311">
        <v>10</v>
      </c>
      <c r="D311">
        <v>11.7051</v>
      </c>
    </row>
    <row r="312" spans="3:4" ht="12.75">
      <c r="C312">
        <v>9</v>
      </c>
      <c r="D312">
        <v>11.7213</v>
      </c>
    </row>
    <row r="313" spans="3:4" ht="12.75">
      <c r="C313">
        <v>8</v>
      </c>
      <c r="D313">
        <v>11.7473</v>
      </c>
    </row>
    <row r="314" spans="3:4" ht="12.75">
      <c r="C314">
        <v>7</v>
      </c>
      <c r="D314">
        <v>11.7664</v>
      </c>
    </row>
    <row r="315" spans="3:4" ht="12.75">
      <c r="C315">
        <v>6</v>
      </c>
      <c r="D315">
        <v>11.7947</v>
      </c>
    </row>
    <row r="316" spans="3:4" ht="12.75">
      <c r="C316">
        <v>5</v>
      </c>
      <c r="D316">
        <v>11.8014</v>
      </c>
    </row>
    <row r="317" spans="3:4" ht="12.75">
      <c r="C317">
        <v>4</v>
      </c>
      <c r="D317">
        <v>11.8092</v>
      </c>
    </row>
    <row r="318" spans="3:4" ht="12.75">
      <c r="C318">
        <v>3</v>
      </c>
      <c r="D318">
        <v>11.8416</v>
      </c>
    </row>
    <row r="319" spans="3:4" ht="12.75">
      <c r="C319">
        <v>2</v>
      </c>
      <c r="D319">
        <v>11.8572</v>
      </c>
    </row>
    <row r="320" spans="3:4" ht="12.75">
      <c r="C320">
        <v>1</v>
      </c>
      <c r="D320">
        <v>11.9504</v>
      </c>
    </row>
  </sheetData>
  <sheetProtection/>
  <mergeCells count="8">
    <mergeCell ref="H56:I56"/>
    <mergeCell ref="K56:L56"/>
    <mergeCell ref="D7:G7"/>
    <mergeCell ref="H7:K7"/>
    <mergeCell ref="H54:I54"/>
    <mergeCell ref="K54:L54"/>
    <mergeCell ref="F49:I49"/>
    <mergeCell ref="K49:L49"/>
  </mergeCells>
  <printOptions/>
  <pageMargins left="0.75" right="0.75" top="1" bottom="1" header="0.5" footer="0.5"/>
  <pageSetup fitToHeight="1" fitToWidth="1" horizontalDpi="600" verticalDpi="600" orientation="landscape" scale="22"/>
  <drawing r:id="rId1"/>
</worksheet>
</file>

<file path=xl/worksheets/sheet17.xml><?xml version="1.0" encoding="utf-8"?>
<worksheet xmlns="http://schemas.openxmlformats.org/spreadsheetml/2006/main" xmlns:r="http://schemas.openxmlformats.org/officeDocument/2006/relationships">
  <dimension ref="B2:AM31"/>
  <sheetViews>
    <sheetView zoomScale="75" zoomScaleNormal="75" zoomScalePageLayoutView="0" workbookViewId="0" topLeftCell="D1">
      <selection activeCell="O48" sqref="O48"/>
    </sheetView>
  </sheetViews>
  <sheetFormatPr defaultColWidth="9.140625" defaultRowHeight="12.75"/>
  <cols>
    <col min="1" max="9" width="9.140625" style="226" customWidth="1"/>
    <col min="10" max="10" width="16.7109375" style="226" customWidth="1"/>
    <col min="11" max="11" width="11.28125" style="226" customWidth="1"/>
    <col min="12" max="14" width="9.140625" style="226" customWidth="1"/>
    <col min="15" max="15" width="11.28125" style="226" customWidth="1"/>
    <col min="16" max="16384" width="9.140625" style="226" customWidth="1"/>
  </cols>
  <sheetData>
    <row r="2" spans="2:39" ht="12.75">
      <c r="B2" s="1059"/>
      <c r="C2" s="1060"/>
      <c r="D2" s="1061"/>
      <c r="E2" s="1059"/>
      <c r="F2" s="1060"/>
      <c r="G2" s="1061"/>
      <c r="H2" s="1059" t="s">
        <v>2700</v>
      </c>
      <c r="I2" s="1060"/>
      <c r="J2" s="1060"/>
      <c r="K2" s="1061"/>
      <c r="L2" s="1059" t="s">
        <v>2701</v>
      </c>
      <c r="M2" s="1060"/>
      <c r="N2" s="1060"/>
      <c r="O2" s="1061"/>
      <c r="P2" s="1059" t="s">
        <v>2000</v>
      </c>
      <c r="Q2" s="1060"/>
      <c r="R2" s="1060"/>
      <c r="S2" s="1061"/>
      <c r="T2" s="1059" t="s">
        <v>2262</v>
      </c>
      <c r="U2" s="1060"/>
      <c r="V2" s="1060"/>
      <c r="W2" s="1061"/>
      <c r="X2" s="1059" t="s">
        <v>2532</v>
      </c>
      <c r="Y2" s="1060"/>
      <c r="Z2" s="1060"/>
      <c r="AA2" s="1061"/>
      <c r="AB2" s="1059" t="s">
        <v>2533</v>
      </c>
      <c r="AC2" s="1060"/>
      <c r="AD2" s="1060"/>
      <c r="AE2" s="1061"/>
      <c r="AF2" s="1059" t="s">
        <v>2534</v>
      </c>
      <c r="AG2" s="1060"/>
      <c r="AH2" s="1060"/>
      <c r="AI2" s="1061"/>
      <c r="AJ2" s="1059" t="s">
        <v>2535</v>
      </c>
      <c r="AK2" s="1060"/>
      <c r="AL2" s="1060"/>
      <c r="AM2" s="1061"/>
    </row>
    <row r="3" spans="2:39" ht="12.75">
      <c r="B3" s="227"/>
      <c r="C3" s="228"/>
      <c r="D3" s="229"/>
      <c r="E3" s="227"/>
      <c r="F3" s="228"/>
      <c r="G3" s="228"/>
      <c r="H3" s="227"/>
      <c r="I3" s="228"/>
      <c r="J3" s="228" t="s">
        <v>2536</v>
      </c>
      <c r="K3" s="230" t="s">
        <v>2537</v>
      </c>
      <c r="L3" s="227"/>
      <c r="M3" s="228"/>
      <c r="N3" s="228" t="s">
        <v>2536</v>
      </c>
      <c r="O3" s="230" t="s">
        <v>2537</v>
      </c>
      <c r="P3" s="227"/>
      <c r="Q3" s="228"/>
      <c r="R3" s="228" t="s">
        <v>2536</v>
      </c>
      <c r="S3" s="230" t="s">
        <v>2537</v>
      </c>
      <c r="T3" s="227"/>
      <c r="U3" s="228"/>
      <c r="V3" s="228" t="s">
        <v>2536</v>
      </c>
      <c r="W3" s="230" t="s">
        <v>2537</v>
      </c>
      <c r="X3" s="227"/>
      <c r="Y3" s="228"/>
      <c r="Z3" s="228" t="s">
        <v>2536</v>
      </c>
      <c r="AA3" s="230" t="s">
        <v>2537</v>
      </c>
      <c r="AB3" s="227"/>
      <c r="AC3" s="228"/>
      <c r="AD3" s="228" t="s">
        <v>2538</v>
      </c>
      <c r="AE3" s="230"/>
      <c r="AF3" s="227"/>
      <c r="AG3" s="228" t="s">
        <v>2538</v>
      </c>
      <c r="AH3" s="228"/>
      <c r="AI3" s="230"/>
      <c r="AJ3" s="227"/>
      <c r="AK3" s="228" t="s">
        <v>2538</v>
      </c>
      <c r="AL3" s="228"/>
      <c r="AM3" s="230"/>
    </row>
    <row r="4" spans="2:39" ht="15">
      <c r="B4" s="231"/>
      <c r="C4" s="232"/>
      <c r="D4" s="233"/>
      <c r="E4" s="231"/>
      <c r="F4" s="232"/>
      <c r="G4" s="32"/>
      <c r="H4" s="231">
        <v>2</v>
      </c>
      <c r="I4" s="232" t="str">
        <f ca="1">INDIRECT(ADDRESS($H$4+H5,COLUMN(I$2)))</f>
        <v>kBTU</v>
      </c>
      <c r="J4" s="234">
        <f ca="1">INDIRECT(ADDRESS($H$4+H5,COLUMN(J$2)))</f>
        <v>3.018757327080891</v>
      </c>
      <c r="K4" s="235">
        <f ca="1">INDIRECT(ADDRESS($H$4+H5,COLUMN(K$2)))</f>
        <v>1</v>
      </c>
      <c r="L4" s="231">
        <v>2</v>
      </c>
      <c r="M4" s="232" t="str">
        <f ca="1">INDIRECT(ADDRESS($L$4+L5,COLUMN(M$2)))</f>
        <v>kBTU</v>
      </c>
      <c r="N4" s="236">
        <f ca="1">INDIRECT(ADDRESS($L$4+L5,COLUMN(N$2)))</f>
        <v>1.024</v>
      </c>
      <c r="O4" s="233">
        <f ca="1">INDIRECT(ADDRESS($L$4+L5,COLUMN(O$2)))</f>
        <v>1</v>
      </c>
      <c r="P4" s="231">
        <v>1</v>
      </c>
      <c r="Q4" s="232" t="str">
        <f ca="1">INDIRECT(ADDRESS($P$4+P5,COLUMN(Q$2)))</f>
        <v>Gal</v>
      </c>
      <c r="R4" s="236">
        <f ca="1">INDIRECT(ADDRESS($P$4+P5,COLUMN(R$2)))</f>
        <v>138.6</v>
      </c>
      <c r="S4" s="233">
        <f ca="1">INDIRECT(ADDRESS($P$4+P5,COLUMN(S$2)))</f>
        <v>138.6</v>
      </c>
      <c r="T4" s="231">
        <v>2</v>
      </c>
      <c r="U4" s="232" t="str">
        <f ca="1">INDIRECT(ADDRESS($T$4+T5,COLUMN(U$2)))</f>
        <v>kBTU</v>
      </c>
      <c r="V4" s="236">
        <f ca="1">INDIRECT(ADDRESS($T$4+T5,COLUMN(V$2)))</f>
        <v>1.38</v>
      </c>
      <c r="W4" s="233">
        <f ca="1">INDIRECT(ADDRESS($T$4+T5,COLUMN(W$2)))</f>
        <v>1</v>
      </c>
      <c r="X4" s="231">
        <v>1</v>
      </c>
      <c r="Y4" s="232" t="str">
        <f ca="1">INDIRECT(ADDRESS($X$4+X5,COLUMN(Y$2)))</f>
        <v>Ton-Hrs</v>
      </c>
      <c r="Z4" s="32">
        <f ca="1">INDIRECT(ADDRESS($X$4+X5,COLUMN(Z$2)))</f>
        <v>12000</v>
      </c>
      <c r="AA4" s="233">
        <f ca="1">INDIRECT(ADDRESS($X$4+X5,COLUMN(AA$2)))</f>
        <v>12000</v>
      </c>
      <c r="AB4" s="231">
        <v>1</v>
      </c>
      <c r="AC4" s="232" t="str">
        <f ca="1">INDIRECT(ADDRESS($AB$4+AB5,COLUMN(AC$2)))</f>
        <v>Yes</v>
      </c>
      <c r="AD4" s="32">
        <f ca="1">INDIRECT(ADDRESS($AB$4+AB5,COLUMN(AD$2)))</f>
        <v>1</v>
      </c>
      <c r="AE4" s="233"/>
      <c r="AF4" s="231">
        <v>1</v>
      </c>
      <c r="AG4" s="232">
        <f ca="1">INDIRECT(ADDRESS($AF$4+AF5,COLUMN(AG$2)))</f>
        <v>0</v>
      </c>
      <c r="AH4" s="32"/>
      <c r="AI4" s="233"/>
      <c r="AJ4" s="231">
        <v>2</v>
      </c>
      <c r="AK4" s="232">
        <f ca="1">INDIRECT(ADDRESS($AJ$4+AJ5,COLUMN(AK$2)))</f>
        <v>10</v>
      </c>
      <c r="AL4" s="32"/>
      <c r="AM4" s="233"/>
    </row>
    <row r="5" spans="2:39" ht="15">
      <c r="B5" s="237"/>
      <c r="C5" s="34"/>
      <c r="D5" s="238"/>
      <c r="E5" s="237"/>
      <c r="F5" s="34"/>
      <c r="G5" s="35"/>
      <c r="H5" s="237">
        <v>5</v>
      </c>
      <c r="I5" s="34"/>
      <c r="J5" s="35"/>
      <c r="K5" s="238"/>
      <c r="L5" s="237">
        <v>5</v>
      </c>
      <c r="M5" s="34"/>
      <c r="N5" s="35"/>
      <c r="O5" s="238"/>
      <c r="P5" s="237">
        <v>5</v>
      </c>
      <c r="Q5" s="34"/>
      <c r="R5" s="35"/>
      <c r="S5" s="238"/>
      <c r="T5" s="237">
        <v>5</v>
      </c>
      <c r="U5" s="34"/>
      <c r="V5" s="35"/>
      <c r="W5" s="238"/>
      <c r="X5" s="237">
        <v>5</v>
      </c>
      <c r="Y5" s="34"/>
      <c r="Z5" s="239"/>
      <c r="AA5" s="240"/>
      <c r="AB5" s="237">
        <v>5</v>
      </c>
      <c r="AC5" s="34"/>
      <c r="AD5" s="239"/>
      <c r="AE5" s="240"/>
      <c r="AF5" s="237">
        <v>5</v>
      </c>
      <c r="AG5" s="34"/>
      <c r="AH5" s="239"/>
      <c r="AI5" s="240"/>
      <c r="AJ5" s="237">
        <v>5</v>
      </c>
      <c r="AK5" s="34"/>
      <c r="AL5" s="239"/>
      <c r="AM5" s="240"/>
    </row>
    <row r="6" spans="2:39" ht="12.75">
      <c r="B6" s="241"/>
      <c r="C6" s="242"/>
      <c r="D6" s="243"/>
      <c r="E6" s="241"/>
      <c r="F6" s="242"/>
      <c r="G6" s="242"/>
      <c r="H6" s="241"/>
      <c r="I6" s="242" t="s">
        <v>279</v>
      </c>
      <c r="J6" s="242">
        <v>10.3</v>
      </c>
      <c r="K6" s="243">
        <v>3.412</v>
      </c>
      <c r="L6" s="241"/>
      <c r="M6" s="242" t="s">
        <v>2539</v>
      </c>
      <c r="N6" s="242">
        <f>100*1.024</f>
        <v>102.4</v>
      </c>
      <c r="O6" s="243">
        <v>100</v>
      </c>
      <c r="P6" s="241"/>
      <c r="Q6" s="242" t="s">
        <v>2540</v>
      </c>
      <c r="R6" s="242">
        <v>138.6</v>
      </c>
      <c r="S6" s="243">
        <v>138.6</v>
      </c>
      <c r="T6" s="241"/>
      <c r="U6" s="242" t="s">
        <v>2541</v>
      </c>
      <c r="V6" s="242">
        <f>10.78*1.38</f>
        <v>14.876399999999999</v>
      </c>
      <c r="W6" s="243">
        <v>10.78</v>
      </c>
      <c r="X6" s="241"/>
      <c r="Y6" s="242" t="s">
        <v>2542</v>
      </c>
      <c r="Z6" s="244">
        <v>12000</v>
      </c>
      <c r="AA6" s="245">
        <v>12000</v>
      </c>
      <c r="AB6" s="241"/>
      <c r="AC6" s="242" t="s">
        <v>224</v>
      </c>
      <c r="AD6" s="244">
        <v>1</v>
      </c>
      <c r="AE6" s="245"/>
      <c r="AF6" s="241"/>
      <c r="AG6" s="242">
        <v>0</v>
      </c>
      <c r="AH6" s="244"/>
      <c r="AI6" s="245"/>
      <c r="AJ6" s="241"/>
      <c r="AK6" s="242">
        <v>9</v>
      </c>
      <c r="AL6" s="244"/>
      <c r="AM6" s="245"/>
    </row>
    <row r="7" spans="2:39" ht="12.75">
      <c r="B7" s="246"/>
      <c r="C7" s="247"/>
      <c r="D7" s="248"/>
      <c r="E7" s="246"/>
      <c r="F7" s="247"/>
      <c r="G7" s="247"/>
      <c r="H7" s="246"/>
      <c r="I7" s="247" t="s">
        <v>2543</v>
      </c>
      <c r="J7" s="249">
        <f>+J6/K6</f>
        <v>3.018757327080891</v>
      </c>
      <c r="K7" s="248">
        <v>1</v>
      </c>
      <c r="L7" s="246"/>
      <c r="M7" s="247" t="s">
        <v>2543</v>
      </c>
      <c r="N7" s="250">
        <v>1.024</v>
      </c>
      <c r="O7" s="248">
        <v>1</v>
      </c>
      <c r="P7" s="246"/>
      <c r="Q7" s="247" t="s">
        <v>2543</v>
      </c>
      <c r="R7" s="251">
        <v>1</v>
      </c>
      <c r="S7" s="248">
        <v>1</v>
      </c>
      <c r="T7" s="246"/>
      <c r="U7" s="247" t="s">
        <v>2543</v>
      </c>
      <c r="V7" s="249">
        <v>1.38</v>
      </c>
      <c r="W7" s="248">
        <v>1</v>
      </c>
      <c r="X7" s="246"/>
      <c r="Y7" s="247" t="s">
        <v>2543</v>
      </c>
      <c r="Z7" s="251">
        <v>1</v>
      </c>
      <c r="AA7" s="252">
        <v>1</v>
      </c>
      <c r="AB7" s="246"/>
      <c r="AC7" s="247" t="s">
        <v>225</v>
      </c>
      <c r="AD7" s="251">
        <v>0</v>
      </c>
      <c r="AE7" s="252"/>
      <c r="AF7" s="246"/>
      <c r="AG7" s="247">
        <v>10</v>
      </c>
      <c r="AH7" s="251"/>
      <c r="AI7" s="252"/>
      <c r="AJ7" s="246"/>
      <c r="AK7" s="247">
        <v>10</v>
      </c>
      <c r="AL7" s="251"/>
      <c r="AM7" s="252"/>
    </row>
    <row r="8" spans="33:37" ht="12.75">
      <c r="AG8" s="253">
        <v>20</v>
      </c>
      <c r="AK8" s="253">
        <v>11</v>
      </c>
    </row>
    <row r="9" spans="3:37" ht="12.75">
      <c r="C9" s="254" t="s">
        <v>2544</v>
      </c>
      <c r="D9" s="226">
        <v>131.4</v>
      </c>
      <c r="E9" s="226" t="s">
        <v>2545</v>
      </c>
      <c r="AG9" s="253">
        <v>30</v>
      </c>
      <c r="AK9" s="253">
        <v>12</v>
      </c>
    </row>
    <row r="10" spans="3:33" ht="12.75">
      <c r="C10" s="254" t="s">
        <v>2546</v>
      </c>
      <c r="D10" s="226">
        <v>76.3</v>
      </c>
      <c r="E10" s="226" t="s">
        <v>2545</v>
      </c>
      <c r="AG10" s="253">
        <v>40</v>
      </c>
    </row>
    <row r="11" ht="12.75">
      <c r="AG11" s="253">
        <v>50</v>
      </c>
    </row>
    <row r="12" spans="10:33" ht="12.75">
      <c r="J12" s="253" t="s">
        <v>70</v>
      </c>
      <c r="K12" s="253" t="s">
        <v>1824</v>
      </c>
      <c r="L12" s="253" t="s">
        <v>72</v>
      </c>
      <c r="M12" s="253" t="s">
        <v>1825</v>
      </c>
      <c r="N12" s="253" t="s">
        <v>1826</v>
      </c>
      <c r="O12" s="253" t="s">
        <v>1616</v>
      </c>
      <c r="AG12" s="253">
        <v>60</v>
      </c>
    </row>
    <row r="13" spans="10:33" ht="12.75">
      <c r="J13" s="253" t="s">
        <v>804</v>
      </c>
      <c r="K13" s="253" t="s">
        <v>804</v>
      </c>
      <c r="L13" s="253" t="s">
        <v>804</v>
      </c>
      <c r="M13" s="253" t="s">
        <v>804</v>
      </c>
      <c r="N13" s="253" t="s">
        <v>804</v>
      </c>
      <c r="O13" s="253" t="s">
        <v>804</v>
      </c>
      <c r="AG13" s="253">
        <v>70</v>
      </c>
    </row>
    <row r="14" spans="3:33" ht="12.75">
      <c r="C14" s="254"/>
      <c r="D14" s="253"/>
      <c r="F14" s="254"/>
      <c r="G14" s="255"/>
      <c r="I14" s="254" t="s">
        <v>2536</v>
      </c>
      <c r="J14" s="256" t="e">
        <f>#N/A</f>
        <v>#N/A</v>
      </c>
      <c r="K14" s="256" t="e">
        <f>#N/A</f>
        <v>#N/A</v>
      </c>
      <c r="L14" s="256" t="e">
        <f>#N/A</f>
        <v>#N/A</v>
      </c>
      <c r="M14" s="256" t="e">
        <f>#N/A</f>
        <v>#N/A</v>
      </c>
      <c r="N14" s="256" t="e">
        <f>#N/A</f>
        <v>#N/A</v>
      </c>
      <c r="O14" s="256" t="e">
        <f>SUM(J14:N14)</f>
        <v>#N/A</v>
      </c>
      <c r="AG14" s="253">
        <v>80</v>
      </c>
    </row>
    <row r="15" spans="3:33" ht="12.75">
      <c r="C15" s="254"/>
      <c r="D15" s="253"/>
      <c r="F15" s="254"/>
      <c r="G15" s="257"/>
      <c r="I15" s="254" t="s">
        <v>2537</v>
      </c>
      <c r="J15" s="256" t="e">
        <f>#N/A</f>
        <v>#N/A</v>
      </c>
      <c r="K15" s="256" t="e">
        <f>#N/A</f>
        <v>#N/A</v>
      </c>
      <c r="L15" s="256" t="e">
        <f>#N/A</f>
        <v>#N/A</v>
      </c>
      <c r="M15" s="256" t="e">
        <f>#N/A</f>
        <v>#N/A</v>
      </c>
      <c r="N15" s="256" t="e">
        <f>#N/A</f>
        <v>#N/A</v>
      </c>
      <c r="O15" s="256" t="e">
        <f>SUM(J15:N15)</f>
        <v>#N/A</v>
      </c>
      <c r="AG15" s="253">
        <v>90</v>
      </c>
    </row>
    <row r="16" spans="3:33" ht="12.75">
      <c r="C16" s="254"/>
      <c r="D16" s="253"/>
      <c r="I16" s="254" t="s">
        <v>2547</v>
      </c>
      <c r="J16" s="258" t="e">
        <f>+J14/$O$14</f>
        <v>#N/A</v>
      </c>
      <c r="K16" s="258" t="e">
        <f>+K14/$O$14</f>
        <v>#N/A</v>
      </c>
      <c r="L16" s="257" t="e">
        <f>+L14/$O$14</f>
        <v>#N/A</v>
      </c>
      <c r="M16" s="257" t="e">
        <f>+M14/$O$14</f>
        <v>#N/A</v>
      </c>
      <c r="N16" s="257" t="e">
        <f>+N14/$O$14</f>
        <v>#N/A</v>
      </c>
      <c r="AG16" s="253">
        <v>100</v>
      </c>
    </row>
    <row r="18" spans="3:11" ht="12.75">
      <c r="C18" s="254"/>
      <c r="I18" s="259" t="s">
        <v>2811</v>
      </c>
      <c r="J18" s="258" t="e">
        <f>+J15/(J15+K15)</f>
        <v>#N/A</v>
      </c>
      <c r="K18" s="258" t="e">
        <f>+K15/(J15+K15)</f>
        <v>#N/A</v>
      </c>
    </row>
    <row r="19" ht="12.75">
      <c r="C19" s="254"/>
    </row>
    <row r="20" spans="3:4" ht="12.75">
      <c r="C20" s="254"/>
      <c r="D20" s="260"/>
    </row>
    <row r="21" spans="3:4" ht="12.75">
      <c r="C21" s="254"/>
      <c r="D21" s="261"/>
    </row>
    <row r="22" spans="3:4" ht="12.75">
      <c r="C22" s="254"/>
      <c r="D22" s="261"/>
    </row>
    <row r="26" spans="3:4" ht="12.75">
      <c r="C26" s="254"/>
      <c r="D26" s="257"/>
    </row>
    <row r="27" spans="3:4" ht="12.75">
      <c r="C27" s="254"/>
      <c r="D27" s="257"/>
    </row>
    <row r="28" spans="3:4" ht="12.75">
      <c r="C28" s="254"/>
      <c r="D28" s="253"/>
    </row>
    <row r="29" spans="3:4" ht="12.75">
      <c r="C29" s="254"/>
      <c r="D29" s="262"/>
    </row>
    <row r="30" spans="3:4" ht="12.75">
      <c r="C30" s="254"/>
      <c r="D30" s="262"/>
    </row>
    <row r="31" spans="3:4" ht="12.75">
      <c r="C31" s="254"/>
      <c r="D31" s="262"/>
    </row>
  </sheetData>
  <sheetProtection/>
  <mergeCells count="10">
    <mergeCell ref="AJ2:AM2"/>
    <mergeCell ref="T2:W2"/>
    <mergeCell ref="X2:AA2"/>
    <mergeCell ref="AB2:AE2"/>
    <mergeCell ref="B2:D2"/>
    <mergeCell ref="P2:S2"/>
    <mergeCell ref="H2:K2"/>
    <mergeCell ref="L2:O2"/>
    <mergeCell ref="E2:G2"/>
    <mergeCell ref="AF2:AI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theme="6" tint="0.39998000860214233"/>
  </sheetPr>
  <dimension ref="A1:P22"/>
  <sheetViews>
    <sheetView showGridLines="0" zoomScalePageLayoutView="0" workbookViewId="0" topLeftCell="A1">
      <selection activeCell="B17" sqref="B17:C17"/>
    </sheetView>
  </sheetViews>
  <sheetFormatPr defaultColWidth="8.8515625" defaultRowHeight="12.75"/>
  <cols>
    <col min="1" max="1" width="2.7109375" style="0" customWidth="1"/>
    <col min="2" max="2" width="43.00390625" style="0" customWidth="1"/>
    <col min="3" max="3" width="13.140625" style="0" customWidth="1"/>
    <col min="4" max="4" width="15.140625" style="0" customWidth="1"/>
    <col min="5" max="5" width="8.8515625" style="0" customWidth="1"/>
    <col min="6" max="6" width="8.7109375" style="0" customWidth="1"/>
    <col min="7" max="7" width="8.421875" style="0" customWidth="1"/>
    <col min="8" max="8" width="10.140625" style="0" customWidth="1"/>
  </cols>
  <sheetData>
    <row r="1" spans="1:8" ht="27">
      <c r="A1" s="972" t="s">
        <v>299</v>
      </c>
      <c r="B1" s="972"/>
      <c r="C1" s="972"/>
      <c r="D1" s="972"/>
      <c r="E1" s="972"/>
      <c r="F1" s="316"/>
      <c r="G1" s="316"/>
      <c r="H1" s="316"/>
    </row>
    <row r="2" spans="1:8" ht="22.5">
      <c r="A2" s="973" t="s">
        <v>300</v>
      </c>
      <c r="B2" s="973"/>
      <c r="C2" s="973"/>
      <c r="D2" s="973"/>
      <c r="E2" s="973"/>
      <c r="F2" s="317"/>
      <c r="G2" s="317"/>
      <c r="H2" s="317"/>
    </row>
    <row r="3" spans="1:8" ht="18.75">
      <c r="A3" s="974" t="s">
        <v>596</v>
      </c>
      <c r="B3" s="974"/>
      <c r="C3" s="974"/>
      <c r="D3" s="974"/>
      <c r="E3" s="974"/>
      <c r="F3" s="321"/>
      <c r="G3" s="321"/>
      <c r="H3" s="321"/>
    </row>
    <row r="4" ht="18.75" customHeight="1"/>
    <row r="5" spans="1:16" s="324" customFormat="1" ht="23.25" customHeight="1">
      <c r="A5" s="1069" t="s">
        <v>2879</v>
      </c>
      <c r="B5" s="970"/>
      <c r="C5" s="970"/>
      <c r="D5" s="970"/>
      <c r="E5" s="970"/>
      <c r="P5" s="341"/>
    </row>
    <row r="6" spans="1:16" s="324" customFormat="1" ht="23.25" customHeight="1">
      <c r="A6" s="849" t="s">
        <v>2932</v>
      </c>
      <c r="B6" s="288"/>
      <c r="C6" s="288"/>
      <c r="D6" s="288"/>
      <c r="E6" s="288"/>
      <c r="P6" s="341"/>
    </row>
    <row r="7" spans="1:8" ht="32.25" customHeight="1">
      <c r="A7" s="428" t="s">
        <v>952</v>
      </c>
      <c r="B7" s="1074" t="s">
        <v>2922</v>
      </c>
      <c r="C7" s="1074"/>
      <c r="D7" s="1074"/>
      <c r="E7" s="1074"/>
      <c r="F7" s="324"/>
      <c r="G7" s="324"/>
      <c r="H7" s="324"/>
    </row>
    <row r="8" spans="1:8" s="857" customFormat="1" ht="18.75" customHeight="1">
      <c r="A8" s="856" t="s">
        <v>953</v>
      </c>
      <c r="B8" s="1075" t="s">
        <v>954</v>
      </c>
      <c r="C8" s="1075"/>
      <c r="D8" s="1075"/>
      <c r="E8" s="1075"/>
      <c r="F8" s="856"/>
      <c r="G8" s="856"/>
      <c r="H8" s="856"/>
    </row>
    <row r="9" spans="1:8" ht="15.75" thickBot="1">
      <c r="A9" s="374"/>
      <c r="B9" s="374"/>
      <c r="C9" s="374"/>
      <c r="D9" s="374"/>
      <c r="E9" s="374"/>
      <c r="F9" s="324"/>
      <c r="G9" s="324"/>
      <c r="H9" s="324"/>
    </row>
    <row r="10" spans="1:8" s="627" customFormat="1" ht="29.25" thickBot="1">
      <c r="A10" s="669"/>
      <c r="B10" s="1070" t="s">
        <v>875</v>
      </c>
      <c r="C10" s="1071"/>
      <c r="D10" s="926" t="s">
        <v>949</v>
      </c>
      <c r="E10" s="670"/>
      <c r="F10" s="671"/>
      <c r="G10" s="671"/>
      <c r="H10" s="671"/>
    </row>
    <row r="11" spans="1:8" s="627" customFormat="1" ht="15">
      <c r="A11" s="669"/>
      <c r="B11" s="929" t="s">
        <v>950</v>
      </c>
      <c r="C11" s="672">
        <f>SUM('2-Incentives'!C11:C13)</f>
        <v>0</v>
      </c>
      <c r="D11" s="783"/>
      <c r="E11" s="669"/>
      <c r="F11" s="671"/>
      <c r="G11" s="671"/>
      <c r="H11" s="671"/>
    </row>
    <row r="12" spans="1:8" s="627" customFormat="1" ht="15">
      <c r="A12" s="669"/>
      <c r="B12" s="586" t="s">
        <v>2878</v>
      </c>
      <c r="C12" s="782">
        <v>0</v>
      </c>
      <c r="D12" s="784"/>
      <c r="E12" s="669"/>
      <c r="F12" s="671"/>
      <c r="G12" s="671"/>
      <c r="H12" s="671"/>
    </row>
    <row r="13" spans="1:8" s="627" customFormat="1" ht="15">
      <c r="A13" s="669"/>
      <c r="B13" s="586" t="s">
        <v>2878</v>
      </c>
      <c r="C13" s="782">
        <v>0</v>
      </c>
      <c r="D13" s="784"/>
      <c r="E13" s="669"/>
      <c r="F13" s="671"/>
      <c r="G13" s="671"/>
      <c r="H13" s="671"/>
    </row>
    <row r="14" spans="1:8" s="627" customFormat="1" ht="13.5" customHeight="1">
      <c r="A14" s="669"/>
      <c r="B14" s="586" t="s">
        <v>2878</v>
      </c>
      <c r="C14" s="782">
        <v>0</v>
      </c>
      <c r="D14" s="784"/>
      <c r="E14" s="669"/>
      <c r="F14" s="671"/>
      <c r="G14" s="671"/>
      <c r="H14" s="671"/>
    </row>
    <row r="15" spans="1:8" s="627" customFormat="1" ht="15.75" thickBot="1">
      <c r="A15" s="669"/>
      <c r="B15" s="586" t="s">
        <v>2878</v>
      </c>
      <c r="C15" s="782">
        <v>0</v>
      </c>
      <c r="D15" s="785"/>
      <c r="E15" s="669"/>
      <c r="F15" s="671"/>
      <c r="G15" s="671"/>
      <c r="H15" s="671"/>
    </row>
    <row r="16" spans="1:7" ht="15.75" thickBot="1">
      <c r="A16" s="374"/>
      <c r="B16" s="927" t="s">
        <v>951</v>
      </c>
      <c r="C16" s="928">
        <f>ROUND(SUM(C11:C15),0)</f>
        <v>0</v>
      </c>
      <c r="D16" s="587">
        <f>_xlfn.IFERROR(IF(C16=C20,"","&lt;------- Total Funding must equal Total Costs.  Please revise funding data."),"")</f>
      </c>
      <c r="F16" s="324"/>
      <c r="G16" s="324"/>
    </row>
    <row r="17" spans="1:8" ht="15.75" thickBot="1">
      <c r="A17" s="374"/>
      <c r="B17" s="1072" t="s">
        <v>876</v>
      </c>
      <c r="C17" s="1073"/>
      <c r="D17" s="455"/>
      <c r="E17" s="375"/>
      <c r="F17" s="324"/>
      <c r="G17" s="324"/>
      <c r="H17" s="324"/>
    </row>
    <row r="18" spans="1:8" ht="15">
      <c r="A18" s="374"/>
      <c r="B18" s="585" t="s">
        <v>877</v>
      </c>
      <c r="C18" s="1171">
        <v>0</v>
      </c>
      <c r="D18" s="374"/>
      <c r="E18" s="374"/>
      <c r="F18" s="324"/>
      <c r="G18" s="324"/>
      <c r="H18" s="324"/>
    </row>
    <row r="19" spans="1:8" ht="15">
      <c r="A19" s="374"/>
      <c r="B19" s="588" t="s">
        <v>947</v>
      </c>
      <c r="C19" s="589">
        <f>SUM('8-Cost by Measure'!P36:P38)</f>
        <v>0</v>
      </c>
      <c r="D19" s="374"/>
      <c r="E19" s="374"/>
      <c r="F19" s="324"/>
      <c r="G19" s="324"/>
      <c r="H19" s="324"/>
    </row>
    <row r="20" spans="1:8" ht="15.75" thickBot="1">
      <c r="A20" s="374"/>
      <c r="B20" s="590" t="s">
        <v>948</v>
      </c>
      <c r="C20" s="591">
        <f>ROUND(SUM(C18:C19),0)</f>
        <v>0</v>
      </c>
      <c r="D20" s="1170"/>
      <c r="E20" s="374"/>
      <c r="F20" s="324"/>
      <c r="G20" s="324"/>
      <c r="H20" s="324"/>
    </row>
    <row r="21" spans="1:5" ht="15.75">
      <c r="A21" s="315"/>
      <c r="B21" s="392"/>
      <c r="C21" s="315"/>
      <c r="D21" s="356"/>
      <c r="E21" s="315"/>
    </row>
    <row r="22" spans="1:4" ht="33" customHeight="1">
      <c r="A22" s="1068" t="s">
        <v>2886</v>
      </c>
      <c r="B22" s="1068"/>
      <c r="C22" s="1068"/>
      <c r="D22" s="1068"/>
    </row>
  </sheetData>
  <sheetProtection formatCells="0" formatColumns="0" formatRows="0" insertColumns="0" insertRows="0" insertHyperlinks="0" deleteRows="0" pivotTables="0"/>
  <mergeCells count="9">
    <mergeCell ref="A22:D22"/>
    <mergeCell ref="A5:E5"/>
    <mergeCell ref="A1:E1"/>
    <mergeCell ref="A2:E2"/>
    <mergeCell ref="A3:E3"/>
    <mergeCell ref="B10:C10"/>
    <mergeCell ref="B17:C17"/>
    <mergeCell ref="B7:E7"/>
    <mergeCell ref="B8:E8"/>
  </mergeCells>
  <printOptions/>
  <pageMargins left="1" right="1" top="1" bottom="1" header="0.5" footer="0.5"/>
  <pageSetup horizontalDpi="600" verticalDpi="600" orientation="portrait"/>
</worksheet>
</file>

<file path=xl/worksheets/sheet19.xml><?xml version="1.0" encoding="utf-8"?>
<worksheet xmlns="http://schemas.openxmlformats.org/spreadsheetml/2006/main" xmlns:r="http://schemas.openxmlformats.org/officeDocument/2006/relationships">
  <sheetPr>
    <tabColor theme="6" tint="0.39998000860214233"/>
  </sheetPr>
  <dimension ref="A1:I18"/>
  <sheetViews>
    <sheetView showGridLines="0" zoomScalePageLayoutView="0" workbookViewId="0" topLeftCell="A1">
      <selection activeCell="C12" sqref="C12"/>
    </sheetView>
  </sheetViews>
  <sheetFormatPr defaultColWidth="9.140625" defaultRowHeight="12.75"/>
  <cols>
    <col min="1" max="1" width="2.8515625" style="2" customWidth="1"/>
    <col min="2" max="2" width="41.7109375" style="2" customWidth="1"/>
    <col min="3" max="3" width="14.140625" style="2" customWidth="1"/>
    <col min="4" max="4" width="16.00390625" style="2" customWidth="1"/>
    <col min="5" max="16384" width="9.140625" style="2" customWidth="1"/>
  </cols>
  <sheetData>
    <row r="1" spans="1:9" ht="27">
      <c r="A1" s="972" t="s">
        <v>299</v>
      </c>
      <c r="B1" s="972"/>
      <c r="C1" s="972"/>
      <c r="D1" s="972"/>
      <c r="E1" s="972"/>
      <c r="F1" s="316"/>
      <c r="G1" s="316"/>
      <c r="H1" s="316"/>
      <c r="I1" s="316"/>
    </row>
    <row r="2" spans="1:9" ht="22.5">
      <c r="A2" s="973" t="s">
        <v>300</v>
      </c>
      <c r="B2" s="973"/>
      <c r="C2" s="973"/>
      <c r="D2" s="973"/>
      <c r="E2" s="973"/>
      <c r="F2" s="317"/>
      <c r="G2" s="317"/>
      <c r="H2" s="317"/>
      <c r="I2" s="317"/>
    </row>
    <row r="3" spans="1:9" ht="18.75">
      <c r="A3" s="1078" t="s">
        <v>585</v>
      </c>
      <c r="B3" s="1078"/>
      <c r="C3" s="1078"/>
      <c r="D3" s="1078"/>
      <c r="E3" s="1078"/>
      <c r="F3" s="318"/>
      <c r="G3" s="318"/>
      <c r="H3" s="318"/>
      <c r="I3" s="318"/>
    </row>
    <row r="4" spans="1:9" ht="18.75">
      <c r="A4" s="318"/>
      <c r="B4" s="318"/>
      <c r="C4" s="318"/>
      <c r="D4" s="318"/>
      <c r="E4" s="318"/>
      <c r="F4" s="318"/>
      <c r="G4" s="318"/>
      <c r="H4" s="318"/>
      <c r="I4" s="318"/>
    </row>
    <row r="5" spans="1:5" s="339" customFormat="1" ht="24" customHeight="1">
      <c r="A5" s="1077" t="s">
        <v>2880</v>
      </c>
      <c r="B5" s="1077"/>
      <c r="C5" s="1077"/>
      <c r="D5" s="1077"/>
      <c r="E5" s="1077"/>
    </row>
    <row r="6" spans="1:5" s="339" customFormat="1" ht="24" customHeight="1">
      <c r="A6" s="849" t="s">
        <v>2932</v>
      </c>
      <c r="B6" s="823"/>
      <c r="C6" s="823"/>
      <c r="D6" s="823"/>
      <c r="E6" s="823"/>
    </row>
    <row r="7" spans="1:5" ht="15.75">
      <c r="A7" s="340" t="s">
        <v>864</v>
      </c>
      <c r="B7" s="1076" t="s">
        <v>878</v>
      </c>
      <c r="C7" s="1076"/>
      <c r="D7" s="1076"/>
      <c r="E7" s="970"/>
    </row>
    <row r="8" spans="1:5" ht="30" customHeight="1">
      <c r="A8" s="340"/>
      <c r="B8" s="1076" t="s">
        <v>2915</v>
      </c>
      <c r="C8" s="1076"/>
      <c r="D8" s="1076"/>
      <c r="E8" s="970"/>
    </row>
    <row r="9" spans="1:5" ht="15.75">
      <c r="A9" s="340"/>
      <c r="B9" s="1076" t="s">
        <v>2921</v>
      </c>
      <c r="C9" s="1076"/>
      <c r="D9" s="1076"/>
      <c r="E9" s="970"/>
    </row>
    <row r="10" spans="1:5" ht="18" customHeight="1" thickBot="1">
      <c r="A10" s="1"/>
      <c r="B10" s="1"/>
      <c r="C10" s="1"/>
      <c r="D10" s="1"/>
      <c r="E10" s="1"/>
    </row>
    <row r="11" spans="1:5" ht="16.5" thickBot="1">
      <c r="A11" s="1"/>
      <c r="B11" s="540" t="s">
        <v>1761</v>
      </c>
      <c r="C11" s="541" t="s">
        <v>1878</v>
      </c>
      <c r="D11" s="542" t="s">
        <v>1879</v>
      </c>
      <c r="E11" s="1"/>
    </row>
    <row r="12" spans="2:4" s="1" customFormat="1" ht="15.75">
      <c r="B12" s="930" t="s">
        <v>1880</v>
      </c>
      <c r="C12" s="786"/>
      <c r="D12" s="787"/>
    </row>
    <row r="13" spans="2:4" s="1" customFormat="1" ht="15.75">
      <c r="B13" s="931" t="s">
        <v>1881</v>
      </c>
      <c r="C13" s="788"/>
      <c r="D13" s="789"/>
    </row>
    <row r="14" spans="1:5" ht="15.75">
      <c r="A14" s="1"/>
      <c r="B14" s="931" t="s">
        <v>1882</v>
      </c>
      <c r="C14" s="788"/>
      <c r="D14" s="789"/>
      <c r="E14" s="1"/>
    </row>
    <row r="15" spans="1:5" ht="15.75">
      <c r="A15" s="1"/>
      <c r="B15" s="931" t="s">
        <v>1883</v>
      </c>
      <c r="C15" s="788"/>
      <c r="D15" s="789"/>
      <c r="E15" s="1"/>
    </row>
    <row r="16" spans="1:5" ht="16.5" thickBot="1">
      <c r="A16" s="1"/>
      <c r="B16" s="932" t="s">
        <v>1884</v>
      </c>
      <c r="C16" s="790"/>
      <c r="D16" s="791"/>
      <c r="E16" s="1"/>
    </row>
    <row r="17" spans="1:5" ht="15.75">
      <c r="A17" s="1"/>
      <c r="B17" s="1"/>
      <c r="C17" s="1"/>
      <c r="D17" s="1"/>
      <c r="E17" s="1"/>
    </row>
    <row r="18" spans="1:5" ht="15.75">
      <c r="A18" s="1"/>
      <c r="B18" s="1"/>
      <c r="C18" s="1"/>
      <c r="D18" s="1"/>
      <c r="E18" s="1"/>
    </row>
  </sheetData>
  <sheetProtection password="F2AB" sheet="1" formatCells="0" formatColumns="0" formatRows="0" insertColumns="0" insertRows="0" insertHyperlinks="0" deleteColumns="0" deleteRows="0" sort="0" autoFilter="0" pivotTables="0"/>
  <mergeCells count="7">
    <mergeCell ref="B7:E7"/>
    <mergeCell ref="B8:E8"/>
    <mergeCell ref="B9:E9"/>
    <mergeCell ref="A5:E5"/>
    <mergeCell ref="A1:E1"/>
    <mergeCell ref="A2:E2"/>
    <mergeCell ref="A3:E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theme="6" tint="0.39998000860214233"/>
  </sheetPr>
  <dimension ref="A1:H22"/>
  <sheetViews>
    <sheetView showGridLines="0" tabSelected="1" zoomScalePageLayoutView="0" workbookViewId="0" topLeftCell="A1">
      <selection activeCell="C18" sqref="C18"/>
    </sheetView>
  </sheetViews>
  <sheetFormatPr defaultColWidth="9.00390625" defaultRowHeight="12.75"/>
  <cols>
    <col min="1" max="1" width="3.140625" style="307" customWidth="1"/>
    <col min="2" max="2" width="39.00390625" style="4" customWidth="1"/>
    <col min="3" max="3" width="13.7109375" style="304" bestFit="1" customWidth="1"/>
    <col min="4" max="5" width="12.140625" style="304" bestFit="1" customWidth="1"/>
    <col min="6" max="6" width="10.7109375" style="304" customWidth="1"/>
    <col min="7" max="16384" width="9.00390625" style="304" customWidth="1"/>
  </cols>
  <sheetData>
    <row r="1" spans="1:7" s="288" customFormat="1" ht="27">
      <c r="A1" s="966" t="s">
        <v>299</v>
      </c>
      <c r="B1" s="967"/>
      <c r="C1" s="967"/>
      <c r="D1" s="967"/>
      <c r="E1" s="967"/>
      <c r="F1" s="967"/>
      <c r="G1" s="306"/>
    </row>
    <row r="2" spans="1:7" s="303" customFormat="1" ht="22.5">
      <c r="A2" s="968" t="s">
        <v>300</v>
      </c>
      <c r="B2" s="967"/>
      <c r="C2" s="967"/>
      <c r="D2" s="967"/>
      <c r="E2" s="967"/>
      <c r="F2" s="967"/>
      <c r="G2" s="305"/>
    </row>
    <row r="3" spans="1:7" s="288" customFormat="1" ht="18.75">
      <c r="A3" s="969" t="s">
        <v>1026</v>
      </c>
      <c r="B3" s="970"/>
      <c r="C3" s="970"/>
      <c r="D3" s="970"/>
      <c r="E3" s="970"/>
      <c r="F3" s="970"/>
      <c r="G3" s="309"/>
    </row>
    <row r="4" spans="1:7" s="288" customFormat="1" ht="18.75">
      <c r="A4" s="287"/>
      <c r="G4" s="309"/>
    </row>
    <row r="5" spans="1:5" ht="19.5" customHeight="1">
      <c r="A5" s="964" t="s">
        <v>729</v>
      </c>
      <c r="B5" s="965"/>
      <c r="C5" s="965"/>
      <c r="D5" s="965"/>
      <c r="E5" s="965"/>
    </row>
    <row r="6" spans="1:5" ht="19.5" customHeight="1">
      <c r="A6" s="827" t="s">
        <v>2932</v>
      </c>
      <c r="B6" s="698"/>
      <c r="C6" s="698"/>
      <c r="D6" s="698"/>
      <c r="E6" s="698"/>
    </row>
    <row r="7" spans="1:8" s="312" customFormat="1" ht="15" customHeight="1">
      <c r="A7" s="312" t="s">
        <v>864</v>
      </c>
      <c r="B7" s="450" t="s">
        <v>2933</v>
      </c>
      <c r="C7" s="450"/>
      <c r="D7" s="450"/>
      <c r="E7" s="450"/>
      <c r="F7" s="450"/>
      <c r="G7" s="313"/>
      <c r="H7" s="313"/>
    </row>
    <row r="8" spans="1:8" s="312" customFormat="1" ht="15" customHeight="1">
      <c r="A8" s="828" t="s">
        <v>865</v>
      </c>
      <c r="B8" s="450" t="s">
        <v>2934</v>
      </c>
      <c r="C8" s="450"/>
      <c r="D8" s="450"/>
      <c r="E8" s="450"/>
      <c r="F8" s="450"/>
      <c r="G8" s="313"/>
      <c r="H8" s="313"/>
    </row>
    <row r="9" spans="1:8" s="312" customFormat="1" ht="15" customHeight="1">
      <c r="A9" s="828" t="s">
        <v>2890</v>
      </c>
      <c r="B9" s="450" t="s">
        <v>2910</v>
      </c>
      <c r="C9" s="450"/>
      <c r="D9" s="450"/>
      <c r="E9" s="450"/>
      <c r="F9" s="624"/>
      <c r="G9" s="313"/>
      <c r="H9" s="313"/>
    </row>
    <row r="10" spans="1:8" s="312" customFormat="1" ht="15" customHeight="1">
      <c r="A10" s="450" t="s">
        <v>2906</v>
      </c>
      <c r="B10" s="450" t="s">
        <v>2838</v>
      </c>
      <c r="C10" s="450"/>
      <c r="D10" s="450"/>
      <c r="E10" s="450"/>
      <c r="F10" s="450"/>
      <c r="G10" s="313"/>
      <c r="H10" s="313"/>
    </row>
    <row r="11" spans="1:7" s="312" customFormat="1" ht="15.75" thickBot="1">
      <c r="A11" s="376"/>
      <c r="B11" s="344"/>
      <c r="C11" s="377"/>
      <c r="D11" s="377"/>
      <c r="E11" s="377"/>
      <c r="F11" s="377"/>
      <c r="G11" s="313"/>
    </row>
    <row r="12" spans="1:6" s="393" customFormat="1" ht="43.5" thickBot="1">
      <c r="A12" s="378"/>
      <c r="B12" s="521"/>
      <c r="C12" s="522" t="s">
        <v>2752</v>
      </c>
      <c r="D12" s="522" t="s">
        <v>2751</v>
      </c>
      <c r="E12" s="522" t="s">
        <v>964</v>
      </c>
      <c r="F12" s="523" t="s">
        <v>724</v>
      </c>
    </row>
    <row r="13" spans="1:6" ht="15" customHeight="1">
      <c r="A13" s="378"/>
      <c r="B13" s="459" t="s">
        <v>850</v>
      </c>
      <c r="C13" s="612">
        <f>'7-End Use'!E26</f>
        <v>0</v>
      </c>
      <c r="D13" s="612">
        <f>'7-End Use'!I26</f>
        <v>0</v>
      </c>
      <c r="E13" s="612">
        <f>C13-D13</f>
        <v>0</v>
      </c>
      <c r="F13" s="517">
        <f>IF('7-End Use'!L26=0,0,'7-End Use'!L26)</f>
        <v>0</v>
      </c>
    </row>
    <row r="14" spans="1:6" s="308" customFormat="1" ht="15" customHeight="1">
      <c r="A14" s="378"/>
      <c r="B14" s="460" t="s">
        <v>955</v>
      </c>
      <c r="C14" s="385">
        <f>'7-End Use'!D26</f>
        <v>0</v>
      </c>
      <c r="D14" s="385">
        <f>'7-End Use'!H26</f>
        <v>0</v>
      </c>
      <c r="E14" s="385">
        <f>C14-D14</f>
        <v>0</v>
      </c>
      <c r="F14" s="518">
        <f>IF(C14=0,0,(C14-D14)/C14)</f>
        <v>0</v>
      </c>
    </row>
    <row r="15" spans="1:6" s="308" customFormat="1" ht="15" customHeight="1">
      <c r="A15" s="378"/>
      <c r="B15" s="460" t="s">
        <v>956</v>
      </c>
      <c r="C15" s="385">
        <f>'7-End Use'!C26</f>
        <v>0</v>
      </c>
      <c r="D15" s="385">
        <f>'7-End Use'!G26</f>
        <v>0</v>
      </c>
      <c r="E15" s="385">
        <f>C15-D15</f>
        <v>0</v>
      </c>
      <c r="F15" s="518">
        <f>IF(C15=0,0,(C15-D15)/C15)</f>
        <v>0</v>
      </c>
    </row>
    <row r="16" spans="1:6" s="308" customFormat="1" ht="15" customHeight="1">
      <c r="A16" s="378"/>
      <c r="B16" s="460" t="s">
        <v>957</v>
      </c>
      <c r="C16" s="520">
        <f>SUM(C14:C15)</f>
        <v>0</v>
      </c>
      <c r="D16" s="385">
        <f>SUM(D14:D15)</f>
        <v>0</v>
      </c>
      <c r="E16" s="385">
        <f>C16-D16</f>
        <v>0</v>
      </c>
      <c r="F16" s="518">
        <f>IF(C16=0,0,(C16-D16)/C16)</f>
        <v>0</v>
      </c>
    </row>
    <row r="17" spans="1:6" s="308" customFormat="1" ht="15" customHeight="1" thickBot="1">
      <c r="A17" s="378" t="s">
        <v>864</v>
      </c>
      <c r="B17" s="460" t="s">
        <v>2837</v>
      </c>
      <c r="C17" s="700"/>
      <c r="D17" s="701"/>
      <c r="E17" s="519">
        <f>C17-D17</f>
        <v>0</v>
      </c>
      <c r="F17" s="518">
        <f>IF(C17=0,0,(C17-D17)/C17)</f>
        <v>0</v>
      </c>
    </row>
    <row r="18" spans="1:6" s="308" customFormat="1" ht="15" customHeight="1">
      <c r="A18" s="379"/>
      <c r="B18" s="461" t="s">
        <v>816</v>
      </c>
      <c r="C18" s="621">
        <f>'8-Cost by Measure'!P39</f>
        <v>0</v>
      </c>
      <c r="D18" s="609"/>
      <c r="E18" s="609"/>
      <c r="F18" s="610"/>
    </row>
    <row r="19" spans="1:6" s="308" customFormat="1" ht="15" customHeight="1">
      <c r="A19" s="380"/>
      <c r="B19" s="462" t="s">
        <v>727</v>
      </c>
      <c r="C19" s="613">
        <f>IF(E13=0,0,C18/E13)</f>
        <v>0</v>
      </c>
      <c r="D19" s="611"/>
      <c r="E19" s="611"/>
      <c r="F19" s="611"/>
    </row>
    <row r="20" spans="1:6" ht="17.25" customHeight="1">
      <c r="A20" s="381"/>
      <c r="B20" s="516" t="s">
        <v>728</v>
      </c>
      <c r="C20" s="620">
        <f>IF(C18=0,0,'9-Energy Savings by Measure'!M33)</f>
        <v>0</v>
      </c>
      <c r="D20" s="609"/>
      <c r="E20" s="609"/>
      <c r="F20" s="609"/>
    </row>
    <row r="21" spans="1:6" ht="15" customHeight="1">
      <c r="A21" s="381" t="s">
        <v>865</v>
      </c>
      <c r="B21" s="516" t="s">
        <v>2905</v>
      </c>
      <c r="C21" s="702"/>
      <c r="D21" s="609"/>
      <c r="E21" s="609"/>
      <c r="F21" s="609"/>
    </row>
    <row r="22" spans="1:3" ht="17.25" customHeight="1" thickBot="1">
      <c r="A22" s="381" t="s">
        <v>2890</v>
      </c>
      <c r="B22" s="515" t="s">
        <v>2904</v>
      </c>
      <c r="C22" s="703"/>
    </row>
    <row r="23" ht="25.5" customHeight="1"/>
  </sheetData>
  <sheetProtection password="F2AB" sheet="1" formatCells="0" formatColumns="0" formatRows="0" insertHyperlinks="0" pivotTables="0"/>
  <mergeCells count="4">
    <mergeCell ref="A5:E5"/>
    <mergeCell ref="A1:F1"/>
    <mergeCell ref="A2:F2"/>
    <mergeCell ref="A3:F3"/>
  </mergeCells>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sheetPr>
    <tabColor theme="6" tint="0.39998000860214233"/>
  </sheetPr>
  <dimension ref="A1:G128"/>
  <sheetViews>
    <sheetView showGridLines="0" zoomScalePageLayoutView="0" workbookViewId="0" topLeftCell="A1">
      <selection activeCell="C12" sqref="C12"/>
    </sheetView>
  </sheetViews>
  <sheetFormatPr defaultColWidth="11.421875" defaultRowHeight="12.75"/>
  <cols>
    <col min="1" max="1" width="2.421875" style="0" customWidth="1"/>
    <col min="2" max="2" width="30.140625" style="0" customWidth="1"/>
  </cols>
  <sheetData>
    <row r="1" spans="1:7" ht="27">
      <c r="A1" s="966" t="s">
        <v>299</v>
      </c>
      <c r="B1" s="966"/>
      <c r="C1" s="966"/>
      <c r="D1" s="966"/>
      <c r="E1" s="966"/>
      <c r="F1" s="966"/>
      <c r="G1" s="966"/>
    </row>
    <row r="2" spans="1:7" ht="22.5">
      <c r="A2" s="968" t="s">
        <v>300</v>
      </c>
      <c r="B2" s="968"/>
      <c r="C2" s="968"/>
      <c r="D2" s="968"/>
      <c r="E2" s="968"/>
      <c r="F2" s="968"/>
      <c r="G2" s="968"/>
    </row>
    <row r="3" spans="1:7" ht="18.75">
      <c r="A3" s="969" t="s">
        <v>988</v>
      </c>
      <c r="B3" s="969"/>
      <c r="C3" s="969"/>
      <c r="D3" s="969"/>
      <c r="E3" s="969"/>
      <c r="F3" s="969"/>
      <c r="G3" s="969"/>
    </row>
    <row r="4" spans="1:7" ht="18.75">
      <c r="A4" s="287"/>
      <c r="B4" s="287"/>
      <c r="C4" s="287"/>
      <c r="D4" s="287"/>
      <c r="E4" s="287"/>
      <c r="F4" s="287"/>
      <c r="G4" s="287"/>
    </row>
    <row r="5" spans="1:7" ht="18.75">
      <c r="A5" s="1083" t="s">
        <v>2881</v>
      </c>
      <c r="B5" s="1083"/>
      <c r="C5" s="1083"/>
      <c r="D5" s="1083"/>
      <c r="E5" s="1083"/>
      <c r="F5" s="287"/>
      <c r="G5" s="287"/>
    </row>
    <row r="6" spans="1:7" ht="24" customHeight="1">
      <c r="A6" s="849" t="s">
        <v>2932</v>
      </c>
      <c r="B6" s="824"/>
      <c r="C6" s="824"/>
      <c r="D6" s="824"/>
      <c r="E6" s="824"/>
      <c r="F6" s="287"/>
      <c r="G6" s="287"/>
    </row>
    <row r="7" spans="1:6" s="110" customFormat="1" ht="45.75" customHeight="1">
      <c r="A7" s="342" t="s">
        <v>864</v>
      </c>
      <c r="B7" s="1084" t="s">
        <v>2887</v>
      </c>
      <c r="C7" s="1084"/>
      <c r="D7" s="1084"/>
      <c r="E7" s="1084"/>
      <c r="F7" s="1084"/>
    </row>
    <row r="8" spans="1:6" s="592" customFormat="1" ht="15">
      <c r="A8" s="340" t="s">
        <v>2888</v>
      </c>
      <c r="B8" s="1081" t="s">
        <v>2889</v>
      </c>
      <c r="C8" s="1081"/>
      <c r="D8" s="1081"/>
      <c r="E8" s="1081"/>
      <c r="F8" s="1081"/>
    </row>
    <row r="9" spans="1:6" s="592" customFormat="1" ht="30.75" customHeight="1">
      <c r="A9" s="340" t="s">
        <v>2890</v>
      </c>
      <c r="B9" s="1076" t="s">
        <v>2946</v>
      </c>
      <c r="C9" s="1076"/>
      <c r="D9" s="1076"/>
      <c r="E9" s="1076"/>
      <c r="F9" s="1076"/>
    </row>
    <row r="10" ht="13.5" thickBot="1">
      <c r="C10" s="108"/>
    </row>
    <row r="11" spans="2:4" ht="16.5" customHeight="1" thickBot="1">
      <c r="B11" s="1079" t="s">
        <v>926</v>
      </c>
      <c r="C11" s="1082"/>
      <c r="D11" s="63"/>
    </row>
    <row r="12" spans="1:6" ht="16.5" customHeight="1">
      <c r="A12" s="59"/>
      <c r="B12" s="933" t="s">
        <v>925</v>
      </c>
      <c r="C12" s="792">
        <v>0</v>
      </c>
      <c r="D12" s="343"/>
      <c r="E12" s="343"/>
      <c r="F12" s="343"/>
    </row>
    <row r="13" spans="1:6" ht="15.75" thickBot="1">
      <c r="A13" s="59"/>
      <c r="B13" s="934" t="s">
        <v>924</v>
      </c>
      <c r="C13" s="796"/>
      <c r="D13" s="343"/>
      <c r="E13" s="343"/>
      <c r="F13" s="343"/>
    </row>
    <row r="14" spans="2:3" ht="15" thickBot="1">
      <c r="B14" s="1079" t="s">
        <v>927</v>
      </c>
      <c r="C14" s="1080"/>
    </row>
    <row r="15" spans="2:3" ht="15">
      <c r="B15" s="935" t="s">
        <v>2883</v>
      </c>
      <c r="C15" s="793">
        <v>0</v>
      </c>
    </row>
    <row r="16" spans="2:3" ht="15">
      <c r="B16" s="936" t="s">
        <v>2884</v>
      </c>
      <c r="C16" s="794">
        <v>0</v>
      </c>
    </row>
    <row r="17" spans="2:3" ht="15">
      <c r="B17" s="936" t="s">
        <v>2882</v>
      </c>
      <c r="C17" s="795" t="s">
        <v>1088</v>
      </c>
    </row>
    <row r="18" spans="2:3" ht="15.75" thickBot="1">
      <c r="B18" s="937" t="s">
        <v>2885</v>
      </c>
      <c r="C18" s="796">
        <v>0</v>
      </c>
    </row>
    <row r="19" spans="2:3" ht="15.75" thickBot="1">
      <c r="B19" s="938" t="s">
        <v>928</v>
      </c>
      <c r="C19" s="939">
        <f>ROUNDUP(MIN(C15*1000*'P4P Incentive Structure'!D21,C12*0.6)+MIN(C16*1000*'P4P Incentive Structure'!D23,IF(C17="Yes",C12*0.4,C12*0.3))+MIN(C18*1000*'P4P Incentive Structure'!D27,C12*0.3),0)</f>
        <v>0</v>
      </c>
    </row>
    <row r="126" ht="12.75">
      <c r="B126" t="s">
        <v>2957</v>
      </c>
    </row>
    <row r="127" ht="12.75">
      <c r="B127" t="s">
        <v>2958</v>
      </c>
    </row>
    <row r="128" ht="12.75">
      <c r="B128" t="s">
        <v>2869</v>
      </c>
    </row>
  </sheetData>
  <sheetProtection password="F2AB" sheet="1" formatCells="0" formatColumns="0" formatRows="0" insertColumns="0" insertRows="0" insertHyperlinks="0" deleteColumns="0" deleteRows="0" sort="0" autoFilter="0" pivotTables="0"/>
  <mergeCells count="9">
    <mergeCell ref="B14:C14"/>
    <mergeCell ref="B8:F8"/>
    <mergeCell ref="B11:C11"/>
    <mergeCell ref="A1:G1"/>
    <mergeCell ref="A2:G2"/>
    <mergeCell ref="A3:G3"/>
    <mergeCell ref="A5:E5"/>
    <mergeCell ref="B7:F7"/>
    <mergeCell ref="B9:F9"/>
  </mergeCells>
  <dataValidations count="2">
    <dataValidation type="list" allowBlank="1" showInputMessage="1" showErrorMessage="1" sqref="C17">
      <formula1>Y_N</formula1>
    </dataValidation>
    <dataValidation type="list" allowBlank="1" showInputMessage="1" sqref="C13">
      <formula1>$B$126:$B$128</formula1>
    </dataValidation>
  </dataValidations>
  <printOptions/>
  <pageMargins left="0.75" right="0.75" top="1" bottom="1" header="0.5" footer="0.5"/>
  <pageSetup orientation="portrait" scale="48"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sheetPr>
    <tabColor theme="7" tint="0.39998000860214233"/>
  </sheetPr>
  <dimension ref="A1:IL129"/>
  <sheetViews>
    <sheetView showGridLines="0" zoomScalePageLayoutView="0" workbookViewId="0" topLeftCell="A1">
      <selection activeCell="C12" sqref="C12"/>
    </sheetView>
  </sheetViews>
  <sheetFormatPr defaultColWidth="9.140625" defaultRowHeight="12.75"/>
  <cols>
    <col min="1" max="1" width="2.7109375" style="5" customWidth="1"/>
    <col min="2" max="2" width="3.57421875" style="5" customWidth="1"/>
    <col min="3" max="3" width="22.57421875" style="5" customWidth="1"/>
    <col min="4" max="4" width="11.8515625" style="5" customWidth="1"/>
    <col min="5" max="5" width="6.8515625" style="5" customWidth="1"/>
    <col min="6" max="6" width="7.421875" style="5" customWidth="1"/>
    <col min="7" max="7" width="7.57421875" style="5" customWidth="1"/>
    <col min="8" max="8" width="8.57421875" style="5" customWidth="1"/>
    <col min="9" max="10" width="6.421875" style="5" customWidth="1"/>
    <col min="11" max="11" width="8.140625" style="5" customWidth="1"/>
    <col min="12" max="12" width="9.421875" style="5" customWidth="1"/>
    <col min="13" max="13" width="9.7109375" style="5" customWidth="1"/>
    <col min="14" max="14" width="7.421875" style="5" customWidth="1"/>
    <col min="15" max="15" width="7.7109375" style="5" customWidth="1"/>
    <col min="16" max="16" width="8.7109375" style="5" customWidth="1"/>
    <col min="17" max="17" width="10.28125" style="5" customWidth="1"/>
    <col min="18" max="18" width="10.140625" style="5" customWidth="1"/>
    <col min="19" max="19" width="8.421875" style="5" customWidth="1"/>
    <col min="20" max="20" width="10.7109375" style="5" customWidth="1"/>
    <col min="21" max="21" width="9.7109375" style="5" customWidth="1"/>
    <col min="22" max="22" width="12.421875" style="5" customWidth="1"/>
    <col min="23" max="16384" width="9.140625" style="5" customWidth="1"/>
  </cols>
  <sheetData>
    <row r="1" spans="1:13" s="673" customFormat="1" ht="27">
      <c r="A1" s="966" t="s">
        <v>299</v>
      </c>
      <c r="B1" s="966"/>
      <c r="C1" s="966"/>
      <c r="D1" s="966"/>
      <c r="E1" s="966"/>
      <c r="F1" s="966"/>
      <c r="G1" s="966"/>
      <c r="H1" s="966"/>
      <c r="I1" s="966"/>
      <c r="J1" s="966"/>
      <c r="K1" s="966"/>
      <c r="L1" s="310"/>
      <c r="M1" s="310"/>
    </row>
    <row r="2" spans="1:13" s="673" customFormat="1" ht="22.5">
      <c r="A2" s="968" t="s">
        <v>300</v>
      </c>
      <c r="B2" s="968"/>
      <c r="C2" s="968"/>
      <c r="D2" s="968"/>
      <c r="E2" s="968"/>
      <c r="F2" s="968"/>
      <c r="G2" s="968"/>
      <c r="H2" s="968"/>
      <c r="I2" s="968"/>
      <c r="J2" s="968"/>
      <c r="K2" s="968"/>
      <c r="L2" s="311"/>
      <c r="M2" s="311"/>
    </row>
    <row r="3" spans="1:13" s="673" customFormat="1" ht="18.75">
      <c r="A3" s="1086" t="s">
        <v>596</v>
      </c>
      <c r="B3" s="1086"/>
      <c r="C3" s="1086"/>
      <c r="D3" s="1086"/>
      <c r="E3" s="1086"/>
      <c r="F3" s="1086"/>
      <c r="G3" s="1086"/>
      <c r="H3" s="1086"/>
      <c r="I3" s="1086"/>
      <c r="J3" s="1086"/>
      <c r="K3" s="1086"/>
      <c r="L3" s="674"/>
      <c r="M3" s="674"/>
    </row>
    <row r="4" spans="1:13" s="673" customFormat="1" ht="18.75">
      <c r="A4" s="674"/>
      <c r="L4" s="674"/>
      <c r="M4" s="674"/>
    </row>
    <row r="5" spans="1:21" s="677" customFormat="1" ht="15" customHeight="1">
      <c r="A5" s="1089" t="s">
        <v>922</v>
      </c>
      <c r="B5" s="1089"/>
      <c r="C5" s="1089"/>
      <c r="D5" s="1089"/>
      <c r="E5" s="1089"/>
      <c r="F5" s="1089"/>
      <c r="G5" s="1089"/>
      <c r="H5" s="1089"/>
      <c r="I5" s="1089"/>
      <c r="J5" s="1089"/>
      <c r="K5" s="1089"/>
      <c r="L5" s="675"/>
      <c r="M5" s="675"/>
      <c r="N5" s="675"/>
      <c r="O5" s="675"/>
      <c r="P5" s="675"/>
      <c r="Q5" s="675"/>
      <c r="R5" s="675"/>
      <c r="S5" s="675"/>
      <c r="T5" s="675"/>
      <c r="U5" s="676"/>
    </row>
    <row r="6" spans="1:21" s="677" customFormat="1" ht="19.5" customHeight="1">
      <c r="A6" s="849" t="s">
        <v>2932</v>
      </c>
      <c r="B6" s="825"/>
      <c r="C6" s="825"/>
      <c r="D6" s="825"/>
      <c r="E6" s="825"/>
      <c r="F6" s="825"/>
      <c r="G6" s="825"/>
      <c r="H6" s="825"/>
      <c r="I6" s="825"/>
      <c r="J6" s="825"/>
      <c r="K6" s="825"/>
      <c r="L6" s="675"/>
      <c r="M6" s="675"/>
      <c r="N6" s="675"/>
      <c r="O6" s="675"/>
      <c r="P6" s="675"/>
      <c r="Q6" s="675"/>
      <c r="R6" s="675"/>
      <c r="S6" s="675"/>
      <c r="T6" s="675"/>
      <c r="U6" s="676"/>
    </row>
    <row r="7" spans="1:246" s="673" customFormat="1" ht="15" customHeight="1">
      <c r="A7" s="678" t="s">
        <v>864</v>
      </c>
      <c r="B7" s="1090" t="s">
        <v>923</v>
      </c>
      <c r="C7" s="1090"/>
      <c r="D7" s="1090"/>
      <c r="E7" s="1090"/>
      <c r="F7" s="1090"/>
      <c r="G7" s="1090"/>
      <c r="H7" s="1090"/>
      <c r="I7" s="1090"/>
      <c r="J7" s="1090"/>
      <c r="K7" s="1090"/>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4"/>
      <c r="AY7" s="674"/>
      <c r="AZ7" s="674"/>
      <c r="BA7" s="674"/>
      <c r="BB7" s="674"/>
      <c r="BC7" s="674"/>
      <c r="BD7" s="674"/>
      <c r="BE7" s="674"/>
      <c r="BF7" s="674"/>
      <c r="BG7" s="674"/>
      <c r="BH7" s="674"/>
      <c r="BI7" s="674"/>
      <c r="BJ7" s="674"/>
      <c r="BK7" s="674"/>
      <c r="BL7" s="674"/>
      <c r="BM7" s="674"/>
      <c r="BN7" s="674"/>
      <c r="BO7" s="674"/>
      <c r="BP7" s="674"/>
      <c r="BQ7" s="674"/>
      <c r="BR7" s="674"/>
      <c r="BS7" s="674"/>
      <c r="BT7" s="674"/>
      <c r="BU7" s="674"/>
      <c r="BV7" s="674"/>
      <c r="BW7" s="674"/>
      <c r="BX7" s="674"/>
      <c r="BY7" s="674"/>
      <c r="BZ7" s="674"/>
      <c r="CA7" s="674"/>
      <c r="CB7" s="674"/>
      <c r="CC7" s="674"/>
      <c r="CD7" s="674"/>
      <c r="CE7" s="674"/>
      <c r="CF7" s="674"/>
      <c r="CG7" s="674"/>
      <c r="CH7" s="674"/>
      <c r="CI7" s="674"/>
      <c r="CJ7" s="674"/>
      <c r="CK7" s="674"/>
      <c r="CL7" s="674"/>
      <c r="CM7" s="674"/>
      <c r="CN7" s="674"/>
      <c r="CO7" s="674"/>
      <c r="CP7" s="674"/>
      <c r="CQ7" s="674"/>
      <c r="CR7" s="674"/>
      <c r="CS7" s="674"/>
      <c r="CT7" s="674"/>
      <c r="CU7" s="674"/>
      <c r="CV7" s="674"/>
      <c r="CW7" s="674"/>
      <c r="CX7" s="674"/>
      <c r="CY7" s="674"/>
      <c r="CZ7" s="674"/>
      <c r="DA7" s="674"/>
      <c r="DB7" s="674"/>
      <c r="DC7" s="674"/>
      <c r="DD7" s="674"/>
      <c r="DE7" s="674"/>
      <c r="DF7" s="674"/>
      <c r="DG7" s="674"/>
      <c r="DH7" s="674"/>
      <c r="DI7" s="674"/>
      <c r="DJ7" s="674"/>
      <c r="DK7" s="674"/>
      <c r="DL7" s="674"/>
      <c r="DM7" s="674"/>
      <c r="DN7" s="674"/>
      <c r="DO7" s="674"/>
      <c r="DP7" s="674"/>
      <c r="DQ7" s="674"/>
      <c r="DR7" s="674"/>
      <c r="DS7" s="674"/>
      <c r="DT7" s="674"/>
      <c r="DU7" s="674"/>
      <c r="DV7" s="674"/>
      <c r="DW7" s="674"/>
      <c r="DX7" s="674"/>
      <c r="DY7" s="674"/>
      <c r="DZ7" s="674"/>
      <c r="EA7" s="674"/>
      <c r="EB7" s="674"/>
      <c r="EC7" s="674"/>
      <c r="ED7" s="674"/>
      <c r="EE7" s="674"/>
      <c r="EF7" s="674"/>
      <c r="EG7" s="674"/>
      <c r="EH7" s="674"/>
      <c r="EI7" s="674"/>
      <c r="EJ7" s="674"/>
      <c r="EK7" s="674"/>
      <c r="EL7" s="674"/>
      <c r="EM7" s="674"/>
      <c r="EN7" s="674"/>
      <c r="EO7" s="674"/>
      <c r="EP7" s="674"/>
      <c r="EQ7" s="674"/>
      <c r="ER7" s="674"/>
      <c r="ES7" s="674"/>
      <c r="ET7" s="674"/>
      <c r="EU7" s="674"/>
      <c r="EV7" s="674"/>
      <c r="EW7" s="674"/>
      <c r="EX7" s="674"/>
      <c r="EY7" s="674"/>
      <c r="EZ7" s="674"/>
      <c r="FA7" s="674"/>
      <c r="FB7" s="674"/>
      <c r="FC7" s="674"/>
      <c r="FD7" s="674"/>
      <c r="FE7" s="674"/>
      <c r="FF7" s="674"/>
      <c r="FG7" s="674"/>
      <c r="FH7" s="674"/>
      <c r="FI7" s="674"/>
      <c r="FJ7" s="674"/>
      <c r="FK7" s="674"/>
      <c r="FL7" s="674"/>
      <c r="FM7" s="674"/>
      <c r="FN7" s="674"/>
      <c r="FO7" s="674"/>
      <c r="FP7" s="674"/>
      <c r="FQ7" s="674"/>
      <c r="FR7" s="674"/>
      <c r="FS7" s="674"/>
      <c r="FT7" s="674"/>
      <c r="FU7" s="674"/>
      <c r="FV7" s="674"/>
      <c r="FW7" s="674"/>
      <c r="FX7" s="674"/>
      <c r="FY7" s="674"/>
      <c r="FZ7" s="674"/>
      <c r="GA7" s="674"/>
      <c r="GB7" s="674"/>
      <c r="GC7" s="674"/>
      <c r="GD7" s="674"/>
      <c r="GE7" s="674"/>
      <c r="GF7" s="674"/>
      <c r="GG7" s="674"/>
      <c r="GH7" s="674"/>
      <c r="GI7" s="674"/>
      <c r="GJ7" s="674"/>
      <c r="GK7" s="674"/>
      <c r="GL7" s="674"/>
      <c r="GM7" s="674"/>
      <c r="GN7" s="674"/>
      <c r="GO7" s="674"/>
      <c r="GP7" s="674"/>
      <c r="GQ7" s="674"/>
      <c r="GR7" s="674"/>
      <c r="GS7" s="674"/>
      <c r="GT7" s="674"/>
      <c r="GU7" s="674"/>
      <c r="GV7" s="674"/>
      <c r="GW7" s="674"/>
      <c r="GX7" s="674"/>
      <c r="GY7" s="674"/>
      <c r="GZ7" s="674"/>
      <c r="HA7" s="674"/>
      <c r="HB7" s="674"/>
      <c r="HC7" s="674"/>
      <c r="HD7" s="674"/>
      <c r="HE7" s="674"/>
      <c r="HF7" s="674"/>
      <c r="HG7" s="674"/>
      <c r="HH7" s="674"/>
      <c r="HI7" s="674"/>
      <c r="HJ7" s="674"/>
      <c r="HK7" s="674"/>
      <c r="HL7" s="674"/>
      <c r="HM7" s="674"/>
      <c r="HN7" s="674"/>
      <c r="HO7" s="674"/>
      <c r="HP7" s="674"/>
      <c r="HQ7" s="674"/>
      <c r="HR7" s="674"/>
      <c r="HS7" s="674"/>
      <c r="HT7" s="674"/>
      <c r="HU7" s="674"/>
      <c r="HV7" s="674"/>
      <c r="HW7" s="674"/>
      <c r="HX7" s="674"/>
      <c r="HY7" s="674"/>
      <c r="HZ7" s="674"/>
      <c r="IA7" s="674"/>
      <c r="IB7" s="674"/>
      <c r="IC7" s="674"/>
      <c r="ID7" s="674"/>
      <c r="IE7" s="674"/>
      <c r="IF7" s="674"/>
      <c r="IG7" s="674"/>
      <c r="IH7" s="674"/>
      <c r="II7" s="674"/>
      <c r="IJ7" s="674"/>
      <c r="IK7" s="674"/>
      <c r="IL7" s="674"/>
    </row>
    <row r="8" spans="1:246" s="860" customFormat="1" ht="28.5" customHeight="1">
      <c r="A8" s="858" t="s">
        <v>865</v>
      </c>
      <c r="B8" s="1085" t="s">
        <v>770</v>
      </c>
      <c r="C8" s="1085"/>
      <c r="D8" s="1085"/>
      <c r="E8" s="1085"/>
      <c r="F8" s="1085"/>
      <c r="G8" s="1085"/>
      <c r="H8" s="1085"/>
      <c r="I8" s="1085"/>
      <c r="J8" s="1085"/>
      <c r="K8" s="1085"/>
      <c r="L8" s="859"/>
      <c r="M8" s="859"/>
      <c r="N8" s="859"/>
      <c r="O8" s="859"/>
      <c r="P8" s="859"/>
      <c r="Q8" s="859"/>
      <c r="R8" s="859"/>
      <c r="S8" s="859"/>
      <c r="T8" s="859"/>
      <c r="U8" s="859"/>
      <c r="V8" s="859"/>
      <c r="W8" s="859"/>
      <c r="X8" s="859"/>
      <c r="Y8" s="859"/>
      <c r="Z8" s="859"/>
      <c r="AA8" s="859"/>
      <c r="AB8" s="859"/>
      <c r="AC8" s="859"/>
      <c r="AD8" s="859"/>
      <c r="AE8" s="859"/>
      <c r="AF8" s="859"/>
      <c r="AG8" s="859"/>
      <c r="AH8" s="859"/>
      <c r="AI8" s="859"/>
      <c r="AJ8" s="859"/>
      <c r="AK8" s="859"/>
      <c r="AL8" s="859"/>
      <c r="AM8" s="859"/>
      <c r="AN8" s="859"/>
      <c r="AO8" s="859"/>
      <c r="AP8" s="859"/>
      <c r="AQ8" s="859"/>
      <c r="AR8" s="859"/>
      <c r="AS8" s="859"/>
      <c r="AT8" s="859"/>
      <c r="AU8" s="859"/>
      <c r="AV8" s="859"/>
      <c r="AW8" s="859"/>
      <c r="AX8" s="859"/>
      <c r="AY8" s="859"/>
      <c r="AZ8" s="859"/>
      <c r="BA8" s="859"/>
      <c r="BB8" s="859"/>
      <c r="BC8" s="859"/>
      <c r="BD8" s="859"/>
      <c r="BE8" s="859"/>
      <c r="BF8" s="859"/>
      <c r="BG8" s="859"/>
      <c r="BH8" s="859"/>
      <c r="BI8" s="859"/>
      <c r="BJ8" s="859"/>
      <c r="BK8" s="859"/>
      <c r="BL8" s="859"/>
      <c r="BM8" s="859"/>
      <c r="BN8" s="859"/>
      <c r="BO8" s="859"/>
      <c r="BP8" s="859"/>
      <c r="BQ8" s="859"/>
      <c r="BR8" s="859"/>
      <c r="BS8" s="859"/>
      <c r="BT8" s="859"/>
      <c r="BU8" s="859"/>
      <c r="BV8" s="859"/>
      <c r="BW8" s="859"/>
      <c r="BX8" s="859"/>
      <c r="BY8" s="859"/>
      <c r="BZ8" s="859"/>
      <c r="CA8" s="859"/>
      <c r="CB8" s="859"/>
      <c r="CC8" s="859"/>
      <c r="CD8" s="859"/>
      <c r="CE8" s="859"/>
      <c r="CF8" s="859"/>
      <c r="CG8" s="859"/>
      <c r="CH8" s="859"/>
      <c r="CI8" s="859"/>
      <c r="CJ8" s="859"/>
      <c r="CK8" s="859"/>
      <c r="CL8" s="859"/>
      <c r="CM8" s="859"/>
      <c r="CN8" s="859"/>
      <c r="CO8" s="859"/>
      <c r="CP8" s="859"/>
      <c r="CQ8" s="859"/>
      <c r="CR8" s="859"/>
      <c r="CS8" s="859"/>
      <c r="CT8" s="859"/>
      <c r="CU8" s="859"/>
      <c r="CV8" s="859"/>
      <c r="CW8" s="859"/>
      <c r="CX8" s="859"/>
      <c r="CY8" s="859"/>
      <c r="CZ8" s="859"/>
      <c r="DA8" s="859"/>
      <c r="DB8" s="859"/>
      <c r="DC8" s="859"/>
      <c r="DD8" s="859"/>
      <c r="DE8" s="859"/>
      <c r="DF8" s="859"/>
      <c r="DG8" s="859"/>
      <c r="DH8" s="859"/>
      <c r="DI8" s="859"/>
      <c r="DJ8" s="859"/>
      <c r="DK8" s="859"/>
      <c r="DL8" s="859"/>
      <c r="DM8" s="859"/>
      <c r="DN8" s="859"/>
      <c r="DO8" s="859"/>
      <c r="DP8" s="859"/>
      <c r="DQ8" s="859"/>
      <c r="DR8" s="859"/>
      <c r="DS8" s="859"/>
      <c r="DT8" s="859"/>
      <c r="DU8" s="859"/>
      <c r="DV8" s="859"/>
      <c r="DW8" s="859"/>
      <c r="DX8" s="859"/>
      <c r="DY8" s="859"/>
      <c r="DZ8" s="859"/>
      <c r="EA8" s="859"/>
      <c r="EB8" s="859"/>
      <c r="EC8" s="859"/>
      <c r="ED8" s="859"/>
      <c r="EE8" s="859"/>
      <c r="EF8" s="859"/>
      <c r="EG8" s="859"/>
      <c r="EH8" s="859"/>
      <c r="EI8" s="859"/>
      <c r="EJ8" s="859"/>
      <c r="EK8" s="859"/>
      <c r="EL8" s="859"/>
      <c r="EM8" s="859"/>
      <c r="EN8" s="859"/>
      <c r="EO8" s="859"/>
      <c r="EP8" s="859"/>
      <c r="EQ8" s="859"/>
      <c r="ER8" s="859"/>
      <c r="ES8" s="859"/>
      <c r="ET8" s="859"/>
      <c r="EU8" s="859"/>
      <c r="EV8" s="859"/>
      <c r="EW8" s="859"/>
      <c r="EX8" s="859"/>
      <c r="EY8" s="859"/>
      <c r="EZ8" s="859"/>
      <c r="FA8" s="859"/>
      <c r="FB8" s="859"/>
      <c r="FC8" s="859"/>
      <c r="FD8" s="859"/>
      <c r="FE8" s="859"/>
      <c r="FF8" s="859"/>
      <c r="FG8" s="859"/>
      <c r="FH8" s="859"/>
      <c r="FI8" s="859"/>
      <c r="FJ8" s="859"/>
      <c r="FK8" s="859"/>
      <c r="FL8" s="859"/>
      <c r="FM8" s="859"/>
      <c r="FN8" s="859"/>
      <c r="FO8" s="859"/>
      <c r="FP8" s="859"/>
      <c r="FQ8" s="859"/>
      <c r="FR8" s="859"/>
      <c r="FS8" s="859"/>
      <c r="FT8" s="859"/>
      <c r="FU8" s="859"/>
      <c r="FV8" s="859"/>
      <c r="FW8" s="859"/>
      <c r="FX8" s="859"/>
      <c r="FY8" s="859"/>
      <c r="FZ8" s="859"/>
      <c r="GA8" s="859"/>
      <c r="GB8" s="859"/>
      <c r="GC8" s="859"/>
      <c r="GD8" s="859"/>
      <c r="GE8" s="859"/>
      <c r="GF8" s="859"/>
      <c r="GG8" s="859"/>
      <c r="GH8" s="859"/>
      <c r="GI8" s="859"/>
      <c r="GJ8" s="859"/>
      <c r="GK8" s="859"/>
      <c r="GL8" s="859"/>
      <c r="GM8" s="859"/>
      <c r="GN8" s="859"/>
      <c r="GO8" s="859"/>
      <c r="GP8" s="859"/>
      <c r="GQ8" s="859"/>
      <c r="GR8" s="859"/>
      <c r="GS8" s="859"/>
      <c r="GT8" s="859"/>
      <c r="GU8" s="859"/>
      <c r="GV8" s="859"/>
      <c r="GW8" s="859"/>
      <c r="GX8" s="859"/>
      <c r="GY8" s="859"/>
      <c r="GZ8" s="859"/>
      <c r="HA8" s="859"/>
      <c r="HB8" s="859"/>
      <c r="HC8" s="859"/>
      <c r="HD8" s="859"/>
      <c r="HE8" s="859"/>
      <c r="HF8" s="859"/>
      <c r="HG8" s="859"/>
      <c r="HH8" s="859"/>
      <c r="HI8" s="859"/>
      <c r="HJ8" s="859"/>
      <c r="HK8" s="859"/>
      <c r="HL8" s="859"/>
      <c r="HM8" s="859"/>
      <c r="HN8" s="859"/>
      <c r="HO8" s="859"/>
      <c r="HP8" s="859"/>
      <c r="HQ8" s="859"/>
      <c r="HR8" s="859"/>
      <c r="HS8" s="859"/>
      <c r="HT8" s="859"/>
      <c r="HU8" s="859"/>
      <c r="HV8" s="859"/>
      <c r="HW8" s="859"/>
      <c r="HX8" s="859"/>
      <c r="HY8" s="859"/>
      <c r="HZ8" s="859"/>
      <c r="IA8" s="859"/>
      <c r="IB8" s="859"/>
      <c r="IC8" s="859"/>
      <c r="ID8" s="859"/>
      <c r="IE8" s="859"/>
      <c r="IF8" s="859"/>
      <c r="IG8" s="859"/>
      <c r="IH8" s="859"/>
      <c r="II8" s="859"/>
      <c r="IJ8" s="859"/>
      <c r="IK8" s="859"/>
      <c r="IL8" s="859"/>
    </row>
    <row r="9" spans="1:246" s="673" customFormat="1" ht="12.75" customHeight="1">
      <c r="A9" s="679" t="s">
        <v>915</v>
      </c>
      <c r="B9" s="679"/>
      <c r="C9" s="679"/>
      <c r="D9" s="679"/>
      <c r="E9" s="679"/>
      <c r="F9" s="679"/>
      <c r="G9" s="679"/>
      <c r="H9" s="679"/>
      <c r="I9" s="679"/>
      <c r="J9" s="679"/>
      <c r="K9" s="679"/>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4"/>
      <c r="AY9" s="674"/>
      <c r="AZ9" s="674"/>
      <c r="BA9" s="674"/>
      <c r="BB9" s="674"/>
      <c r="BC9" s="674"/>
      <c r="BD9" s="674"/>
      <c r="BE9" s="674"/>
      <c r="BF9" s="674"/>
      <c r="BG9" s="674"/>
      <c r="BH9" s="674"/>
      <c r="BI9" s="674"/>
      <c r="BJ9" s="674"/>
      <c r="BK9" s="674"/>
      <c r="BL9" s="674"/>
      <c r="BM9" s="674"/>
      <c r="BN9" s="674"/>
      <c r="BO9" s="674"/>
      <c r="BP9" s="674"/>
      <c r="BQ9" s="674"/>
      <c r="BR9" s="674"/>
      <c r="BS9" s="674"/>
      <c r="BT9" s="674"/>
      <c r="BU9" s="674"/>
      <c r="BV9" s="674"/>
      <c r="BW9" s="674"/>
      <c r="BX9" s="674"/>
      <c r="BY9" s="674"/>
      <c r="BZ9" s="674"/>
      <c r="CA9" s="674"/>
      <c r="CB9" s="674"/>
      <c r="CC9" s="674"/>
      <c r="CD9" s="674"/>
      <c r="CE9" s="674"/>
      <c r="CF9" s="674"/>
      <c r="CG9" s="674"/>
      <c r="CH9" s="674"/>
      <c r="CI9" s="674"/>
      <c r="CJ9" s="674"/>
      <c r="CK9" s="674"/>
      <c r="CL9" s="674"/>
      <c r="CM9" s="674"/>
      <c r="CN9" s="674"/>
      <c r="CO9" s="674"/>
      <c r="CP9" s="674"/>
      <c r="CQ9" s="674"/>
      <c r="CR9" s="674"/>
      <c r="CS9" s="674"/>
      <c r="CT9" s="674"/>
      <c r="CU9" s="674"/>
      <c r="CV9" s="674"/>
      <c r="CW9" s="674"/>
      <c r="CX9" s="674"/>
      <c r="CY9" s="674"/>
      <c r="CZ9" s="674"/>
      <c r="DA9" s="674"/>
      <c r="DB9" s="674"/>
      <c r="DC9" s="674"/>
      <c r="DD9" s="674"/>
      <c r="DE9" s="674"/>
      <c r="DF9" s="674"/>
      <c r="DG9" s="674"/>
      <c r="DH9" s="674"/>
      <c r="DI9" s="674"/>
      <c r="DJ9" s="674"/>
      <c r="DK9" s="674"/>
      <c r="DL9" s="674"/>
      <c r="DM9" s="674"/>
      <c r="DN9" s="674"/>
      <c r="DO9" s="674"/>
      <c r="DP9" s="674"/>
      <c r="DQ9" s="674"/>
      <c r="DR9" s="674"/>
      <c r="DS9" s="674"/>
      <c r="DT9" s="674"/>
      <c r="DU9" s="674"/>
      <c r="DV9" s="674"/>
      <c r="DW9" s="674"/>
      <c r="DX9" s="674"/>
      <c r="DY9" s="674"/>
      <c r="DZ9" s="674"/>
      <c r="EA9" s="674"/>
      <c r="EB9" s="674"/>
      <c r="EC9" s="674"/>
      <c r="ED9" s="674"/>
      <c r="EE9" s="674"/>
      <c r="EF9" s="674"/>
      <c r="EG9" s="674"/>
      <c r="EH9" s="674"/>
      <c r="EI9" s="674"/>
      <c r="EJ9" s="674"/>
      <c r="EK9" s="674"/>
      <c r="EL9" s="674"/>
      <c r="EM9" s="674"/>
      <c r="EN9" s="674"/>
      <c r="EO9" s="674"/>
      <c r="EP9" s="674"/>
      <c r="EQ9" s="674"/>
      <c r="ER9" s="674"/>
      <c r="ES9" s="674"/>
      <c r="ET9" s="674"/>
      <c r="EU9" s="674"/>
      <c r="EV9" s="674"/>
      <c r="EW9" s="674"/>
      <c r="EX9" s="674"/>
      <c r="EY9" s="674"/>
      <c r="EZ9" s="674"/>
      <c r="FA9" s="674"/>
      <c r="FB9" s="674"/>
      <c r="FC9" s="674"/>
      <c r="FD9" s="674"/>
      <c r="FE9" s="674"/>
      <c r="FF9" s="674"/>
      <c r="FG9" s="674"/>
      <c r="FH9" s="674"/>
      <c r="FI9" s="674"/>
      <c r="FJ9" s="674"/>
      <c r="FK9" s="674"/>
      <c r="FL9" s="674"/>
      <c r="FM9" s="674"/>
      <c r="FN9" s="674"/>
      <c r="FO9" s="674"/>
      <c r="FP9" s="674"/>
      <c r="FQ9" s="674"/>
      <c r="FR9" s="674"/>
      <c r="FS9" s="674"/>
      <c r="FT9" s="674"/>
      <c r="FU9" s="674"/>
      <c r="FV9" s="674"/>
      <c r="FW9" s="674"/>
      <c r="FX9" s="674"/>
      <c r="FY9" s="674"/>
      <c r="FZ9" s="674"/>
      <c r="GA9" s="674"/>
      <c r="GB9" s="674"/>
      <c r="GC9" s="674"/>
      <c r="GD9" s="674"/>
      <c r="GE9" s="674"/>
      <c r="GF9" s="674"/>
      <c r="GG9" s="674"/>
      <c r="GH9" s="674"/>
      <c r="GI9" s="674"/>
      <c r="GJ9" s="674"/>
      <c r="GK9" s="674"/>
      <c r="GL9" s="674"/>
      <c r="GM9" s="674"/>
      <c r="GN9" s="674"/>
      <c r="GO9" s="674"/>
      <c r="GP9" s="674"/>
      <c r="GQ9" s="674"/>
      <c r="GR9" s="674"/>
      <c r="GS9" s="674"/>
      <c r="GT9" s="674"/>
      <c r="GU9" s="674"/>
      <c r="GV9" s="674"/>
      <c r="GW9" s="674"/>
      <c r="GX9" s="674"/>
      <c r="GY9" s="674"/>
      <c r="GZ9" s="674"/>
      <c r="HA9" s="674"/>
      <c r="HB9" s="674"/>
      <c r="HC9" s="674"/>
      <c r="HD9" s="674"/>
      <c r="HE9" s="674"/>
      <c r="HF9" s="674"/>
      <c r="HG9" s="674"/>
      <c r="HH9" s="674"/>
      <c r="HI9" s="674"/>
      <c r="HJ9" s="674"/>
      <c r="HK9" s="674"/>
      <c r="HL9" s="674"/>
      <c r="HM9" s="674"/>
      <c r="HN9" s="674"/>
      <c r="HO9" s="674"/>
      <c r="HP9" s="674"/>
      <c r="HQ9" s="674"/>
      <c r="HR9" s="674"/>
      <c r="HS9" s="674"/>
      <c r="HT9" s="674"/>
      <c r="HU9" s="674"/>
      <c r="HV9" s="674"/>
      <c r="HW9" s="674"/>
      <c r="HX9" s="674"/>
      <c r="HY9" s="674"/>
      <c r="HZ9" s="674"/>
      <c r="IA9" s="674"/>
      <c r="IB9" s="674"/>
      <c r="IC9" s="674"/>
      <c r="ID9" s="674"/>
      <c r="IE9" s="674"/>
      <c r="IF9" s="674"/>
      <c r="IG9" s="674"/>
      <c r="IH9" s="674"/>
      <c r="II9" s="674"/>
      <c r="IJ9" s="674"/>
      <c r="IK9" s="674"/>
      <c r="IL9" s="674"/>
    </row>
    <row r="10" spans="1:21" s="673" customFormat="1" ht="13.5" thickBot="1">
      <c r="A10" s="680"/>
      <c r="B10" s="681"/>
      <c r="C10" s="680"/>
      <c r="D10" s="682"/>
      <c r="E10" s="682"/>
      <c r="F10" s="682"/>
      <c r="G10" s="682"/>
      <c r="H10" s="682"/>
      <c r="I10" s="682"/>
      <c r="J10" s="682"/>
      <c r="K10" s="682"/>
      <c r="U10" s="683"/>
    </row>
    <row r="11" spans="1:11" s="688" customFormat="1" ht="39" customHeight="1" thickBot="1">
      <c r="A11" s="684"/>
      <c r="B11" s="1087" t="s">
        <v>881</v>
      </c>
      <c r="C11" s="1088"/>
      <c r="D11" s="826" t="s">
        <v>586</v>
      </c>
      <c r="E11" s="685" t="s">
        <v>916</v>
      </c>
      <c r="F11" s="1091" t="s">
        <v>917</v>
      </c>
      <c r="G11" s="1088"/>
      <c r="H11" s="686" t="s">
        <v>919</v>
      </c>
      <c r="I11" s="1091" t="s">
        <v>920</v>
      </c>
      <c r="J11" s="1092"/>
      <c r="K11" s="687" t="s">
        <v>2154</v>
      </c>
    </row>
    <row r="12" spans="1:11" s="694" customFormat="1" ht="12.75">
      <c r="A12" s="689"/>
      <c r="B12" s="690">
        <v>1</v>
      </c>
      <c r="C12" s="691">
        <f>'8-Cost by Measure'!C14</f>
        <v>0</v>
      </c>
      <c r="D12" s="691">
        <f>'8-Cost by Measure'!D14</f>
        <v>0</v>
      </c>
      <c r="E12" s="691">
        <f>'8-Cost by Measure'!E14</f>
        <v>0</v>
      </c>
      <c r="F12" s="692">
        <f>'8-Cost by Measure'!F14</f>
        <v>0</v>
      </c>
      <c r="G12" s="691">
        <f>'8-Cost by Measure'!G14</f>
        <v>0</v>
      </c>
      <c r="H12" s="692">
        <f>'8-Cost by Measure'!H14</f>
        <v>0</v>
      </c>
      <c r="I12" s="692">
        <f>'8-Cost by Measure'!I14</f>
        <v>0</v>
      </c>
      <c r="J12" s="691">
        <f>'8-Cost by Measure'!J14</f>
        <v>0</v>
      </c>
      <c r="K12" s="693">
        <f>'8-Cost by Measure'!K14</f>
        <v>0</v>
      </c>
    </row>
    <row r="13" spans="1:11" s="8" customFormat="1" ht="12.75">
      <c r="A13" s="349"/>
      <c r="B13" s="690">
        <v>2</v>
      </c>
      <c r="C13" s="940">
        <f>'8-Cost by Measure'!C15</f>
        <v>0</v>
      </c>
      <c r="D13" s="940">
        <f>'8-Cost by Measure'!D15</f>
        <v>0</v>
      </c>
      <c r="E13" s="940">
        <f>'8-Cost by Measure'!E15</f>
        <v>0</v>
      </c>
      <c r="F13" s="941">
        <f>'8-Cost by Measure'!F15</f>
        <v>0</v>
      </c>
      <c r="G13" s="940">
        <f>'8-Cost by Measure'!G15</f>
        <v>0</v>
      </c>
      <c r="H13" s="941">
        <f>'8-Cost by Measure'!H15</f>
        <v>0</v>
      </c>
      <c r="I13" s="941">
        <f>'8-Cost by Measure'!I15</f>
        <v>0</v>
      </c>
      <c r="J13" s="940">
        <f>'8-Cost by Measure'!J15</f>
        <v>0</v>
      </c>
      <c r="K13" s="942">
        <f>'8-Cost by Measure'!K15</f>
        <v>0</v>
      </c>
    </row>
    <row r="14" spans="1:11" s="8" customFormat="1" ht="12.75">
      <c r="A14" s="349"/>
      <c r="B14" s="690">
        <v>3</v>
      </c>
      <c r="C14" s="940">
        <f>'8-Cost by Measure'!C16</f>
        <v>0</v>
      </c>
      <c r="D14" s="940">
        <f>'8-Cost by Measure'!D16</f>
        <v>0</v>
      </c>
      <c r="E14" s="940">
        <f>'8-Cost by Measure'!E16</f>
        <v>0</v>
      </c>
      <c r="F14" s="941">
        <f>'8-Cost by Measure'!F16</f>
        <v>0</v>
      </c>
      <c r="G14" s="940">
        <f>'8-Cost by Measure'!G16</f>
        <v>0</v>
      </c>
      <c r="H14" s="941">
        <f>'8-Cost by Measure'!H16</f>
        <v>0</v>
      </c>
      <c r="I14" s="941">
        <f>'8-Cost by Measure'!I16</f>
        <v>0</v>
      </c>
      <c r="J14" s="940">
        <f>'8-Cost by Measure'!J16</f>
        <v>0</v>
      </c>
      <c r="K14" s="942">
        <f>'8-Cost by Measure'!K16</f>
        <v>0</v>
      </c>
    </row>
    <row r="15" spans="1:11" s="8" customFormat="1" ht="12.75">
      <c r="A15" s="349"/>
      <c r="B15" s="690">
        <v>4</v>
      </c>
      <c r="C15" s="940">
        <f>'8-Cost by Measure'!C17</f>
        <v>0</v>
      </c>
      <c r="D15" s="940">
        <f>'8-Cost by Measure'!D17</f>
        <v>0</v>
      </c>
      <c r="E15" s="940">
        <f>'8-Cost by Measure'!E17</f>
        <v>0</v>
      </c>
      <c r="F15" s="941">
        <f>'8-Cost by Measure'!F17</f>
        <v>0</v>
      </c>
      <c r="G15" s="940">
        <f>'8-Cost by Measure'!G17</f>
        <v>0</v>
      </c>
      <c r="H15" s="941">
        <f>'8-Cost by Measure'!H17</f>
        <v>0</v>
      </c>
      <c r="I15" s="941">
        <f>'8-Cost by Measure'!I17</f>
        <v>0</v>
      </c>
      <c r="J15" s="940">
        <f>'8-Cost by Measure'!J17</f>
        <v>0</v>
      </c>
      <c r="K15" s="942">
        <f>'8-Cost by Measure'!K17</f>
        <v>0</v>
      </c>
    </row>
    <row r="16" spans="1:11" s="8" customFormat="1" ht="12.75">
      <c r="A16" s="349"/>
      <c r="B16" s="690">
        <v>5</v>
      </c>
      <c r="C16" s="940">
        <f>'8-Cost by Measure'!C18</f>
        <v>0</v>
      </c>
      <c r="D16" s="940">
        <f>'8-Cost by Measure'!D18</f>
        <v>0</v>
      </c>
      <c r="E16" s="940">
        <f>'8-Cost by Measure'!E18</f>
        <v>0</v>
      </c>
      <c r="F16" s="941">
        <f>'8-Cost by Measure'!F18</f>
        <v>0</v>
      </c>
      <c r="G16" s="940">
        <f>'8-Cost by Measure'!G18</f>
        <v>0</v>
      </c>
      <c r="H16" s="941">
        <f>'8-Cost by Measure'!H18</f>
        <v>0</v>
      </c>
      <c r="I16" s="941">
        <f>'8-Cost by Measure'!I18</f>
        <v>0</v>
      </c>
      <c r="J16" s="940">
        <f>'8-Cost by Measure'!J18</f>
        <v>0</v>
      </c>
      <c r="K16" s="942">
        <f>'8-Cost by Measure'!K18</f>
        <v>0</v>
      </c>
    </row>
    <row r="17" spans="1:11" s="8" customFormat="1" ht="12.75">
      <c r="A17" s="349"/>
      <c r="B17" s="690">
        <v>6</v>
      </c>
      <c r="C17" s="940">
        <f>'8-Cost by Measure'!C19</f>
        <v>0</v>
      </c>
      <c r="D17" s="940">
        <f>'8-Cost by Measure'!D19</f>
        <v>0</v>
      </c>
      <c r="E17" s="940">
        <f>'8-Cost by Measure'!E19</f>
        <v>0</v>
      </c>
      <c r="F17" s="941">
        <f>'8-Cost by Measure'!F19</f>
        <v>0</v>
      </c>
      <c r="G17" s="940">
        <f>'8-Cost by Measure'!G19</f>
        <v>0</v>
      </c>
      <c r="H17" s="941">
        <f>'8-Cost by Measure'!H19</f>
        <v>0</v>
      </c>
      <c r="I17" s="941">
        <f>'8-Cost by Measure'!I19</f>
        <v>0</v>
      </c>
      <c r="J17" s="940">
        <f>'8-Cost by Measure'!J19</f>
        <v>0</v>
      </c>
      <c r="K17" s="942">
        <f>'8-Cost by Measure'!K19</f>
        <v>0</v>
      </c>
    </row>
    <row r="18" spans="1:11" s="8" customFormat="1" ht="12.75">
      <c r="A18" s="349"/>
      <c r="B18" s="690">
        <v>7</v>
      </c>
      <c r="C18" s="940">
        <f>'8-Cost by Measure'!C20</f>
        <v>0</v>
      </c>
      <c r="D18" s="940">
        <f>'8-Cost by Measure'!D20</f>
        <v>0</v>
      </c>
      <c r="E18" s="940">
        <f>'8-Cost by Measure'!E20</f>
        <v>0</v>
      </c>
      <c r="F18" s="941">
        <f>'8-Cost by Measure'!F20</f>
        <v>0</v>
      </c>
      <c r="G18" s="940">
        <f>'8-Cost by Measure'!G20</f>
        <v>0</v>
      </c>
      <c r="H18" s="941">
        <f>'8-Cost by Measure'!H20</f>
        <v>0</v>
      </c>
      <c r="I18" s="941">
        <f>'8-Cost by Measure'!I20</f>
        <v>0</v>
      </c>
      <c r="J18" s="940">
        <f>'8-Cost by Measure'!J20</f>
        <v>0</v>
      </c>
      <c r="K18" s="942">
        <f>'8-Cost by Measure'!K20</f>
        <v>0</v>
      </c>
    </row>
    <row r="19" spans="1:11" s="8" customFormat="1" ht="12.75">
      <c r="A19" s="349"/>
      <c r="B19" s="690">
        <v>8</v>
      </c>
      <c r="C19" s="940">
        <f>'8-Cost by Measure'!C21</f>
        <v>0</v>
      </c>
      <c r="D19" s="940">
        <f>'8-Cost by Measure'!D21</f>
        <v>0</v>
      </c>
      <c r="E19" s="940">
        <f>'8-Cost by Measure'!E21</f>
        <v>0</v>
      </c>
      <c r="F19" s="941">
        <f>'8-Cost by Measure'!F21</f>
        <v>0</v>
      </c>
      <c r="G19" s="940">
        <f>'8-Cost by Measure'!G21</f>
        <v>0</v>
      </c>
      <c r="H19" s="941">
        <f>'8-Cost by Measure'!H21</f>
        <v>0</v>
      </c>
      <c r="I19" s="941">
        <f>'8-Cost by Measure'!I21</f>
        <v>0</v>
      </c>
      <c r="J19" s="940">
        <f>'8-Cost by Measure'!J21</f>
        <v>0</v>
      </c>
      <c r="K19" s="942">
        <f>'8-Cost by Measure'!K21</f>
        <v>0</v>
      </c>
    </row>
    <row r="20" spans="1:11" s="8" customFormat="1" ht="12.75">
      <c r="A20" s="349"/>
      <c r="B20" s="690">
        <v>9</v>
      </c>
      <c r="C20" s="940">
        <f>'8-Cost by Measure'!C22</f>
        <v>0</v>
      </c>
      <c r="D20" s="940">
        <f>'8-Cost by Measure'!D22</f>
        <v>0</v>
      </c>
      <c r="E20" s="940">
        <f>'8-Cost by Measure'!E22</f>
        <v>0</v>
      </c>
      <c r="F20" s="941">
        <f>'8-Cost by Measure'!F22</f>
        <v>0</v>
      </c>
      <c r="G20" s="940">
        <f>'8-Cost by Measure'!G22</f>
        <v>0</v>
      </c>
      <c r="H20" s="941">
        <f>'8-Cost by Measure'!H22</f>
        <v>0</v>
      </c>
      <c r="I20" s="941">
        <f>'8-Cost by Measure'!I22</f>
        <v>0</v>
      </c>
      <c r="J20" s="940">
        <f>'8-Cost by Measure'!J22</f>
        <v>0</v>
      </c>
      <c r="K20" s="942">
        <f>'8-Cost by Measure'!K22</f>
        <v>0</v>
      </c>
    </row>
    <row r="21" spans="1:11" s="8" customFormat="1" ht="12.75">
      <c r="A21" s="349"/>
      <c r="B21" s="690">
        <v>10</v>
      </c>
      <c r="C21" s="940">
        <f>'8-Cost by Measure'!C23</f>
        <v>0</v>
      </c>
      <c r="D21" s="940">
        <f>'8-Cost by Measure'!D23</f>
        <v>0</v>
      </c>
      <c r="E21" s="940">
        <f>'8-Cost by Measure'!E23</f>
        <v>0</v>
      </c>
      <c r="F21" s="941">
        <f>'8-Cost by Measure'!F23</f>
        <v>0</v>
      </c>
      <c r="G21" s="940">
        <f>'8-Cost by Measure'!G23</f>
        <v>0</v>
      </c>
      <c r="H21" s="941">
        <f>'8-Cost by Measure'!H23</f>
        <v>0</v>
      </c>
      <c r="I21" s="941">
        <f>'8-Cost by Measure'!I23</f>
        <v>0</v>
      </c>
      <c r="J21" s="940">
        <f>'8-Cost by Measure'!J23</f>
        <v>0</v>
      </c>
      <c r="K21" s="942">
        <f>'8-Cost by Measure'!K23</f>
        <v>0</v>
      </c>
    </row>
    <row r="22" spans="1:11" s="8" customFormat="1" ht="12.75">
      <c r="A22" s="349"/>
      <c r="B22" s="690">
        <v>11</v>
      </c>
      <c r="C22" s="940">
        <f>'8-Cost by Measure'!C24</f>
        <v>0</v>
      </c>
      <c r="D22" s="940">
        <f>'8-Cost by Measure'!D24</f>
        <v>0</v>
      </c>
      <c r="E22" s="940">
        <f>'8-Cost by Measure'!E24</f>
        <v>0</v>
      </c>
      <c r="F22" s="941">
        <f>'8-Cost by Measure'!F24</f>
        <v>0</v>
      </c>
      <c r="G22" s="940">
        <f>'8-Cost by Measure'!G24</f>
        <v>0</v>
      </c>
      <c r="H22" s="941">
        <f>'8-Cost by Measure'!H24</f>
        <v>0</v>
      </c>
      <c r="I22" s="941">
        <f>'8-Cost by Measure'!I24</f>
        <v>0</v>
      </c>
      <c r="J22" s="940">
        <f>'8-Cost by Measure'!J24</f>
        <v>0</v>
      </c>
      <c r="K22" s="942">
        <f>'8-Cost by Measure'!K24</f>
        <v>0</v>
      </c>
    </row>
    <row r="23" spans="1:11" s="8" customFormat="1" ht="12.75">
      <c r="A23" s="349"/>
      <c r="B23" s="690">
        <v>12</v>
      </c>
      <c r="C23" s="940">
        <f>'8-Cost by Measure'!C25</f>
        <v>0</v>
      </c>
      <c r="D23" s="940">
        <f>'8-Cost by Measure'!D25</f>
        <v>0</v>
      </c>
      <c r="E23" s="940">
        <f>'8-Cost by Measure'!E25</f>
        <v>0</v>
      </c>
      <c r="F23" s="941">
        <f>'8-Cost by Measure'!F25</f>
        <v>0</v>
      </c>
      <c r="G23" s="940">
        <f>'8-Cost by Measure'!G25</f>
        <v>0</v>
      </c>
      <c r="H23" s="941">
        <f>'8-Cost by Measure'!H25</f>
        <v>0</v>
      </c>
      <c r="I23" s="941">
        <f>'8-Cost by Measure'!I25</f>
        <v>0</v>
      </c>
      <c r="J23" s="940">
        <f>'8-Cost by Measure'!J25</f>
        <v>0</v>
      </c>
      <c r="K23" s="942">
        <f>'8-Cost by Measure'!K25</f>
        <v>0</v>
      </c>
    </row>
    <row r="24" spans="1:11" s="8" customFormat="1" ht="12.75">
      <c r="A24" s="349"/>
      <c r="B24" s="690">
        <v>13</v>
      </c>
      <c r="C24" s="940">
        <f>'8-Cost by Measure'!C26</f>
        <v>0</v>
      </c>
      <c r="D24" s="940">
        <f>'8-Cost by Measure'!D26</f>
        <v>0</v>
      </c>
      <c r="E24" s="940">
        <f>'8-Cost by Measure'!E26</f>
        <v>0</v>
      </c>
      <c r="F24" s="941">
        <f>'8-Cost by Measure'!F26</f>
        <v>0</v>
      </c>
      <c r="G24" s="940">
        <f>'8-Cost by Measure'!G26</f>
        <v>0</v>
      </c>
      <c r="H24" s="941">
        <f>'8-Cost by Measure'!H26</f>
        <v>0</v>
      </c>
      <c r="I24" s="941">
        <f>'8-Cost by Measure'!I26</f>
        <v>0</v>
      </c>
      <c r="J24" s="940">
        <f>'8-Cost by Measure'!J26</f>
        <v>0</v>
      </c>
      <c r="K24" s="942">
        <f>'8-Cost by Measure'!K26</f>
        <v>0</v>
      </c>
    </row>
    <row r="25" spans="1:11" s="8" customFormat="1" ht="12.75">
      <c r="A25" s="349"/>
      <c r="B25" s="943">
        <v>14</v>
      </c>
      <c r="C25" s="940">
        <f>'8-Cost by Measure'!C27</f>
        <v>0</v>
      </c>
      <c r="D25" s="940">
        <f>'8-Cost by Measure'!D27</f>
        <v>0</v>
      </c>
      <c r="E25" s="940">
        <f>'8-Cost by Measure'!E27</f>
        <v>0</v>
      </c>
      <c r="F25" s="941">
        <f>'8-Cost by Measure'!F27</f>
        <v>0</v>
      </c>
      <c r="G25" s="940">
        <f>'8-Cost by Measure'!G27</f>
        <v>0</v>
      </c>
      <c r="H25" s="941">
        <f>'8-Cost by Measure'!H27</f>
        <v>0</v>
      </c>
      <c r="I25" s="941">
        <f>'8-Cost by Measure'!I27</f>
        <v>0</v>
      </c>
      <c r="J25" s="940">
        <f>'8-Cost by Measure'!J27</f>
        <v>0</v>
      </c>
      <c r="K25" s="942">
        <f>'8-Cost by Measure'!K27</f>
        <v>0</v>
      </c>
    </row>
    <row r="26" spans="1:11" s="8" customFormat="1" ht="12.75">
      <c r="A26" s="349"/>
      <c r="B26" s="944">
        <v>15</v>
      </c>
      <c r="C26" s="940">
        <f>'8-Cost by Measure'!C28</f>
        <v>0</v>
      </c>
      <c r="D26" s="940">
        <f>'8-Cost by Measure'!D28</f>
        <v>0</v>
      </c>
      <c r="E26" s="940">
        <f>'8-Cost by Measure'!E28</f>
        <v>0</v>
      </c>
      <c r="F26" s="941">
        <f>'8-Cost by Measure'!F28</f>
        <v>0</v>
      </c>
      <c r="G26" s="940">
        <f>'8-Cost by Measure'!G28</f>
        <v>0</v>
      </c>
      <c r="H26" s="941">
        <f>'8-Cost by Measure'!H28</f>
        <v>0</v>
      </c>
      <c r="I26" s="941">
        <f>'8-Cost by Measure'!I28</f>
        <v>0</v>
      </c>
      <c r="J26" s="940">
        <f>'8-Cost by Measure'!J28</f>
        <v>0</v>
      </c>
      <c r="K26" s="942">
        <f>'8-Cost by Measure'!K28</f>
        <v>0</v>
      </c>
    </row>
    <row r="27" spans="1:11" s="8" customFormat="1" ht="12.75">
      <c r="A27" s="349"/>
      <c r="B27" s="944">
        <v>16</v>
      </c>
      <c r="C27" s="940">
        <f>'8-Cost by Measure'!C29</f>
        <v>0</v>
      </c>
      <c r="D27" s="940">
        <f>'8-Cost by Measure'!D29</f>
        <v>0</v>
      </c>
      <c r="E27" s="940">
        <f>'8-Cost by Measure'!E29</f>
        <v>0</v>
      </c>
      <c r="F27" s="941">
        <f>'8-Cost by Measure'!F29</f>
        <v>0</v>
      </c>
      <c r="G27" s="940">
        <f>'8-Cost by Measure'!G29</f>
        <v>0</v>
      </c>
      <c r="H27" s="941">
        <f>'8-Cost by Measure'!H29</f>
        <v>0</v>
      </c>
      <c r="I27" s="941">
        <f>'8-Cost by Measure'!I29</f>
        <v>0</v>
      </c>
      <c r="J27" s="940">
        <f>'8-Cost by Measure'!J29</f>
        <v>0</v>
      </c>
      <c r="K27" s="942">
        <f>'8-Cost by Measure'!K29</f>
        <v>0</v>
      </c>
    </row>
    <row r="28" spans="1:11" s="8" customFormat="1" ht="12.75">
      <c r="A28" s="349"/>
      <c r="B28" s="944">
        <v>17</v>
      </c>
      <c r="C28" s="940">
        <f>'8-Cost by Measure'!C30</f>
        <v>0</v>
      </c>
      <c r="D28" s="940">
        <f>'8-Cost by Measure'!D30</f>
        <v>0</v>
      </c>
      <c r="E28" s="940">
        <f>'8-Cost by Measure'!E30</f>
        <v>0</v>
      </c>
      <c r="F28" s="941">
        <f>'8-Cost by Measure'!F30</f>
        <v>0</v>
      </c>
      <c r="G28" s="940">
        <f>'8-Cost by Measure'!G30</f>
        <v>0</v>
      </c>
      <c r="H28" s="941">
        <f>'8-Cost by Measure'!H30</f>
        <v>0</v>
      </c>
      <c r="I28" s="941">
        <f>'8-Cost by Measure'!I30</f>
        <v>0</v>
      </c>
      <c r="J28" s="940">
        <f>'8-Cost by Measure'!J30</f>
        <v>0</v>
      </c>
      <c r="K28" s="942">
        <f>'8-Cost by Measure'!K30</f>
        <v>0</v>
      </c>
    </row>
    <row r="29" spans="1:11" s="8" customFormat="1" ht="12.75">
      <c r="A29" s="349"/>
      <c r="B29" s="943">
        <v>18</v>
      </c>
      <c r="C29" s="940">
        <f>'8-Cost by Measure'!C31</f>
        <v>0</v>
      </c>
      <c r="D29" s="940">
        <f>'8-Cost by Measure'!D31</f>
        <v>0</v>
      </c>
      <c r="E29" s="940">
        <f>'8-Cost by Measure'!E31</f>
        <v>0</v>
      </c>
      <c r="F29" s="941">
        <f>'8-Cost by Measure'!F31</f>
        <v>0</v>
      </c>
      <c r="G29" s="940">
        <f>'8-Cost by Measure'!G31</f>
        <v>0</v>
      </c>
      <c r="H29" s="941">
        <f>'8-Cost by Measure'!H31</f>
        <v>0</v>
      </c>
      <c r="I29" s="941">
        <f>'8-Cost by Measure'!I31</f>
        <v>0</v>
      </c>
      <c r="J29" s="940">
        <f>'8-Cost by Measure'!J31</f>
        <v>0</v>
      </c>
      <c r="K29" s="942">
        <f>'8-Cost by Measure'!K31</f>
        <v>0</v>
      </c>
    </row>
    <row r="30" spans="1:11" s="8" customFormat="1" ht="12.75">
      <c r="A30" s="349"/>
      <c r="B30" s="945">
        <v>19</v>
      </c>
      <c r="C30" s="940">
        <f>'8-Cost by Measure'!C32</f>
        <v>0</v>
      </c>
      <c r="D30" s="940">
        <f>'8-Cost by Measure'!D32</f>
        <v>0</v>
      </c>
      <c r="E30" s="940">
        <f>'8-Cost by Measure'!E32</f>
        <v>0</v>
      </c>
      <c r="F30" s="941">
        <f>'8-Cost by Measure'!F32</f>
        <v>0</v>
      </c>
      <c r="G30" s="940">
        <f>'8-Cost by Measure'!G32</f>
        <v>0</v>
      </c>
      <c r="H30" s="941">
        <f>'8-Cost by Measure'!H32</f>
        <v>0</v>
      </c>
      <c r="I30" s="941">
        <f>'8-Cost by Measure'!I32</f>
        <v>0</v>
      </c>
      <c r="J30" s="940">
        <f>'8-Cost by Measure'!J32</f>
        <v>0</v>
      </c>
      <c r="K30" s="942">
        <f>'8-Cost by Measure'!K32</f>
        <v>0</v>
      </c>
    </row>
    <row r="31" spans="1:11" s="8" customFormat="1" ht="13.5" thickBot="1">
      <c r="A31" s="349"/>
      <c r="B31" s="946">
        <v>20</v>
      </c>
      <c r="C31" s="947">
        <f>'8-Cost by Measure'!C33</f>
        <v>0</v>
      </c>
      <c r="D31" s="947">
        <f>'8-Cost by Measure'!D33</f>
        <v>0</v>
      </c>
      <c r="E31" s="947">
        <f>'8-Cost by Measure'!E33</f>
        <v>0</v>
      </c>
      <c r="F31" s="948">
        <f>'8-Cost by Measure'!F33</f>
        <v>0</v>
      </c>
      <c r="G31" s="947">
        <f>'8-Cost by Measure'!G33</f>
        <v>0</v>
      </c>
      <c r="H31" s="948">
        <f>'8-Cost by Measure'!H33</f>
        <v>0</v>
      </c>
      <c r="I31" s="948">
        <f>'8-Cost by Measure'!I33</f>
        <v>0</v>
      </c>
      <c r="J31" s="947">
        <f>'8-Cost by Measure'!J33</f>
        <v>0</v>
      </c>
      <c r="K31" s="949">
        <f>'8-Cost by Measure'!K33</f>
        <v>0</v>
      </c>
    </row>
    <row r="32" spans="1:19" s="6" customFormat="1" ht="12.75">
      <c r="A32" s="350"/>
      <c r="B32" s="351"/>
      <c r="C32" s="351"/>
      <c r="D32" s="351"/>
      <c r="E32" s="351"/>
      <c r="F32" s="351"/>
      <c r="G32" s="350"/>
      <c r="H32" s="351"/>
      <c r="I32" s="351"/>
      <c r="J32" s="352"/>
      <c r="K32" s="353"/>
      <c r="L32" s="284"/>
      <c r="M32" s="9"/>
      <c r="N32" s="9"/>
      <c r="O32" s="9"/>
      <c r="P32" s="16"/>
      <c r="Q32" s="16"/>
      <c r="R32" s="16"/>
      <c r="S32" s="16"/>
    </row>
    <row r="33" spans="1:11" ht="12.75">
      <c r="A33" s="346"/>
      <c r="B33" s="346"/>
      <c r="C33" s="346"/>
      <c r="D33" s="346"/>
      <c r="E33" s="346"/>
      <c r="F33" s="346"/>
      <c r="G33" s="346"/>
      <c r="H33" s="346"/>
      <c r="I33" s="346"/>
      <c r="J33" s="346"/>
      <c r="K33" s="346"/>
    </row>
    <row r="34" spans="1:11" ht="12.75">
      <c r="A34" s="346"/>
      <c r="B34" s="346"/>
      <c r="C34" s="346"/>
      <c r="D34" s="346"/>
      <c r="E34" s="346"/>
      <c r="F34" s="346"/>
      <c r="G34" s="346"/>
      <c r="H34" s="346"/>
      <c r="I34" s="346"/>
      <c r="J34" s="402"/>
      <c r="K34" s="346"/>
    </row>
    <row r="35" spans="1:11" ht="12.75">
      <c r="A35" s="346"/>
      <c r="B35" s="346"/>
      <c r="C35" s="346"/>
      <c r="D35" s="346"/>
      <c r="E35" s="346"/>
      <c r="F35" s="346"/>
      <c r="G35" s="346"/>
      <c r="H35" s="346"/>
      <c r="I35" s="346"/>
      <c r="J35" s="346"/>
      <c r="K35" s="346"/>
    </row>
    <row r="36" spans="1:11" ht="12.75">
      <c r="A36" s="346"/>
      <c r="B36" s="346"/>
      <c r="C36" s="346"/>
      <c r="D36" s="346"/>
      <c r="E36" s="346"/>
      <c r="F36" s="346"/>
      <c r="G36" s="346"/>
      <c r="H36" s="346"/>
      <c r="I36" s="346"/>
      <c r="J36" s="346"/>
      <c r="K36" s="346"/>
    </row>
    <row r="37" spans="1:11" ht="12.75">
      <c r="A37" s="346"/>
      <c r="B37" s="346"/>
      <c r="C37" s="346"/>
      <c r="D37" s="346"/>
      <c r="E37" s="346"/>
      <c r="F37" s="346"/>
      <c r="G37" s="346"/>
      <c r="H37" s="346"/>
      <c r="I37" s="346"/>
      <c r="J37" s="346"/>
      <c r="K37" s="346"/>
    </row>
    <row r="38" spans="1:11" ht="12.75">
      <c r="A38" s="346"/>
      <c r="B38" s="346"/>
      <c r="C38" s="346"/>
      <c r="D38" s="346"/>
      <c r="E38" s="346"/>
      <c r="F38" s="346"/>
      <c r="G38" s="346"/>
      <c r="H38" s="346"/>
      <c r="I38" s="346"/>
      <c r="J38" s="346"/>
      <c r="K38" s="346"/>
    </row>
    <row r="39" spans="1:17" ht="12.75">
      <c r="A39" s="346"/>
      <c r="B39" s="346"/>
      <c r="C39" s="346"/>
      <c r="D39" s="346"/>
      <c r="E39" s="346"/>
      <c r="F39" s="346"/>
      <c r="G39" s="346"/>
      <c r="H39" s="346"/>
      <c r="I39" s="346"/>
      <c r="J39" s="346"/>
      <c r="K39" s="346"/>
      <c r="L39" s="404"/>
      <c r="M39" s="404"/>
      <c r="N39" s="404"/>
      <c r="O39" s="404"/>
      <c r="P39" s="404"/>
      <c r="Q39" s="404"/>
    </row>
    <row r="40" spans="1:17" ht="12.75">
      <c r="A40" s="346"/>
      <c r="B40" s="346"/>
      <c r="C40" s="346"/>
      <c r="D40" s="346"/>
      <c r="E40" s="346"/>
      <c r="F40" s="346"/>
      <c r="H40" s="346"/>
      <c r="I40" s="346"/>
      <c r="J40" s="346"/>
      <c r="K40" s="346"/>
      <c r="L40" s="404"/>
      <c r="M40" s="404"/>
      <c r="N40" s="404"/>
      <c r="O40" s="404"/>
      <c r="P40" s="404"/>
      <c r="Q40" s="404"/>
    </row>
    <row r="41" spans="1:17" ht="12.75">
      <c r="A41" s="346"/>
      <c r="B41" s="346"/>
      <c r="C41" s="346"/>
      <c r="D41" s="346"/>
      <c r="E41" s="346"/>
      <c r="F41" s="346"/>
      <c r="G41" s="346"/>
      <c r="H41" s="346"/>
      <c r="I41" s="346"/>
      <c r="J41" s="346"/>
      <c r="K41" s="346"/>
      <c r="L41" s="404"/>
      <c r="M41" s="404"/>
      <c r="N41" s="404"/>
      <c r="O41" s="404"/>
      <c r="P41" s="404"/>
      <c r="Q41" s="404"/>
    </row>
    <row r="42" spans="1:17" ht="12.75">
      <c r="A42" s="346"/>
      <c r="B42" s="346"/>
      <c r="C42" s="346"/>
      <c r="D42" s="346"/>
      <c r="E42" s="346"/>
      <c r="F42" s="346"/>
      <c r="G42" s="346"/>
      <c r="H42" s="346"/>
      <c r="I42" s="346"/>
      <c r="J42" s="346"/>
      <c r="K42" s="346"/>
      <c r="L42" s="404"/>
      <c r="M42" s="404"/>
      <c r="N42" s="404"/>
      <c r="O42" s="404"/>
      <c r="P42" s="404"/>
      <c r="Q42" s="404"/>
    </row>
    <row r="43" spans="1:17" ht="12.75">
      <c r="A43" s="346"/>
      <c r="B43" s="346"/>
      <c r="C43" s="346"/>
      <c r="D43" s="346"/>
      <c r="F43" s="351"/>
      <c r="G43" s="346"/>
      <c r="H43" s="403"/>
      <c r="I43" s="346"/>
      <c r="J43" s="445"/>
      <c r="K43" s="403"/>
      <c r="L43" s="404"/>
      <c r="M43" s="404"/>
      <c r="N43" s="404"/>
      <c r="O43" s="404"/>
      <c r="P43" s="404"/>
      <c r="Q43" s="404"/>
    </row>
    <row r="44" spans="1:17" ht="12.75">
      <c r="A44" s="346"/>
      <c r="B44" s="346"/>
      <c r="C44" s="346"/>
      <c r="D44" s="346"/>
      <c r="F44" s="351"/>
      <c r="G44" s="346"/>
      <c r="H44" s="403"/>
      <c r="I44" s="346"/>
      <c r="J44" s="445"/>
      <c r="K44" s="403"/>
      <c r="L44" s="404"/>
      <c r="M44" s="404"/>
      <c r="N44" s="404"/>
      <c r="O44" s="404"/>
      <c r="P44" s="404"/>
      <c r="Q44" s="404"/>
    </row>
    <row r="45" spans="1:17" ht="12.75">
      <c r="A45" s="346"/>
      <c r="B45" s="346"/>
      <c r="C45" s="346"/>
      <c r="D45" s="346"/>
      <c r="F45" s="351"/>
      <c r="G45" s="346"/>
      <c r="H45" s="346"/>
      <c r="I45" s="346"/>
      <c r="J45" s="445"/>
      <c r="K45" s="403"/>
      <c r="L45" s="404"/>
      <c r="M45" s="404"/>
      <c r="N45" s="404"/>
      <c r="O45" s="404"/>
      <c r="P45" s="404"/>
      <c r="Q45" s="404"/>
    </row>
    <row r="46" spans="1:17" ht="12.75">
      <c r="A46" s="346"/>
      <c r="B46" s="346"/>
      <c r="C46" s="346"/>
      <c r="D46" s="346"/>
      <c r="F46" s="351"/>
      <c r="G46" s="346"/>
      <c r="H46" s="346"/>
      <c r="I46" s="346"/>
      <c r="J46" s="445"/>
      <c r="K46" s="403"/>
      <c r="L46" s="404"/>
      <c r="M46" s="404"/>
      <c r="N46" s="404"/>
      <c r="O46" s="404"/>
      <c r="P46" s="404"/>
      <c r="Q46" s="404"/>
    </row>
    <row r="47" spans="1:17" ht="12.75">
      <c r="A47" s="346"/>
      <c r="B47" s="346"/>
      <c r="C47" s="346"/>
      <c r="D47" s="346"/>
      <c r="F47" s="351"/>
      <c r="G47" s="346"/>
      <c r="H47" s="346"/>
      <c r="I47" s="346"/>
      <c r="J47" s="445"/>
      <c r="K47" s="403"/>
      <c r="L47" s="404"/>
      <c r="M47" s="404"/>
      <c r="N47" s="404"/>
      <c r="O47" s="404"/>
      <c r="P47" s="404"/>
      <c r="Q47" s="404"/>
    </row>
    <row r="48" spans="1:17" ht="12.75">
      <c r="A48" s="346"/>
      <c r="B48" s="421"/>
      <c r="C48" s="421"/>
      <c r="D48" s="421"/>
      <c r="F48" s="422"/>
      <c r="G48" s="421"/>
      <c r="H48" s="421"/>
      <c r="I48" s="421"/>
      <c r="J48" s="446"/>
      <c r="K48" s="442"/>
      <c r="L48" s="404"/>
      <c r="M48" s="404"/>
      <c r="N48" s="404"/>
      <c r="O48" s="404"/>
      <c r="P48" s="404"/>
      <c r="Q48" s="404"/>
    </row>
    <row r="49" spans="1:17" ht="12.75">
      <c r="A49" s="346"/>
      <c r="B49" s="421"/>
      <c r="C49" s="421"/>
      <c r="D49" s="421"/>
      <c r="F49" s="422"/>
      <c r="G49" s="421"/>
      <c r="H49" s="421"/>
      <c r="I49" s="421"/>
      <c r="J49" s="446"/>
      <c r="K49" s="442"/>
      <c r="L49" s="404"/>
      <c r="M49" s="404"/>
      <c r="N49" s="404"/>
      <c r="O49" s="404"/>
      <c r="P49" s="404"/>
      <c r="Q49" s="404"/>
    </row>
    <row r="50" spans="1:17" ht="12.75">
      <c r="A50" s="346"/>
      <c r="B50" s="421"/>
      <c r="C50" s="421"/>
      <c r="D50" s="421"/>
      <c r="E50" s="421"/>
      <c r="F50" s="422"/>
      <c r="G50" s="421"/>
      <c r="H50" s="421"/>
      <c r="I50" s="421"/>
      <c r="J50" s="446"/>
      <c r="K50" s="442"/>
      <c r="L50" s="404"/>
      <c r="M50" s="404"/>
      <c r="N50" s="404"/>
      <c r="O50" s="404"/>
      <c r="P50" s="404"/>
      <c r="Q50" s="404"/>
    </row>
    <row r="51" spans="1:17" ht="12.75">
      <c r="A51" s="346"/>
      <c r="B51" s="421"/>
      <c r="C51" s="421"/>
      <c r="D51" s="421"/>
      <c r="E51" s="421"/>
      <c r="F51" s="421"/>
      <c r="G51" s="421"/>
      <c r="H51" s="421"/>
      <c r="I51" s="421"/>
      <c r="J51" s="446"/>
      <c r="K51" s="442"/>
      <c r="L51" s="404"/>
      <c r="M51" s="404"/>
      <c r="N51" s="404"/>
      <c r="O51" s="404"/>
      <c r="P51" s="404"/>
      <c r="Q51" s="404"/>
    </row>
    <row r="52" spans="1:17" ht="12.75">
      <c r="A52" s="346"/>
      <c r="B52" s="421"/>
      <c r="C52" s="421"/>
      <c r="D52" s="421"/>
      <c r="E52" s="421"/>
      <c r="F52" s="421"/>
      <c r="G52" s="421"/>
      <c r="H52" s="421"/>
      <c r="I52" s="421"/>
      <c r="J52" s="446"/>
      <c r="K52" s="442"/>
      <c r="L52" s="404"/>
      <c r="M52" s="404"/>
      <c r="N52" s="404"/>
      <c r="O52" s="404"/>
      <c r="P52" s="404"/>
      <c r="Q52" s="404"/>
    </row>
    <row r="53" spans="1:17" ht="12.75">
      <c r="A53" s="346"/>
      <c r="B53" s="421"/>
      <c r="C53" s="421"/>
      <c r="D53" s="421"/>
      <c r="E53" s="421"/>
      <c r="F53" s="421"/>
      <c r="G53" s="421"/>
      <c r="H53" s="421"/>
      <c r="I53" s="421"/>
      <c r="J53" s="446"/>
      <c r="K53" s="442"/>
      <c r="L53" s="404"/>
      <c r="M53" s="404"/>
      <c r="N53" s="404"/>
      <c r="O53" s="404"/>
      <c r="P53" s="404"/>
      <c r="Q53" s="404"/>
    </row>
    <row r="54" spans="1:17" ht="12.75">
      <c r="A54" s="346"/>
      <c r="B54" s="421"/>
      <c r="C54" s="421"/>
      <c r="D54" s="421"/>
      <c r="E54" s="421"/>
      <c r="F54" s="421"/>
      <c r="G54" s="421"/>
      <c r="H54" s="421"/>
      <c r="I54" s="421"/>
      <c r="J54" s="446"/>
      <c r="K54" s="442"/>
      <c r="L54" s="404"/>
      <c r="M54" s="404"/>
      <c r="N54" s="404"/>
      <c r="O54" s="404"/>
      <c r="P54" s="404"/>
      <c r="Q54" s="404"/>
    </row>
    <row r="55" spans="1:17" ht="12.75">
      <c r="A55" s="346"/>
      <c r="B55" s="421"/>
      <c r="C55" s="421"/>
      <c r="D55" s="421"/>
      <c r="E55" s="421"/>
      <c r="F55" s="421"/>
      <c r="G55" s="421"/>
      <c r="H55" s="421"/>
      <c r="I55" s="421"/>
      <c r="J55" s="446"/>
      <c r="K55" s="442"/>
      <c r="L55" s="404"/>
      <c r="M55" s="404"/>
      <c r="N55" s="404"/>
      <c r="O55" s="404"/>
      <c r="P55" s="404"/>
      <c r="Q55" s="404"/>
    </row>
    <row r="56" spans="1:17" ht="12.75">
      <c r="A56" s="346"/>
      <c r="B56" s="421"/>
      <c r="C56" s="421"/>
      <c r="D56" s="421"/>
      <c r="E56" s="421"/>
      <c r="F56" s="421"/>
      <c r="G56" s="421"/>
      <c r="H56" s="421"/>
      <c r="I56" s="421"/>
      <c r="J56" s="446"/>
      <c r="K56" s="442"/>
      <c r="L56" s="404"/>
      <c r="M56" s="404"/>
      <c r="N56" s="404"/>
      <c r="O56" s="404"/>
      <c r="P56" s="404"/>
      <c r="Q56" s="404"/>
    </row>
    <row r="57" spans="1:17" ht="12.75">
      <c r="A57" s="346"/>
      <c r="B57" s="421"/>
      <c r="C57" s="421"/>
      <c r="D57" s="421"/>
      <c r="E57" s="421"/>
      <c r="F57" s="421"/>
      <c r="G57" s="421"/>
      <c r="H57" s="421"/>
      <c r="I57" s="421"/>
      <c r="J57" s="447"/>
      <c r="K57" s="421"/>
      <c r="L57" s="404"/>
      <c r="M57" s="404"/>
      <c r="N57" s="404"/>
      <c r="O57" s="404"/>
      <c r="P57" s="404"/>
      <c r="Q57" s="404"/>
    </row>
    <row r="58" spans="1:17" ht="12.75">
      <c r="A58" s="346"/>
      <c r="B58" s="421"/>
      <c r="C58" s="421"/>
      <c r="D58" s="421"/>
      <c r="E58" s="421"/>
      <c r="F58" s="421"/>
      <c r="G58" s="421"/>
      <c r="H58" s="421"/>
      <c r="I58" s="421"/>
      <c r="J58" s="421"/>
      <c r="K58" s="421"/>
      <c r="L58" s="404"/>
      <c r="M58" s="404"/>
      <c r="N58" s="404"/>
      <c r="O58" s="404"/>
      <c r="P58" s="404"/>
      <c r="Q58" s="404"/>
    </row>
    <row r="59" spans="1:17" ht="12.75">
      <c r="A59" s="346"/>
      <c r="B59" s="421"/>
      <c r="C59" s="421"/>
      <c r="D59" s="421"/>
      <c r="E59" s="421"/>
      <c r="F59" s="421"/>
      <c r="G59" s="421"/>
      <c r="H59" s="421"/>
      <c r="I59" s="421"/>
      <c r="J59" s="421"/>
      <c r="K59" s="421"/>
      <c r="L59" s="404"/>
      <c r="M59" s="405"/>
      <c r="N59" s="405"/>
      <c r="O59" s="405"/>
      <c r="P59" s="405"/>
      <c r="Q59" s="404"/>
    </row>
    <row r="60" spans="7:17" ht="12.75">
      <c r="G60" s="346"/>
      <c r="L60" s="404"/>
      <c r="M60" s="405"/>
      <c r="N60" s="405"/>
      <c r="O60" s="405"/>
      <c r="P60" s="405"/>
      <c r="Q60" s="404"/>
    </row>
    <row r="61" spans="7:17" ht="12.75">
      <c r="G61" s="346"/>
      <c r="L61" s="404"/>
      <c r="M61" s="406"/>
      <c r="N61" s="407"/>
      <c r="O61" s="407"/>
      <c r="P61" s="407"/>
      <c r="Q61" s="404"/>
    </row>
    <row r="62" spans="7:17" ht="12.75">
      <c r="G62" s="346"/>
      <c r="L62" s="404"/>
      <c r="M62" s="408"/>
      <c r="N62" s="409"/>
      <c r="O62" s="409"/>
      <c r="P62" s="410"/>
      <c r="Q62" s="404"/>
    </row>
    <row r="63" spans="7:17" ht="12.75">
      <c r="G63" s="346"/>
      <c r="L63" s="404"/>
      <c r="M63" s="408"/>
      <c r="N63" s="409"/>
      <c r="O63" s="409"/>
      <c r="P63" s="410"/>
      <c r="Q63" s="404"/>
    </row>
    <row r="64" spans="7:17" ht="12.75">
      <c r="G64" s="346"/>
      <c r="L64" s="404"/>
      <c r="M64" s="408"/>
      <c r="N64" s="409"/>
      <c r="O64" s="409"/>
      <c r="P64" s="410"/>
      <c r="Q64" s="404"/>
    </row>
    <row r="65" spans="3:17" ht="14.25">
      <c r="C65" s="443"/>
      <c r="D65" s="286"/>
      <c r="G65" s="346"/>
      <c r="L65" s="404"/>
      <c r="M65" s="408"/>
      <c r="N65" s="409"/>
      <c r="O65" s="409"/>
      <c r="P65" s="410"/>
      <c r="Q65" s="404"/>
    </row>
    <row r="66" spans="3:17" ht="14.25">
      <c r="C66" s="444"/>
      <c r="D66" s="286"/>
      <c r="G66" s="346"/>
      <c r="L66" s="404"/>
      <c r="M66" s="408"/>
      <c r="N66" s="409"/>
      <c r="O66" s="409"/>
      <c r="P66" s="410"/>
      <c r="Q66" s="404"/>
    </row>
    <row r="67" spans="3:17" ht="14.25">
      <c r="C67" s="444"/>
      <c r="D67" s="286"/>
      <c r="L67" s="404"/>
      <c r="M67" s="408"/>
      <c r="N67" s="409"/>
      <c r="O67" s="409"/>
      <c r="P67" s="410"/>
      <c r="Q67" s="404"/>
    </row>
    <row r="68" spans="3:17" ht="14.25">
      <c r="C68" s="444"/>
      <c r="D68" s="286"/>
      <c r="L68" s="404"/>
      <c r="M68" s="408"/>
      <c r="N68" s="409"/>
      <c r="O68" s="409"/>
      <c r="P68" s="410"/>
      <c r="Q68" s="404"/>
    </row>
    <row r="69" spans="3:17" ht="14.25">
      <c r="C69" s="444"/>
      <c r="D69" s="286"/>
      <c r="L69" s="404"/>
      <c r="M69" s="408"/>
      <c r="N69" s="409"/>
      <c r="O69" s="409"/>
      <c r="P69" s="410"/>
      <c r="Q69" s="404"/>
    </row>
    <row r="70" spans="3:17" ht="14.25">
      <c r="C70" s="444"/>
      <c r="D70" s="286"/>
      <c r="L70" s="404"/>
      <c r="M70" s="408"/>
      <c r="N70" s="409"/>
      <c r="O70" s="409"/>
      <c r="P70" s="410"/>
      <c r="Q70" s="404"/>
    </row>
    <row r="71" spans="3:17" ht="14.25">
      <c r="C71" s="444"/>
      <c r="D71" s="286"/>
      <c r="L71" s="404"/>
      <c r="M71" s="408"/>
      <c r="N71" s="409"/>
      <c r="O71" s="409"/>
      <c r="P71" s="410"/>
      <c r="Q71" s="404"/>
    </row>
    <row r="72" spans="3:17" ht="14.25">
      <c r="C72" s="444"/>
      <c r="D72" s="286"/>
      <c r="L72" s="404"/>
      <c r="M72" s="408"/>
      <c r="N72" s="409"/>
      <c r="O72" s="409"/>
      <c r="P72" s="410"/>
      <c r="Q72" s="404"/>
    </row>
    <row r="73" spans="3:17" ht="14.25">
      <c r="C73" s="444"/>
      <c r="D73" s="286"/>
      <c r="L73" s="404"/>
      <c r="M73" s="406"/>
      <c r="N73" s="407"/>
      <c r="O73" s="407"/>
      <c r="P73" s="407"/>
      <c r="Q73" s="404"/>
    </row>
    <row r="74" spans="3:17" ht="14.25">
      <c r="C74" s="444"/>
      <c r="D74" s="286"/>
      <c r="L74" s="404"/>
      <c r="M74" s="408"/>
      <c r="N74" s="409"/>
      <c r="O74" s="409"/>
      <c r="P74" s="410"/>
      <c r="Q74" s="404"/>
    </row>
    <row r="75" spans="3:17" ht="14.25">
      <c r="C75" s="444"/>
      <c r="D75" s="286"/>
      <c r="L75" s="404"/>
      <c r="M75" s="408"/>
      <c r="N75" s="409"/>
      <c r="O75" s="409"/>
      <c r="P75" s="410"/>
      <c r="Q75" s="404"/>
    </row>
    <row r="76" spans="3:17" ht="14.25">
      <c r="C76" s="444"/>
      <c r="D76" s="286"/>
      <c r="L76" s="404"/>
      <c r="M76" s="408"/>
      <c r="N76" s="409"/>
      <c r="O76" s="409"/>
      <c r="P76" s="410"/>
      <c r="Q76" s="404"/>
    </row>
    <row r="77" spans="3:17" ht="14.25">
      <c r="C77" s="444"/>
      <c r="D77" s="286"/>
      <c r="L77" s="404"/>
      <c r="M77" s="408"/>
      <c r="N77" s="409"/>
      <c r="O77" s="409"/>
      <c r="P77" s="410"/>
      <c r="Q77" s="404"/>
    </row>
    <row r="78" spans="3:17" ht="14.25">
      <c r="C78" s="444"/>
      <c r="D78" s="286"/>
      <c r="L78" s="404"/>
      <c r="M78" s="408"/>
      <c r="N78" s="409"/>
      <c r="O78" s="409"/>
      <c r="P78" s="410"/>
      <c r="Q78" s="404"/>
    </row>
    <row r="79" spans="3:17" ht="14.25">
      <c r="C79" s="444"/>
      <c r="D79" s="286"/>
      <c r="L79" s="404"/>
      <c r="M79" s="408"/>
      <c r="N79" s="409"/>
      <c r="O79" s="409"/>
      <c r="P79" s="410"/>
      <c r="Q79" s="404"/>
    </row>
    <row r="80" spans="3:17" ht="14.25">
      <c r="C80" s="444"/>
      <c r="D80" s="286"/>
      <c r="L80" s="404"/>
      <c r="M80" s="408"/>
      <c r="N80" s="409"/>
      <c r="O80" s="409"/>
      <c r="P80" s="410"/>
      <c r="Q80" s="404"/>
    </row>
    <row r="81" spans="3:17" ht="14.25">
      <c r="C81" s="444"/>
      <c r="D81" s="286"/>
      <c r="L81" s="404"/>
      <c r="M81" s="408"/>
      <c r="N81" s="409"/>
      <c r="O81" s="409"/>
      <c r="P81" s="410"/>
      <c r="Q81" s="404"/>
    </row>
    <row r="82" spans="3:17" ht="14.25">
      <c r="C82" s="444"/>
      <c r="D82" s="286"/>
      <c r="L82" s="404"/>
      <c r="M82" s="408"/>
      <c r="N82" s="409"/>
      <c r="O82" s="409"/>
      <c r="P82" s="410"/>
      <c r="Q82" s="404"/>
    </row>
    <row r="83" spans="3:17" ht="14.25">
      <c r="C83" s="444"/>
      <c r="D83" s="286"/>
      <c r="L83" s="404"/>
      <c r="M83" s="408"/>
      <c r="N83" s="409"/>
      <c r="O83" s="409"/>
      <c r="P83" s="410"/>
      <c r="Q83" s="404"/>
    </row>
    <row r="84" spans="3:17" ht="14.25">
      <c r="C84" s="444"/>
      <c r="D84" s="286"/>
      <c r="L84" s="404"/>
      <c r="M84" s="406"/>
      <c r="N84" s="407"/>
      <c r="O84" s="407"/>
      <c r="P84" s="411"/>
      <c r="Q84" s="404"/>
    </row>
    <row r="85" spans="3:17" ht="14.25">
      <c r="C85" s="444"/>
      <c r="D85" s="286"/>
      <c r="L85" s="404"/>
      <c r="M85" s="406"/>
      <c r="N85" s="407"/>
      <c r="O85" s="407"/>
      <c r="P85" s="407"/>
      <c r="Q85" s="404"/>
    </row>
    <row r="86" spans="3:17" ht="14.25">
      <c r="C86" s="444"/>
      <c r="D86" s="286"/>
      <c r="L86" s="404"/>
      <c r="M86" s="406"/>
      <c r="N86" s="407"/>
      <c r="O86" s="407"/>
      <c r="P86" s="411"/>
      <c r="Q86" s="404"/>
    </row>
    <row r="87" spans="3:17" ht="14.25">
      <c r="C87" s="444"/>
      <c r="D87" s="286"/>
      <c r="L87" s="404"/>
      <c r="M87" s="406"/>
      <c r="N87" s="407"/>
      <c r="O87" s="407"/>
      <c r="P87" s="411"/>
      <c r="Q87" s="404"/>
    </row>
    <row r="88" spans="3:17" ht="14.25">
      <c r="C88" s="444"/>
      <c r="D88" s="286"/>
      <c r="L88" s="404"/>
      <c r="M88" s="406"/>
      <c r="N88" s="407"/>
      <c r="O88" s="407"/>
      <c r="P88" s="411"/>
      <c r="Q88" s="404"/>
    </row>
    <row r="89" spans="3:17" ht="14.25">
      <c r="C89" s="444"/>
      <c r="D89" s="286"/>
      <c r="L89" s="404"/>
      <c r="M89" s="406"/>
      <c r="N89" s="407"/>
      <c r="O89" s="407"/>
      <c r="P89" s="411"/>
      <c r="Q89" s="404"/>
    </row>
    <row r="90" spans="3:17" ht="14.25">
      <c r="C90" s="444"/>
      <c r="D90" s="286"/>
      <c r="L90" s="404"/>
      <c r="M90" s="412"/>
      <c r="N90" s="413"/>
      <c r="O90" s="413"/>
      <c r="P90" s="410"/>
      <c r="Q90" s="404"/>
    </row>
    <row r="91" spans="3:17" ht="14.25">
      <c r="C91" s="444"/>
      <c r="D91" s="286"/>
      <c r="L91" s="404"/>
      <c r="M91" s="412"/>
      <c r="N91" s="409"/>
      <c r="O91" s="409"/>
      <c r="P91" s="410"/>
      <c r="Q91" s="404"/>
    </row>
    <row r="92" spans="3:17" ht="14.25">
      <c r="C92" s="444"/>
      <c r="D92" s="286"/>
      <c r="L92" s="404"/>
      <c r="M92" s="412"/>
      <c r="N92" s="409"/>
      <c r="O92" s="409"/>
      <c r="P92" s="410"/>
      <c r="Q92" s="404"/>
    </row>
    <row r="93" spans="3:17" ht="14.25">
      <c r="C93" s="444"/>
      <c r="D93" s="286"/>
      <c r="L93" s="404"/>
      <c r="M93" s="412"/>
      <c r="N93" s="409"/>
      <c r="O93" s="409"/>
      <c r="P93" s="410"/>
      <c r="Q93" s="404"/>
    </row>
    <row r="94" spans="3:17" ht="14.25">
      <c r="C94" s="444"/>
      <c r="D94" s="286"/>
      <c r="L94" s="404"/>
      <c r="M94" s="406"/>
      <c r="N94" s="407"/>
      <c r="O94" s="407"/>
      <c r="P94" s="407"/>
      <c r="Q94" s="404"/>
    </row>
    <row r="95" spans="3:17" ht="14.25">
      <c r="C95" s="444"/>
      <c r="D95" s="286"/>
      <c r="L95" s="404"/>
      <c r="M95" s="408"/>
      <c r="N95" s="409"/>
      <c r="O95" s="409"/>
      <c r="P95" s="410"/>
      <c r="Q95" s="404"/>
    </row>
    <row r="96" spans="3:17" ht="14.25">
      <c r="C96" s="444"/>
      <c r="D96" s="286"/>
      <c r="L96" s="404"/>
      <c r="M96" s="414"/>
      <c r="N96" s="415"/>
      <c r="O96" s="415"/>
      <c r="P96" s="410"/>
      <c r="Q96" s="404"/>
    </row>
    <row r="97" spans="3:17" ht="14.25">
      <c r="C97" s="444"/>
      <c r="D97" s="286"/>
      <c r="L97" s="404"/>
      <c r="M97" s="414"/>
      <c r="N97" s="415"/>
      <c r="O97" s="415"/>
      <c r="P97" s="410"/>
      <c r="Q97" s="404"/>
    </row>
    <row r="98" spans="3:17" ht="14.25">
      <c r="C98" s="444"/>
      <c r="D98" s="286"/>
      <c r="L98" s="404"/>
      <c r="M98" s="414"/>
      <c r="N98" s="415"/>
      <c r="O98" s="415"/>
      <c r="P98" s="410"/>
      <c r="Q98" s="404"/>
    </row>
    <row r="99" spans="3:17" ht="14.25">
      <c r="C99" s="444"/>
      <c r="D99" s="286"/>
      <c r="L99" s="404"/>
      <c r="M99" s="414"/>
      <c r="N99" s="415"/>
      <c r="O99" s="415"/>
      <c r="P99" s="410"/>
      <c r="Q99" s="404"/>
    </row>
    <row r="100" spans="3:17" ht="14.25">
      <c r="C100" s="444"/>
      <c r="D100" s="286"/>
      <c r="L100" s="404"/>
      <c r="M100" s="406"/>
      <c r="N100" s="407"/>
      <c r="O100" s="407"/>
      <c r="P100" s="407"/>
      <c r="Q100" s="404"/>
    </row>
    <row r="101" spans="3:17" ht="14.25">
      <c r="C101" s="444"/>
      <c r="D101" s="286"/>
      <c r="L101" s="404"/>
      <c r="M101" s="408"/>
      <c r="N101" s="409"/>
      <c r="O101" s="409"/>
      <c r="P101" s="410"/>
      <c r="Q101" s="404"/>
    </row>
    <row r="102" spans="3:17" ht="14.25">
      <c r="C102" s="444"/>
      <c r="D102" s="286"/>
      <c r="L102" s="404"/>
      <c r="M102" s="408"/>
      <c r="N102" s="409"/>
      <c r="O102" s="409"/>
      <c r="P102" s="410"/>
      <c r="Q102" s="404"/>
    </row>
    <row r="103" spans="3:17" ht="14.25">
      <c r="C103" s="444"/>
      <c r="D103" s="286"/>
      <c r="L103" s="404"/>
      <c r="M103" s="414"/>
      <c r="N103" s="409"/>
      <c r="O103" s="409"/>
      <c r="P103" s="410"/>
      <c r="Q103" s="404"/>
    </row>
    <row r="104" spans="3:17" ht="14.25">
      <c r="C104" s="444"/>
      <c r="D104" s="286"/>
      <c r="L104" s="404"/>
      <c r="M104" s="406"/>
      <c r="N104" s="407"/>
      <c r="O104" s="407"/>
      <c r="P104" s="407"/>
      <c r="Q104" s="404"/>
    </row>
    <row r="105" spans="3:17" ht="14.25">
      <c r="C105" s="444"/>
      <c r="D105" s="286"/>
      <c r="L105" s="404"/>
      <c r="M105" s="408"/>
      <c r="N105" s="409"/>
      <c r="O105" s="409"/>
      <c r="P105" s="410"/>
      <c r="Q105" s="404"/>
    </row>
    <row r="106" spans="3:17" ht="14.25">
      <c r="C106" s="444"/>
      <c r="D106" s="286"/>
      <c r="L106" s="404"/>
      <c r="M106" s="408"/>
      <c r="N106" s="409"/>
      <c r="O106" s="409"/>
      <c r="P106" s="410"/>
      <c r="Q106" s="404"/>
    </row>
    <row r="107" spans="3:17" ht="14.25">
      <c r="C107" s="444"/>
      <c r="D107" s="286"/>
      <c r="L107" s="404"/>
      <c r="M107" s="408"/>
      <c r="N107" s="409"/>
      <c r="O107" s="409"/>
      <c r="P107" s="410"/>
      <c r="Q107" s="404"/>
    </row>
    <row r="108" spans="3:17" ht="14.25">
      <c r="C108" s="444"/>
      <c r="D108" s="286"/>
      <c r="L108" s="404"/>
      <c r="M108" s="408"/>
      <c r="N108" s="409"/>
      <c r="O108" s="409"/>
      <c r="P108" s="410"/>
      <c r="Q108" s="404"/>
    </row>
    <row r="109" spans="3:17" ht="14.25">
      <c r="C109" s="444"/>
      <c r="D109" s="286"/>
      <c r="L109" s="404"/>
      <c r="M109" s="408"/>
      <c r="N109" s="409"/>
      <c r="O109" s="409"/>
      <c r="P109" s="410"/>
      <c r="Q109" s="404"/>
    </row>
    <row r="110" spans="3:17" ht="14.25">
      <c r="C110" s="444"/>
      <c r="D110" s="286"/>
      <c r="L110" s="404"/>
      <c r="M110" s="408"/>
      <c r="N110" s="409"/>
      <c r="O110" s="409"/>
      <c r="P110" s="410"/>
      <c r="Q110" s="404"/>
    </row>
    <row r="111" spans="3:17" ht="14.25">
      <c r="C111" s="444"/>
      <c r="D111" s="286"/>
      <c r="L111" s="404"/>
      <c r="M111" s="408"/>
      <c r="N111" s="409"/>
      <c r="O111" s="409"/>
      <c r="P111" s="410"/>
      <c r="Q111" s="404"/>
    </row>
    <row r="112" spans="3:17" ht="14.25">
      <c r="C112" s="444"/>
      <c r="D112" s="286"/>
      <c r="L112" s="404"/>
      <c r="M112" s="408"/>
      <c r="N112" s="409"/>
      <c r="O112" s="409"/>
      <c r="P112" s="410"/>
      <c r="Q112" s="404"/>
    </row>
    <row r="113" spans="3:17" ht="14.25">
      <c r="C113" s="444"/>
      <c r="D113" s="286"/>
      <c r="L113" s="404"/>
      <c r="M113" s="408"/>
      <c r="N113" s="409"/>
      <c r="O113" s="409"/>
      <c r="P113" s="410"/>
      <c r="Q113" s="404"/>
    </row>
    <row r="114" spans="3:17" ht="14.25">
      <c r="C114" s="444"/>
      <c r="D114" s="286"/>
      <c r="L114" s="404"/>
      <c r="M114" s="408"/>
      <c r="N114" s="409"/>
      <c r="O114" s="409"/>
      <c r="P114" s="410"/>
      <c r="Q114" s="404"/>
    </row>
    <row r="115" spans="3:17" ht="14.25">
      <c r="C115" s="444"/>
      <c r="D115" s="286"/>
      <c r="L115" s="404"/>
      <c r="M115" s="406"/>
      <c r="N115" s="407"/>
      <c r="O115" s="407"/>
      <c r="P115" s="407"/>
      <c r="Q115" s="404"/>
    </row>
    <row r="116" spans="3:17" ht="14.25">
      <c r="C116" s="444"/>
      <c r="D116" s="286"/>
      <c r="L116" s="404"/>
      <c r="M116" s="414"/>
      <c r="N116" s="415"/>
      <c r="O116" s="415"/>
      <c r="P116" s="410"/>
      <c r="Q116" s="404"/>
    </row>
    <row r="117" spans="3:17" ht="14.25">
      <c r="C117" s="444"/>
      <c r="D117" s="286"/>
      <c r="L117" s="404"/>
      <c r="M117" s="414"/>
      <c r="N117" s="415"/>
      <c r="O117" s="415"/>
      <c r="P117" s="410"/>
      <c r="Q117" s="404"/>
    </row>
    <row r="118" spans="3:17" ht="14.25">
      <c r="C118" s="444"/>
      <c r="D118" s="286"/>
      <c r="L118" s="404"/>
      <c r="M118" s="414"/>
      <c r="N118" s="415"/>
      <c r="O118" s="415"/>
      <c r="P118" s="410"/>
      <c r="Q118" s="404"/>
    </row>
    <row r="119" spans="3:17" ht="14.25">
      <c r="C119" s="444"/>
      <c r="D119" s="286"/>
      <c r="L119" s="404"/>
      <c r="M119" s="414"/>
      <c r="N119" s="415"/>
      <c r="O119" s="415"/>
      <c r="P119" s="410"/>
      <c r="Q119" s="404"/>
    </row>
    <row r="120" spans="3:17" ht="14.25">
      <c r="C120" s="444"/>
      <c r="D120" s="286"/>
      <c r="L120" s="404"/>
      <c r="M120" s="513"/>
      <c r="N120" s="513"/>
      <c r="O120" s="514"/>
      <c r="P120" s="513"/>
      <c r="Q120" s="404"/>
    </row>
    <row r="121" spans="3:17" ht="14.25">
      <c r="C121" s="444"/>
      <c r="D121" s="286"/>
      <c r="L121" s="404"/>
      <c r="M121" s="513"/>
      <c r="N121" s="513"/>
      <c r="O121" s="514"/>
      <c r="P121" s="513"/>
      <c r="Q121" s="404"/>
    </row>
    <row r="122" spans="3:17" ht="14.25">
      <c r="C122" s="444"/>
      <c r="D122" s="286"/>
      <c r="L122" s="404"/>
      <c r="M122" s="404"/>
      <c r="N122" s="404"/>
      <c r="O122" s="404"/>
      <c r="P122" s="404"/>
      <c r="Q122" s="404"/>
    </row>
    <row r="123" spans="3:17" ht="14.25">
      <c r="C123" s="444"/>
      <c r="D123" s="286"/>
      <c r="L123" s="404"/>
      <c r="M123" s="404"/>
      <c r="N123" s="404"/>
      <c r="O123" s="404"/>
      <c r="P123" s="404"/>
      <c r="Q123" s="404"/>
    </row>
    <row r="124" spans="3:17" ht="14.25">
      <c r="C124" s="444"/>
      <c r="D124" s="286"/>
      <c r="L124" s="404"/>
      <c r="M124" s="404"/>
      <c r="N124" s="404"/>
      <c r="O124" s="404"/>
      <c r="P124" s="404"/>
      <c r="Q124" s="404"/>
    </row>
    <row r="125" spans="3:17" ht="14.25">
      <c r="C125" s="444"/>
      <c r="D125" s="286"/>
      <c r="L125" s="404"/>
      <c r="M125" s="404"/>
      <c r="N125" s="404"/>
      <c r="O125" s="404"/>
      <c r="P125" s="404"/>
      <c r="Q125" s="404"/>
    </row>
    <row r="126" spans="3:17" ht="14.25">
      <c r="C126" s="444"/>
      <c r="D126" s="286"/>
      <c r="L126" s="404"/>
      <c r="M126" s="404"/>
      <c r="N126" s="404"/>
      <c r="O126" s="404"/>
      <c r="P126" s="404"/>
      <c r="Q126" s="404"/>
    </row>
    <row r="127" spans="3:17" ht="14.25">
      <c r="C127" s="444"/>
      <c r="D127" s="286"/>
      <c r="L127" s="404"/>
      <c r="M127" s="404"/>
      <c r="N127" s="404"/>
      <c r="O127" s="404"/>
      <c r="P127" s="404"/>
      <c r="Q127" s="404"/>
    </row>
    <row r="128" spans="3:17" ht="14.25">
      <c r="C128" s="444"/>
      <c r="D128" s="286"/>
      <c r="L128" s="404"/>
      <c r="M128" s="404"/>
      <c r="N128" s="404"/>
      <c r="O128" s="404"/>
      <c r="P128" s="404"/>
      <c r="Q128" s="404"/>
    </row>
    <row r="129" spans="3:17" ht="12.75">
      <c r="C129" s="286"/>
      <c r="D129" s="286"/>
      <c r="L129" s="404"/>
      <c r="M129" s="404"/>
      <c r="N129" s="404"/>
      <c r="O129" s="404"/>
      <c r="P129" s="404"/>
      <c r="Q129" s="404"/>
    </row>
  </sheetData>
  <sheetProtection password="F2AB" sheet="1" formatCells="0" formatColumns="0" formatRows="0" insertColumns="0" insertRows="0" insertHyperlinks="0" deleteColumns="0" deleteRows="0" sort="0" autoFilter="0" pivotTables="0"/>
  <mergeCells count="9">
    <mergeCell ref="B8:K8"/>
    <mergeCell ref="A1:K1"/>
    <mergeCell ref="A2:K2"/>
    <mergeCell ref="A3:K3"/>
    <mergeCell ref="B11:C11"/>
    <mergeCell ref="A5:K5"/>
    <mergeCell ref="B7:K7"/>
    <mergeCell ref="F11:G11"/>
    <mergeCell ref="I11:J11"/>
  </mergeCells>
  <dataValidations count="2">
    <dataValidation allowBlank="1" errorTitle="Invalid Diversity Factor" error="Diversity factors are the probability that the measure will actually be operating during the system peak.  As such, it must be between 0.0 and 1.0." sqref="P84 P86:P89"/>
    <dataValidation type="decimal" allowBlank="1" showInputMessage="1" showErrorMessage="1" errorTitle="Invalid Diversity Factor" error="Diversity factors are the probability that the measure will actually be operating during the system peak.  As such, it must be between 0.0 and 1.0." sqref="P62:P72 P116:P119 P105:P114 P74:P83 P90:P93 P95:P99 P101:P103">
      <formula1>0</formula1>
      <formula2>1</formula2>
    </dataValidation>
  </dataValidations>
  <printOptions/>
  <pageMargins left="0.5" right="0.5" top="1" bottom="1" header="0.5" footer="0.5"/>
  <pageSetup horizontalDpi="600" verticalDpi="600" orientation="landscape" scale="60" r:id="rId1"/>
  <colBreaks count="1" manualBreakCount="1">
    <brk id="18" min="8" max="9" man="1"/>
  </colBreaks>
</worksheet>
</file>

<file path=xl/worksheets/sheet22.xml><?xml version="1.0" encoding="utf-8"?>
<worksheet xmlns="http://schemas.openxmlformats.org/spreadsheetml/2006/main" xmlns:r="http://schemas.openxmlformats.org/officeDocument/2006/relationships">
  <dimension ref="A1:F30"/>
  <sheetViews>
    <sheetView showGridLines="0" zoomScalePageLayoutView="0" workbookViewId="0" topLeftCell="A1">
      <selection activeCell="E13" sqref="E13:F13"/>
    </sheetView>
  </sheetViews>
  <sheetFormatPr defaultColWidth="8.8515625" defaultRowHeight="12.75"/>
  <cols>
    <col min="1" max="1" width="23.28125" style="0" customWidth="1"/>
    <col min="2" max="2" width="25.421875" style="0" customWidth="1"/>
    <col min="3" max="3" width="10.00390625" style="0" customWidth="1"/>
    <col min="4" max="4" width="9.7109375" style="0" customWidth="1"/>
    <col min="5" max="5" width="8.8515625" style="0" customWidth="1"/>
    <col min="6" max="6" width="31.8515625" style="0" customWidth="1"/>
  </cols>
  <sheetData>
    <row r="1" spans="1:6" ht="21.75" customHeight="1">
      <c r="A1" s="1111" t="s">
        <v>828</v>
      </c>
      <c r="B1" s="1112"/>
      <c r="C1" s="1112"/>
      <c r="D1" s="1112"/>
      <c r="E1" s="1112"/>
      <c r="F1" s="1113"/>
    </row>
    <row r="2" spans="1:6" ht="23.25" thickBot="1">
      <c r="A2" s="1114" t="s">
        <v>829</v>
      </c>
      <c r="B2" s="1115"/>
      <c r="C2" s="1115"/>
      <c r="D2" s="1115"/>
      <c r="E2" s="1115"/>
      <c r="F2" s="1116"/>
    </row>
    <row r="3" spans="1:6" ht="18.75" thickBot="1">
      <c r="A3" s="1096" t="s">
        <v>1579</v>
      </c>
      <c r="B3" s="1097"/>
      <c r="C3" s="1097"/>
      <c r="D3" s="1097"/>
      <c r="E3" s="1097"/>
      <c r="F3" s="1098"/>
    </row>
    <row r="4" spans="1:6" ht="15" thickBot="1">
      <c r="A4" s="1121" t="s">
        <v>830</v>
      </c>
      <c r="B4" s="1122"/>
      <c r="C4" s="1117">
        <v>0.15</v>
      </c>
      <c r="D4" s="1118"/>
      <c r="E4" s="1119" t="s">
        <v>2947</v>
      </c>
      <c r="F4" s="1120"/>
    </row>
    <row r="5" spans="1:6" ht="15" thickBot="1">
      <c r="A5" s="1123" t="s">
        <v>1155</v>
      </c>
      <c r="B5" s="1124"/>
      <c r="C5" s="1128">
        <v>0.1</v>
      </c>
      <c r="D5" s="1129"/>
      <c r="E5" s="1130" t="s">
        <v>945</v>
      </c>
      <c r="F5" s="1131"/>
    </row>
    <row r="6" spans="1:6" ht="15" thickBot="1">
      <c r="A6" s="1123" t="s">
        <v>831</v>
      </c>
      <c r="B6" s="1124"/>
      <c r="C6" s="1132">
        <v>25000</v>
      </c>
      <c r="D6" s="1133"/>
      <c r="E6" s="1134"/>
      <c r="F6" s="1135"/>
    </row>
    <row r="7" spans="1:6" ht="63.75" customHeight="1" thickBot="1">
      <c r="A7" s="1125" t="s">
        <v>2948</v>
      </c>
      <c r="B7" s="1126"/>
      <c r="C7" s="1126"/>
      <c r="D7" s="1126"/>
      <c r="E7" s="1126"/>
      <c r="F7" s="1127"/>
    </row>
    <row r="8" spans="1:6" ht="18.75" thickBot="1">
      <c r="A8" s="1096" t="s">
        <v>944</v>
      </c>
      <c r="B8" s="1097"/>
      <c r="C8" s="1097"/>
      <c r="D8" s="1097"/>
      <c r="E8" s="1097"/>
      <c r="F8" s="1098"/>
    </row>
    <row r="9" spans="1:6" ht="15" thickBot="1">
      <c r="A9" s="1121" t="s">
        <v>830</v>
      </c>
      <c r="B9" s="1122"/>
      <c r="C9" s="1117">
        <v>0.15</v>
      </c>
      <c r="D9" s="1118"/>
      <c r="E9" s="1119" t="s">
        <v>2947</v>
      </c>
      <c r="F9" s="1120"/>
    </row>
    <row r="10" spans="1:6" ht="13.5" customHeight="1" thickBot="1">
      <c r="A10" s="1123" t="s">
        <v>1155</v>
      </c>
      <c r="B10" s="1124"/>
      <c r="C10" s="1128">
        <v>0.5</v>
      </c>
      <c r="D10" s="1129"/>
      <c r="E10" s="1130" t="s">
        <v>945</v>
      </c>
      <c r="F10" s="1131"/>
    </row>
    <row r="11" spans="1:6" ht="52.5" customHeight="1" thickBot="1">
      <c r="A11" s="1125" t="s">
        <v>2949</v>
      </c>
      <c r="B11" s="1126"/>
      <c r="C11" s="1126"/>
      <c r="D11" s="1126"/>
      <c r="E11" s="1126"/>
      <c r="F11" s="1127"/>
    </row>
    <row r="12" spans="1:6" ht="18.75" thickBot="1">
      <c r="A12" s="1096" t="s">
        <v>968</v>
      </c>
      <c r="B12" s="1097"/>
      <c r="C12" s="1097"/>
      <c r="D12" s="1097"/>
      <c r="E12" s="1097"/>
      <c r="F12" s="1098"/>
    </row>
    <row r="13" spans="1:6" ht="15" thickBot="1">
      <c r="A13" s="1121" t="s">
        <v>830</v>
      </c>
      <c r="B13" s="1122"/>
      <c r="C13" s="1117">
        <v>0.15</v>
      </c>
      <c r="D13" s="1118"/>
      <c r="E13" s="1119" t="s">
        <v>2947</v>
      </c>
      <c r="F13" s="1120"/>
    </row>
    <row r="14" spans="1:6" ht="15" thickBot="1">
      <c r="A14" s="1136" t="s">
        <v>969</v>
      </c>
      <c r="B14" s="437" t="s">
        <v>970</v>
      </c>
      <c r="C14" s="1128">
        <v>0.75</v>
      </c>
      <c r="D14" s="1129"/>
      <c r="E14" s="1139" t="s">
        <v>945</v>
      </c>
      <c r="F14" s="1140"/>
    </row>
    <row r="15" spans="1:6" ht="15" thickBot="1">
      <c r="A15" s="1137"/>
      <c r="B15" s="438" t="s">
        <v>971</v>
      </c>
      <c r="C15" s="1128">
        <v>0.85</v>
      </c>
      <c r="D15" s="1129"/>
      <c r="E15" s="1141"/>
      <c r="F15" s="1142"/>
    </row>
    <row r="16" spans="1:6" ht="15" thickBot="1">
      <c r="A16" s="1138"/>
      <c r="B16" s="438" t="s">
        <v>972</v>
      </c>
      <c r="C16" s="1128">
        <v>1</v>
      </c>
      <c r="D16" s="1129"/>
      <c r="E16" s="1143"/>
      <c r="F16" s="1144"/>
    </row>
    <row r="17" spans="1:6" ht="49.5" customHeight="1" thickBot="1">
      <c r="A17" s="1093" t="s">
        <v>2950</v>
      </c>
      <c r="B17" s="1094"/>
      <c r="C17" s="1094"/>
      <c r="D17" s="1094"/>
      <c r="E17" s="1094"/>
      <c r="F17" s="1095"/>
    </row>
    <row r="18" spans="1:6" ht="18.75" thickBot="1">
      <c r="A18" s="1096" t="s">
        <v>1100</v>
      </c>
      <c r="B18" s="1097"/>
      <c r="C18" s="1097"/>
      <c r="D18" s="1097"/>
      <c r="E18" s="1097"/>
      <c r="F18" s="1098"/>
    </row>
    <row r="19" spans="1:6" ht="12.75" customHeight="1">
      <c r="A19" s="1099" t="s">
        <v>1101</v>
      </c>
      <c r="B19" s="1100"/>
      <c r="C19" s="1101"/>
      <c r="D19" s="1105" t="s">
        <v>844</v>
      </c>
      <c r="E19" s="1106"/>
      <c r="F19" s="1109" t="s">
        <v>1175</v>
      </c>
    </row>
    <row r="20" spans="1:6" ht="15" thickBot="1">
      <c r="A20" s="1102"/>
      <c r="B20" s="1103"/>
      <c r="C20" s="1104"/>
      <c r="D20" s="1107" t="s">
        <v>845</v>
      </c>
      <c r="E20" s="1108"/>
      <c r="F20" s="1110"/>
    </row>
    <row r="21" spans="1:6" ht="15" customHeight="1" thickBot="1">
      <c r="A21" s="1156" t="s">
        <v>1176</v>
      </c>
      <c r="B21" s="1154"/>
      <c r="C21" s="1155"/>
      <c r="D21" s="1167">
        <v>4</v>
      </c>
      <c r="E21" s="1168"/>
      <c r="F21" s="1165">
        <v>0.6</v>
      </c>
    </row>
    <row r="22" spans="1:6" ht="13.5" customHeight="1" thickBot="1">
      <c r="A22" s="1134" t="s">
        <v>1177</v>
      </c>
      <c r="B22" s="1154"/>
      <c r="C22" s="1166"/>
      <c r="D22" s="1169"/>
      <c r="E22" s="1160"/>
      <c r="F22" s="1164"/>
    </row>
    <row r="23" spans="1:6" ht="15" customHeight="1" thickBot="1">
      <c r="A23" s="1156" t="s">
        <v>1011</v>
      </c>
      <c r="B23" s="1154"/>
      <c r="C23" s="1155"/>
      <c r="D23" s="1157">
        <v>1</v>
      </c>
      <c r="E23" s="1158"/>
      <c r="F23" s="1151" t="s">
        <v>846</v>
      </c>
    </row>
    <row r="24" spans="1:6" ht="12.75" customHeight="1" thickBot="1">
      <c r="A24" s="1134" t="s">
        <v>1012</v>
      </c>
      <c r="B24" s="1154"/>
      <c r="C24" s="1155"/>
      <c r="D24" s="1161"/>
      <c r="E24" s="1162"/>
      <c r="F24" s="1152"/>
    </row>
    <row r="25" spans="1:6" ht="12.75" customHeight="1" thickBot="1">
      <c r="A25" s="1134" t="s">
        <v>1013</v>
      </c>
      <c r="B25" s="1154"/>
      <c r="C25" s="1155"/>
      <c r="D25" s="1161"/>
      <c r="E25" s="1162"/>
      <c r="F25" s="1152"/>
    </row>
    <row r="26" spans="1:6" ht="13.5" customHeight="1" thickBot="1">
      <c r="A26" s="1134" t="s">
        <v>1014</v>
      </c>
      <c r="B26" s="1154"/>
      <c r="C26" s="1155"/>
      <c r="D26" s="1159"/>
      <c r="E26" s="1160"/>
      <c r="F26" s="1153"/>
    </row>
    <row r="27" spans="1:6" ht="15" customHeight="1" thickBot="1">
      <c r="A27" s="1156" t="s">
        <v>1015</v>
      </c>
      <c r="B27" s="1154"/>
      <c r="C27" s="1155"/>
      <c r="D27" s="1157">
        <v>0.5</v>
      </c>
      <c r="E27" s="1158"/>
      <c r="F27" s="1163">
        <v>0.3</v>
      </c>
    </row>
    <row r="28" spans="1:6" ht="13.5" customHeight="1" thickBot="1">
      <c r="A28" s="1134" t="s">
        <v>1025</v>
      </c>
      <c r="B28" s="1154"/>
      <c r="C28" s="1155"/>
      <c r="D28" s="1159"/>
      <c r="E28" s="1160"/>
      <c r="F28" s="1164"/>
    </row>
    <row r="29" spans="1:6" ht="15.75" thickBot="1">
      <c r="A29" s="1145" t="s">
        <v>847</v>
      </c>
      <c r="B29" s="1146"/>
      <c r="C29" s="1146"/>
      <c r="D29" s="1146"/>
      <c r="E29" s="1146"/>
      <c r="F29" s="1147"/>
    </row>
    <row r="30" spans="1:6" ht="31.5" customHeight="1" thickBot="1">
      <c r="A30" s="1148" t="s">
        <v>2951</v>
      </c>
      <c r="B30" s="1149"/>
      <c r="C30" s="1149"/>
      <c r="D30" s="1149"/>
      <c r="E30" s="1149"/>
      <c r="F30" s="1150"/>
    </row>
  </sheetData>
  <sheetProtection password="F2AB" sheet="1" objects="1" scenarios="1"/>
  <mergeCells count="52">
    <mergeCell ref="F27:F28"/>
    <mergeCell ref="A28:C28"/>
    <mergeCell ref="F21:F22"/>
    <mergeCell ref="A22:C22"/>
    <mergeCell ref="A21:C21"/>
    <mergeCell ref="D21:E22"/>
    <mergeCell ref="A29:F29"/>
    <mergeCell ref="A30:F30"/>
    <mergeCell ref="F23:F26"/>
    <mergeCell ref="A24:C24"/>
    <mergeCell ref="A25:C25"/>
    <mergeCell ref="A26:C26"/>
    <mergeCell ref="A27:C27"/>
    <mergeCell ref="D27:E28"/>
    <mergeCell ref="A23:C23"/>
    <mergeCell ref="D23:E26"/>
    <mergeCell ref="A13:B13"/>
    <mergeCell ref="C13:D13"/>
    <mergeCell ref="E13:F13"/>
    <mergeCell ref="A14:A16"/>
    <mergeCell ref="C14:D14"/>
    <mergeCell ref="E14:F16"/>
    <mergeCell ref="C15:D15"/>
    <mergeCell ref="C16:D16"/>
    <mergeCell ref="A12:F12"/>
    <mergeCell ref="C6:D6"/>
    <mergeCell ref="E6:F6"/>
    <mergeCell ref="A10:B10"/>
    <mergeCell ref="C10:D10"/>
    <mergeCell ref="E10:F10"/>
    <mergeCell ref="A11:F11"/>
    <mergeCell ref="A5:B5"/>
    <mergeCell ref="C9:D9"/>
    <mergeCell ref="E9:F9"/>
    <mergeCell ref="A7:F7"/>
    <mergeCell ref="A8:F8"/>
    <mergeCell ref="C5:D5"/>
    <mergeCell ref="E5:F5"/>
    <mergeCell ref="A6:B6"/>
    <mergeCell ref="A9:B9"/>
    <mergeCell ref="A1:F1"/>
    <mergeCell ref="A2:F2"/>
    <mergeCell ref="A3:F3"/>
    <mergeCell ref="C4:D4"/>
    <mergeCell ref="E4:F4"/>
    <mergeCell ref="A4:B4"/>
    <mergeCell ref="A17:F17"/>
    <mergeCell ref="A18:F18"/>
    <mergeCell ref="A19:C20"/>
    <mergeCell ref="D19:E19"/>
    <mergeCell ref="D20:E20"/>
    <mergeCell ref="F19:F20"/>
  </mergeCells>
  <printOptions/>
  <pageMargins left="0.75" right="0.75" top="1" bottom="1" header="0.5" footer="0.5"/>
  <pageSetup orientation="portrait" scale="59" r:id="rId1"/>
  <colBreaks count="1" manualBreakCount="1">
    <brk id="8" max="65535" man="1"/>
  </colBreaks>
</worksheet>
</file>

<file path=xl/worksheets/sheet23.xml><?xml version="1.0" encoding="utf-8"?>
<worksheet xmlns="http://schemas.openxmlformats.org/spreadsheetml/2006/main" xmlns:r="http://schemas.openxmlformats.org/officeDocument/2006/relationships">
  <sheetPr>
    <tabColor rgb="FFFFFF00"/>
  </sheetPr>
  <dimension ref="B2:AE82"/>
  <sheetViews>
    <sheetView showGridLines="0" zoomScalePageLayoutView="0" workbookViewId="0" topLeftCell="A1">
      <selection activeCell="J23" sqref="J23"/>
    </sheetView>
  </sheetViews>
  <sheetFormatPr defaultColWidth="9.140625" defaultRowHeight="12.75"/>
  <cols>
    <col min="1" max="1" width="0.5625" style="466" customWidth="1"/>
    <col min="2" max="2" width="18.7109375" style="466" bestFit="1" customWidth="1"/>
    <col min="3" max="3" width="0.5625" style="466" customWidth="1"/>
    <col min="4" max="4" width="14.00390625" style="466" customWidth="1"/>
    <col min="5" max="5" width="0.5625" style="466" customWidth="1"/>
    <col min="6" max="6" width="13.8515625" style="472" bestFit="1" customWidth="1"/>
    <col min="7" max="7" width="0.5625" style="466" customWidth="1"/>
    <col min="8" max="8" width="53.140625" style="472" bestFit="1" customWidth="1"/>
    <col min="9" max="9" width="0.5625" style="466" customWidth="1"/>
    <col min="10" max="10" width="17.8515625" style="466" customWidth="1"/>
    <col min="11" max="11" width="0.5625" style="466" customWidth="1"/>
    <col min="12" max="12" width="12.00390625" style="466" bestFit="1" customWidth="1"/>
    <col min="13" max="13" width="0.5625" style="466" customWidth="1"/>
    <col min="14" max="14" width="14.00390625" style="466" bestFit="1" customWidth="1"/>
    <col min="15" max="15" width="0.5625" style="466" customWidth="1"/>
    <col min="16" max="16" width="22.421875" style="466" bestFit="1" customWidth="1"/>
    <col min="17" max="17" width="0.5625" style="466" customWidth="1"/>
    <col min="18" max="18" width="58.140625" style="466" bestFit="1" customWidth="1"/>
    <col min="19" max="19" width="0.5625" style="466" customWidth="1"/>
    <col min="20" max="20" width="15.8515625" style="466" bestFit="1" customWidth="1"/>
    <col min="21" max="21" width="0.5625" style="466" customWidth="1"/>
    <col min="22" max="22" width="17.140625" style="466" bestFit="1" customWidth="1"/>
    <col min="23" max="23" width="0.5625" style="466" customWidth="1"/>
    <col min="24" max="24" width="11.421875" style="466" bestFit="1" customWidth="1"/>
    <col min="25" max="25" width="0.5625" style="466" customWidth="1"/>
    <col min="26" max="26" width="56.8515625" style="466" bestFit="1" customWidth="1"/>
    <col min="27" max="27" width="8.8515625" style="466" customWidth="1"/>
    <col min="28" max="28" width="10.00390625" style="466" customWidth="1"/>
    <col min="29" max="29" width="12.7109375" style="466" customWidth="1"/>
    <col min="30" max="30" width="0.5625" style="466" customWidth="1"/>
    <col min="31" max="31" width="11.8515625" style="466" bestFit="1" customWidth="1"/>
    <col min="32" max="16384" width="9.140625" style="466" customWidth="1"/>
  </cols>
  <sheetData>
    <row r="1" ht="3" customHeight="1" thickBot="1"/>
    <row r="2" spans="2:31" ht="29.25" thickBot="1">
      <c r="B2" s="467" t="s">
        <v>882</v>
      </c>
      <c r="D2" s="467" t="s">
        <v>884</v>
      </c>
      <c r="F2" s="467" t="s">
        <v>883</v>
      </c>
      <c r="H2" s="468" t="s">
        <v>885</v>
      </c>
      <c r="J2" s="468" t="s">
        <v>886</v>
      </c>
      <c r="L2" s="468" t="s">
        <v>890</v>
      </c>
      <c r="N2" s="468" t="s">
        <v>891</v>
      </c>
      <c r="P2" s="468" t="s">
        <v>892</v>
      </c>
      <c r="R2" s="468" t="s">
        <v>893</v>
      </c>
      <c r="T2" s="468" t="s">
        <v>894</v>
      </c>
      <c r="V2" s="468" t="s">
        <v>895</v>
      </c>
      <c r="X2" s="468" t="s">
        <v>896</v>
      </c>
      <c r="Z2" s="478" t="s">
        <v>1097</v>
      </c>
      <c r="AA2" s="479" t="s">
        <v>897</v>
      </c>
      <c r="AB2" s="479" t="s">
        <v>898</v>
      </c>
      <c r="AC2" s="480" t="s">
        <v>1098</v>
      </c>
      <c r="AE2" s="468" t="s">
        <v>899</v>
      </c>
    </row>
    <row r="3" spans="2:31" ht="15" thickBot="1">
      <c r="B3" s="477">
        <f>IF('1-Program Metrics'!F13&lt;0.15,0,IF(AND('1-Program Metrics'!F13&gt;=0.15,'1-Program Metrics'!F13&lt;0.17),'P4P Incentive Structure'!C14,IF(AND('1-Program Metrics'!F13&gt;=0.17,'1-Program Metrics'!F13&lt;0.2),'P4P Incentive Structure'!C15,'P4P Incentive Structure'!C16)))</f>
        <v>0</v>
      </c>
      <c r="D3" s="471" t="s">
        <v>1762</v>
      </c>
      <c r="F3" s="471" t="s">
        <v>1088</v>
      </c>
      <c r="H3" s="474" t="s">
        <v>1156</v>
      </c>
      <c r="I3" s="473"/>
      <c r="J3" s="474" t="s">
        <v>732</v>
      </c>
      <c r="L3" s="474" t="s">
        <v>934</v>
      </c>
      <c r="N3" s="474" t="s">
        <v>934</v>
      </c>
      <c r="P3" s="474" t="s">
        <v>1998</v>
      </c>
      <c r="R3" s="474" t="s">
        <v>695</v>
      </c>
      <c r="T3" s="474" t="s">
        <v>641</v>
      </c>
      <c r="V3" s="474" t="s">
        <v>649</v>
      </c>
      <c r="X3" s="474" t="s">
        <v>171</v>
      </c>
      <c r="Z3" s="502" t="s">
        <v>1099</v>
      </c>
      <c r="AA3" s="503">
        <v>365</v>
      </c>
      <c r="AB3" s="503">
        <v>24</v>
      </c>
      <c r="AC3" s="504">
        <v>0</v>
      </c>
      <c r="AE3" s="474" t="s">
        <v>929</v>
      </c>
    </row>
    <row r="4" spans="4:31" ht="15" thickBot="1">
      <c r="D4" s="469" t="s">
        <v>880</v>
      </c>
      <c r="F4" s="469" t="s">
        <v>224</v>
      </c>
      <c r="H4" s="699" t="s">
        <v>2917</v>
      </c>
      <c r="I4" s="473"/>
      <c r="J4" s="475" t="s">
        <v>736</v>
      </c>
      <c r="L4" s="475" t="s">
        <v>887</v>
      </c>
      <c r="N4" s="475" t="s">
        <v>887</v>
      </c>
      <c r="P4" s="475" t="s">
        <v>436</v>
      </c>
      <c r="R4" s="475" t="s">
        <v>696</v>
      </c>
      <c r="T4" s="475" t="s">
        <v>642</v>
      </c>
      <c r="V4" s="475" t="s">
        <v>650</v>
      </c>
      <c r="X4" s="475" t="s">
        <v>541</v>
      </c>
      <c r="Z4" s="481" t="s">
        <v>1468</v>
      </c>
      <c r="AA4" s="482" t="s">
        <v>1469</v>
      </c>
      <c r="AB4" s="482" t="s">
        <v>1469</v>
      </c>
      <c r="AC4" s="483" t="s">
        <v>1469</v>
      </c>
      <c r="AE4" s="475" t="s">
        <v>930</v>
      </c>
    </row>
    <row r="5" spans="4:31" ht="15" thickBot="1">
      <c r="D5" s="469" t="s">
        <v>879</v>
      </c>
      <c r="F5" s="470" t="s">
        <v>225</v>
      </c>
      <c r="H5" s="475" t="s">
        <v>1343</v>
      </c>
      <c r="I5" s="473"/>
      <c r="J5" s="476" t="s">
        <v>737</v>
      </c>
      <c r="L5" s="475" t="s">
        <v>804</v>
      </c>
      <c r="N5" s="475" t="s">
        <v>804</v>
      </c>
      <c r="P5" s="475" t="s">
        <v>569</v>
      </c>
      <c r="R5" s="475" t="s">
        <v>697</v>
      </c>
      <c r="T5" s="475" t="s">
        <v>643</v>
      </c>
      <c r="V5" s="475" t="s">
        <v>651</v>
      </c>
      <c r="X5" s="475" t="s">
        <v>542</v>
      </c>
      <c r="Z5" s="484" t="s">
        <v>1096</v>
      </c>
      <c r="AA5" s="485">
        <v>62.5</v>
      </c>
      <c r="AB5" s="485">
        <v>8</v>
      </c>
      <c r="AC5" s="486">
        <v>0</v>
      </c>
      <c r="AE5" s="476" t="s">
        <v>931</v>
      </c>
    </row>
    <row r="6" spans="4:29" ht="15" thickBot="1">
      <c r="D6" s="470" t="s">
        <v>1061</v>
      </c>
      <c r="H6" s="475" t="s">
        <v>1344</v>
      </c>
      <c r="I6" s="473"/>
      <c r="L6" s="475" t="s">
        <v>326</v>
      </c>
      <c r="N6" s="475" t="s">
        <v>326</v>
      </c>
      <c r="P6" s="475" t="s">
        <v>2508</v>
      </c>
      <c r="R6" s="475" t="s">
        <v>698</v>
      </c>
      <c r="T6" s="475" t="s">
        <v>644</v>
      </c>
      <c r="V6" s="475" t="s">
        <v>652</v>
      </c>
      <c r="X6" s="475" t="s">
        <v>173</v>
      </c>
      <c r="Z6" s="484" t="s">
        <v>1458</v>
      </c>
      <c r="AA6" s="485">
        <v>62.5</v>
      </c>
      <c r="AB6" s="485">
        <v>8</v>
      </c>
      <c r="AC6" s="486">
        <v>0</v>
      </c>
    </row>
    <row r="7" spans="8:29" ht="15" thickBot="1">
      <c r="H7" s="475" t="s">
        <v>1567</v>
      </c>
      <c r="I7" s="473"/>
      <c r="L7" s="476" t="s">
        <v>888</v>
      </c>
      <c r="N7" s="475" t="s">
        <v>279</v>
      </c>
      <c r="P7" s="475" t="s">
        <v>586</v>
      </c>
      <c r="R7" s="475" t="s">
        <v>733</v>
      </c>
      <c r="T7" s="475" t="s">
        <v>645</v>
      </c>
      <c r="V7" s="475" t="s">
        <v>653</v>
      </c>
      <c r="X7" s="475" t="s">
        <v>543</v>
      </c>
      <c r="Z7" s="484" t="s">
        <v>1459</v>
      </c>
      <c r="AA7" s="485">
        <v>62.5</v>
      </c>
      <c r="AB7" s="485">
        <v>8</v>
      </c>
      <c r="AC7" s="486">
        <v>0</v>
      </c>
    </row>
    <row r="8" spans="8:29" ht="15" thickBot="1">
      <c r="H8" s="475" t="s">
        <v>1568</v>
      </c>
      <c r="I8" s="473"/>
      <c r="N8" s="476" t="s">
        <v>889</v>
      </c>
      <c r="P8" s="475" t="s">
        <v>568</v>
      </c>
      <c r="R8" s="475" t="s">
        <v>734</v>
      </c>
      <c r="T8" s="475" t="s">
        <v>646</v>
      </c>
      <c r="V8" s="475" t="s">
        <v>654</v>
      </c>
      <c r="X8" s="476" t="s">
        <v>172</v>
      </c>
      <c r="Z8" s="484" t="s">
        <v>1460</v>
      </c>
      <c r="AA8" s="485">
        <v>62.5</v>
      </c>
      <c r="AB8" s="485">
        <v>8</v>
      </c>
      <c r="AC8" s="486">
        <v>0</v>
      </c>
    </row>
    <row r="9" spans="8:29" ht="15" thickBot="1">
      <c r="H9" s="475" t="s">
        <v>1569</v>
      </c>
      <c r="I9" s="473"/>
      <c r="P9" s="476" t="s">
        <v>567</v>
      </c>
      <c r="R9" s="475" t="s">
        <v>550</v>
      </c>
      <c r="T9" s="475" t="s">
        <v>647</v>
      </c>
      <c r="V9" s="475" t="s">
        <v>655</v>
      </c>
      <c r="Z9" s="484" t="s">
        <v>992</v>
      </c>
      <c r="AA9" s="485">
        <v>62.5</v>
      </c>
      <c r="AB9" s="485">
        <v>8</v>
      </c>
      <c r="AC9" s="486">
        <v>0</v>
      </c>
    </row>
    <row r="10" spans="8:29" ht="15" thickBot="1">
      <c r="H10" s="475" t="s">
        <v>1198</v>
      </c>
      <c r="I10" s="473"/>
      <c r="R10" s="475" t="s">
        <v>551</v>
      </c>
      <c r="T10" s="476" t="s">
        <v>648</v>
      </c>
      <c r="V10" s="475" t="s">
        <v>656</v>
      </c>
      <c r="Z10" s="484" t="s">
        <v>993</v>
      </c>
      <c r="AA10" s="485">
        <v>62.5</v>
      </c>
      <c r="AB10" s="485">
        <v>8</v>
      </c>
      <c r="AC10" s="486">
        <v>0</v>
      </c>
    </row>
    <row r="11" spans="8:29" ht="14.25">
      <c r="H11" s="475" t="s">
        <v>1570</v>
      </c>
      <c r="I11" s="473"/>
      <c r="R11" s="475" t="s">
        <v>552</v>
      </c>
      <c r="V11" s="475" t="s">
        <v>657</v>
      </c>
      <c r="Z11" s="484" t="s">
        <v>994</v>
      </c>
      <c r="AA11" s="485">
        <v>62.5</v>
      </c>
      <c r="AB11" s="485">
        <v>8</v>
      </c>
      <c r="AC11" s="486">
        <v>0</v>
      </c>
    </row>
    <row r="12" spans="8:29" ht="14.25">
      <c r="H12" s="475" t="s">
        <v>1571</v>
      </c>
      <c r="I12" s="473"/>
      <c r="R12" s="475" t="s">
        <v>553</v>
      </c>
      <c r="V12" s="475" t="s">
        <v>658</v>
      </c>
      <c r="Z12" s="484" t="s">
        <v>995</v>
      </c>
      <c r="AA12" s="485">
        <v>62.5</v>
      </c>
      <c r="AB12" s="485">
        <v>8</v>
      </c>
      <c r="AC12" s="486">
        <v>0</v>
      </c>
    </row>
    <row r="13" spans="8:29" ht="14.25">
      <c r="H13" s="475" t="s">
        <v>1572</v>
      </c>
      <c r="I13" s="473"/>
      <c r="R13" s="475" t="s">
        <v>554</v>
      </c>
      <c r="V13" s="475" t="s">
        <v>659</v>
      </c>
      <c r="Z13" s="484" t="s">
        <v>1165</v>
      </c>
      <c r="AA13" s="485">
        <v>62.5</v>
      </c>
      <c r="AB13" s="485">
        <v>8</v>
      </c>
      <c r="AC13" s="486">
        <v>0</v>
      </c>
    </row>
    <row r="14" spans="8:29" ht="14.25">
      <c r="H14" s="475" t="s">
        <v>1573</v>
      </c>
      <c r="I14" s="473"/>
      <c r="R14" s="475" t="s">
        <v>555</v>
      </c>
      <c r="V14" s="475" t="s">
        <v>660</v>
      </c>
      <c r="Z14" s="484" t="s">
        <v>1166</v>
      </c>
      <c r="AA14" s="485">
        <v>62.5</v>
      </c>
      <c r="AB14" s="485">
        <v>8</v>
      </c>
      <c r="AC14" s="486">
        <v>0</v>
      </c>
    </row>
    <row r="15" spans="8:29" ht="15" thickBot="1">
      <c r="H15" s="475" t="s">
        <v>1182</v>
      </c>
      <c r="I15" s="473"/>
      <c r="R15" s="475" t="s">
        <v>556</v>
      </c>
      <c r="V15" s="475" t="s">
        <v>661</v>
      </c>
      <c r="Z15" s="484" t="s">
        <v>1167</v>
      </c>
      <c r="AA15" s="485">
        <v>62.5</v>
      </c>
      <c r="AB15" s="485">
        <v>8</v>
      </c>
      <c r="AC15" s="486">
        <v>0</v>
      </c>
    </row>
    <row r="16" spans="8:29" ht="15" thickBot="1">
      <c r="H16" s="475" t="s">
        <v>1183</v>
      </c>
      <c r="I16" s="473"/>
      <c r="R16" s="475" t="s">
        <v>851</v>
      </c>
      <c r="V16" s="475" t="s">
        <v>662</v>
      </c>
      <c r="Z16" s="481" t="s">
        <v>1168</v>
      </c>
      <c r="AA16" s="482" t="s">
        <v>1469</v>
      </c>
      <c r="AB16" s="482" t="s">
        <v>1469</v>
      </c>
      <c r="AC16" s="483" t="s">
        <v>1469</v>
      </c>
    </row>
    <row r="17" spans="8:29" ht="15" thickBot="1">
      <c r="H17" s="475" t="s">
        <v>1184</v>
      </c>
      <c r="I17" s="473"/>
      <c r="R17" s="475" t="s">
        <v>852</v>
      </c>
      <c r="V17" s="476" t="s">
        <v>663</v>
      </c>
      <c r="Z17" s="484" t="s">
        <v>1169</v>
      </c>
      <c r="AA17" s="485">
        <v>365</v>
      </c>
      <c r="AB17" s="485">
        <v>24</v>
      </c>
      <c r="AC17" s="486">
        <v>1</v>
      </c>
    </row>
    <row r="18" spans="8:29" ht="14.25">
      <c r="H18" s="475" t="s">
        <v>1028</v>
      </c>
      <c r="I18" s="473"/>
      <c r="R18" s="475" t="s">
        <v>853</v>
      </c>
      <c r="Z18" s="484" t="s">
        <v>1170</v>
      </c>
      <c r="AA18" s="485">
        <v>365</v>
      </c>
      <c r="AB18" s="485">
        <v>3</v>
      </c>
      <c r="AC18" s="486">
        <v>0.103</v>
      </c>
    </row>
    <row r="19" spans="8:29" ht="14.25">
      <c r="H19" s="475" t="s">
        <v>966</v>
      </c>
      <c r="I19" s="473"/>
      <c r="R19" s="475" t="s">
        <v>854</v>
      </c>
      <c r="Z19" s="484" t="s">
        <v>1171</v>
      </c>
      <c r="AA19" s="485">
        <v>365</v>
      </c>
      <c r="AB19" s="485">
        <v>24</v>
      </c>
      <c r="AC19" s="486">
        <v>1</v>
      </c>
    </row>
    <row r="20" spans="8:29" ht="14.25">
      <c r="H20" s="475" t="s">
        <v>967</v>
      </c>
      <c r="I20" s="473"/>
      <c r="R20" s="475" t="s">
        <v>855</v>
      </c>
      <c r="Z20" s="484" t="s">
        <v>1172</v>
      </c>
      <c r="AA20" s="485">
        <v>365</v>
      </c>
      <c r="AB20" s="485">
        <v>24</v>
      </c>
      <c r="AC20" s="486">
        <v>1</v>
      </c>
    </row>
    <row r="21" spans="8:29" ht="14.25">
      <c r="H21" s="475" t="s">
        <v>1257</v>
      </c>
      <c r="I21" s="473"/>
      <c r="R21" s="475" t="s">
        <v>856</v>
      </c>
      <c r="Z21" s="484" t="s">
        <v>1173</v>
      </c>
      <c r="AA21" s="485">
        <v>365</v>
      </c>
      <c r="AB21" s="485">
        <v>3.5</v>
      </c>
      <c r="AC21" s="486">
        <v>0.103</v>
      </c>
    </row>
    <row r="22" spans="8:29" ht="14.25">
      <c r="H22" s="475" t="s">
        <v>1258</v>
      </c>
      <c r="I22" s="473"/>
      <c r="R22" s="475" t="s">
        <v>857</v>
      </c>
      <c r="Z22" s="484" t="s">
        <v>959</v>
      </c>
      <c r="AA22" s="485">
        <v>365</v>
      </c>
      <c r="AB22" s="485">
        <v>24</v>
      </c>
      <c r="AC22" s="486">
        <v>1</v>
      </c>
    </row>
    <row r="23" spans="8:29" ht="14.25">
      <c r="H23" s="475" t="s">
        <v>1259</v>
      </c>
      <c r="I23" s="473"/>
      <c r="R23" s="475" t="s">
        <v>858</v>
      </c>
      <c r="Z23" s="484" t="s">
        <v>960</v>
      </c>
      <c r="AA23" s="485">
        <v>365</v>
      </c>
      <c r="AB23" s="485">
        <v>3</v>
      </c>
      <c r="AC23" s="486">
        <v>0.103</v>
      </c>
    </row>
    <row r="24" spans="8:29" ht="14.25">
      <c r="H24" s="475" t="s">
        <v>1260</v>
      </c>
      <c r="I24" s="473"/>
      <c r="R24" s="475" t="s">
        <v>827</v>
      </c>
      <c r="Z24" s="484" t="s">
        <v>961</v>
      </c>
      <c r="AA24" s="485">
        <v>365</v>
      </c>
      <c r="AB24" s="485">
        <v>24</v>
      </c>
      <c r="AC24" s="486">
        <v>1</v>
      </c>
    </row>
    <row r="25" spans="8:29" ht="14.25">
      <c r="H25" s="475" t="s">
        <v>1350</v>
      </c>
      <c r="I25" s="473"/>
      <c r="R25" s="475" t="s">
        <v>817</v>
      </c>
      <c r="Z25" s="484" t="s">
        <v>962</v>
      </c>
      <c r="AA25" s="485">
        <v>365</v>
      </c>
      <c r="AB25" s="485">
        <v>24</v>
      </c>
      <c r="AC25" s="486">
        <v>1</v>
      </c>
    </row>
    <row r="26" spans="8:29" ht="14.25">
      <c r="H26" s="475" t="s">
        <v>1351</v>
      </c>
      <c r="I26" s="473"/>
      <c r="R26" s="475" t="s">
        <v>818</v>
      </c>
      <c r="Z26" s="484" t="s">
        <v>937</v>
      </c>
      <c r="AA26" s="485">
        <v>365</v>
      </c>
      <c r="AB26" s="485">
        <v>24</v>
      </c>
      <c r="AC26" s="486">
        <v>0.65</v>
      </c>
    </row>
    <row r="27" spans="8:29" ht="15" thickBot="1">
      <c r="H27" s="475" t="s">
        <v>1352</v>
      </c>
      <c r="I27" s="473"/>
      <c r="R27" s="475" t="s">
        <v>819</v>
      </c>
      <c r="Z27" s="484" t="s">
        <v>938</v>
      </c>
      <c r="AA27" s="485">
        <v>365</v>
      </c>
      <c r="AB27" s="485">
        <v>24</v>
      </c>
      <c r="AC27" s="486">
        <v>0.65</v>
      </c>
    </row>
    <row r="28" spans="8:29" ht="15" thickBot="1">
      <c r="H28" s="475" t="s">
        <v>1353</v>
      </c>
      <c r="I28" s="473"/>
      <c r="R28" s="475" t="s">
        <v>820</v>
      </c>
      <c r="Z28" s="481" t="s">
        <v>939</v>
      </c>
      <c r="AA28" s="482" t="s">
        <v>1469</v>
      </c>
      <c r="AB28" s="482" t="s">
        <v>1469</v>
      </c>
      <c r="AC28" s="483" t="s">
        <v>1469</v>
      </c>
    </row>
    <row r="29" spans="8:29" ht="14.25">
      <c r="H29" s="475" t="s">
        <v>1261</v>
      </c>
      <c r="I29" s="473"/>
      <c r="R29" s="475" t="s">
        <v>821</v>
      </c>
      <c r="Z29" s="487" t="s">
        <v>996</v>
      </c>
      <c r="AA29" s="488">
        <v>62.5</v>
      </c>
      <c r="AB29" s="488">
        <v>8</v>
      </c>
      <c r="AC29" s="489">
        <v>0.98</v>
      </c>
    </row>
    <row r="30" spans="8:29" ht="14.25">
      <c r="H30" s="475" t="s">
        <v>1262</v>
      </c>
      <c r="I30" s="473"/>
      <c r="R30" s="475" t="s">
        <v>822</v>
      </c>
      <c r="Z30" s="487" t="s">
        <v>997</v>
      </c>
      <c r="AA30" s="488">
        <v>365</v>
      </c>
      <c r="AB30" s="488">
        <v>24</v>
      </c>
      <c r="AC30" s="489">
        <v>1</v>
      </c>
    </row>
    <row r="31" spans="8:29" ht="14.25">
      <c r="H31" s="475" t="s">
        <v>1233</v>
      </c>
      <c r="I31" s="473"/>
      <c r="R31" s="475" t="s">
        <v>823</v>
      </c>
      <c r="Z31" s="487" t="s">
        <v>998</v>
      </c>
      <c r="AA31" s="488">
        <v>0</v>
      </c>
      <c r="AB31" s="488">
        <v>0</v>
      </c>
      <c r="AC31" s="489">
        <v>0</v>
      </c>
    </row>
    <row r="32" spans="8:29" ht="14.25">
      <c r="H32" s="475" t="s">
        <v>1232</v>
      </c>
      <c r="I32" s="473"/>
      <c r="R32" s="475" t="s">
        <v>824</v>
      </c>
      <c r="Z32" s="487" t="s">
        <v>999</v>
      </c>
      <c r="AA32" s="488">
        <v>365</v>
      </c>
      <c r="AB32" s="488">
        <v>24</v>
      </c>
      <c r="AC32" s="489">
        <v>1</v>
      </c>
    </row>
    <row r="33" spans="8:29" ht="14.25">
      <c r="H33" s="475" t="s">
        <v>1263</v>
      </c>
      <c r="I33" s="473"/>
      <c r="R33" s="475" t="s">
        <v>825</v>
      </c>
      <c r="Z33" s="490" t="s">
        <v>1000</v>
      </c>
      <c r="AA33" s="491">
        <v>365</v>
      </c>
      <c r="AB33" s="491">
        <v>24</v>
      </c>
      <c r="AC33" s="492">
        <v>1</v>
      </c>
    </row>
    <row r="34" spans="8:29" ht="14.25">
      <c r="H34" s="475" t="s">
        <v>1264</v>
      </c>
      <c r="I34" s="473"/>
      <c r="R34" s="475" t="s">
        <v>826</v>
      </c>
      <c r="Z34" s="490" t="s">
        <v>1001</v>
      </c>
      <c r="AA34" s="493">
        <v>365</v>
      </c>
      <c r="AB34" s="493">
        <v>24</v>
      </c>
      <c r="AC34" s="492">
        <v>0.78</v>
      </c>
    </row>
    <row r="35" spans="8:29" ht="14.25">
      <c r="H35" s="475" t="s">
        <v>1265</v>
      </c>
      <c r="I35" s="473"/>
      <c r="R35" s="475" t="s">
        <v>570</v>
      </c>
      <c r="Z35" s="490" t="s">
        <v>1002</v>
      </c>
      <c r="AA35" s="493">
        <v>365</v>
      </c>
      <c r="AB35" s="493">
        <v>24</v>
      </c>
      <c r="AC35" s="492">
        <v>0.78</v>
      </c>
    </row>
    <row r="36" spans="8:29" ht="15" thickBot="1">
      <c r="H36" s="475" t="s">
        <v>1266</v>
      </c>
      <c r="I36" s="473"/>
      <c r="R36" s="475" t="s">
        <v>571</v>
      </c>
      <c r="Z36" s="490" t="s">
        <v>1003</v>
      </c>
      <c r="AA36" s="493">
        <v>365</v>
      </c>
      <c r="AB36" s="493">
        <v>24</v>
      </c>
      <c r="AC36" s="492">
        <v>1</v>
      </c>
    </row>
    <row r="37" spans="8:29" ht="15" thickBot="1">
      <c r="H37" s="475" t="s">
        <v>1089</v>
      </c>
      <c r="I37" s="473"/>
      <c r="R37" s="475" t="s">
        <v>572</v>
      </c>
      <c r="Z37" s="481" t="s">
        <v>1004</v>
      </c>
      <c r="AA37" s="482" t="s">
        <v>1469</v>
      </c>
      <c r="AB37" s="482" t="s">
        <v>1469</v>
      </c>
      <c r="AC37" s="483" t="s">
        <v>1469</v>
      </c>
    </row>
    <row r="38" spans="8:29" ht="14.25">
      <c r="H38" s="475" t="s">
        <v>1255</v>
      </c>
      <c r="I38" s="473"/>
      <c r="R38" s="475" t="s">
        <v>573</v>
      </c>
      <c r="Z38" s="487" t="s">
        <v>1005</v>
      </c>
      <c r="AA38" s="488">
        <v>365</v>
      </c>
      <c r="AB38" s="488">
        <v>0.8</v>
      </c>
      <c r="AC38" s="489">
        <v>0.41</v>
      </c>
    </row>
    <row r="39" spans="8:29" ht="14.25">
      <c r="H39" s="475" t="s">
        <v>1199</v>
      </c>
      <c r="I39" s="473"/>
      <c r="R39" s="475" t="s">
        <v>574</v>
      </c>
      <c r="Z39" s="487" t="s">
        <v>1006</v>
      </c>
      <c r="AA39" s="488">
        <v>0</v>
      </c>
      <c r="AB39" s="488">
        <v>0</v>
      </c>
      <c r="AC39" s="489">
        <v>0</v>
      </c>
    </row>
    <row r="40" spans="8:29" ht="14.25">
      <c r="H40" s="475" t="s">
        <v>1256</v>
      </c>
      <c r="I40" s="473"/>
      <c r="R40" s="475" t="s">
        <v>575</v>
      </c>
      <c r="Z40" s="487" t="s">
        <v>1007</v>
      </c>
      <c r="AA40" s="488">
        <v>365</v>
      </c>
      <c r="AB40" s="488">
        <v>0.6</v>
      </c>
      <c r="AC40" s="489">
        <v>0</v>
      </c>
    </row>
    <row r="41" spans="8:29" ht="14.25">
      <c r="H41" s="475" t="s">
        <v>1087</v>
      </c>
      <c r="I41" s="473"/>
      <c r="R41" s="475" t="s">
        <v>576</v>
      </c>
      <c r="Z41" s="487" t="s">
        <v>1008</v>
      </c>
      <c r="AA41" s="488">
        <v>365</v>
      </c>
      <c r="AB41" s="488">
        <v>24</v>
      </c>
      <c r="AC41" s="489">
        <v>0.863</v>
      </c>
    </row>
    <row r="42" spans="8:29" ht="15" thickBot="1">
      <c r="H42" s="475" t="s">
        <v>1361</v>
      </c>
      <c r="I42" s="473"/>
      <c r="R42" s="475" t="s">
        <v>577</v>
      </c>
      <c r="Z42" s="487" t="s">
        <v>1009</v>
      </c>
      <c r="AA42" s="488">
        <v>365</v>
      </c>
      <c r="AB42" s="488">
        <v>1.1</v>
      </c>
      <c r="AC42" s="489">
        <v>0.523</v>
      </c>
    </row>
    <row r="43" spans="8:29" ht="15" thickBot="1">
      <c r="H43" s="475" t="s">
        <v>1362</v>
      </c>
      <c r="I43" s="473"/>
      <c r="R43" s="475" t="s">
        <v>578</v>
      </c>
      <c r="Z43" s="481" t="s">
        <v>1010</v>
      </c>
      <c r="AA43" s="482" t="s">
        <v>1469</v>
      </c>
      <c r="AB43" s="482" t="s">
        <v>1469</v>
      </c>
      <c r="AC43" s="483" t="s">
        <v>1469</v>
      </c>
    </row>
    <row r="44" spans="8:29" ht="14.25">
      <c r="H44" s="475" t="s">
        <v>1363</v>
      </c>
      <c r="I44" s="473"/>
      <c r="R44" s="475" t="s">
        <v>579</v>
      </c>
      <c r="Z44" s="487" t="s">
        <v>940</v>
      </c>
      <c r="AA44" s="488">
        <v>62.5</v>
      </c>
      <c r="AB44" s="488">
        <v>8</v>
      </c>
      <c r="AC44" s="489">
        <v>0</v>
      </c>
    </row>
    <row r="45" spans="8:29" ht="14.25">
      <c r="H45" s="475" t="s">
        <v>1364</v>
      </c>
      <c r="I45" s="473"/>
      <c r="R45" s="475" t="s">
        <v>580</v>
      </c>
      <c r="Z45" s="487" t="s">
        <v>941</v>
      </c>
      <c r="AA45" s="488">
        <v>62.5</v>
      </c>
      <c r="AB45" s="488">
        <v>8</v>
      </c>
      <c r="AC45" s="489">
        <v>0.84</v>
      </c>
    </row>
    <row r="46" spans="8:29" ht="15" thickBot="1">
      <c r="H46" s="475" t="s">
        <v>1365</v>
      </c>
      <c r="I46" s="473"/>
      <c r="R46" s="475" t="s">
        <v>581</v>
      </c>
      <c r="Z46" s="487" t="s">
        <v>1090</v>
      </c>
      <c r="AA46" s="488">
        <v>62.5</v>
      </c>
      <c r="AB46" s="488">
        <v>8</v>
      </c>
      <c r="AC46" s="489">
        <v>0.9</v>
      </c>
    </row>
    <row r="47" spans="8:29" ht="15" thickBot="1">
      <c r="H47" s="475" t="s">
        <v>1366</v>
      </c>
      <c r="I47" s="473"/>
      <c r="R47" s="475" t="s">
        <v>840</v>
      </c>
      <c r="Z47" s="481" t="s">
        <v>1091</v>
      </c>
      <c r="AA47" s="482" t="s">
        <v>1469</v>
      </c>
      <c r="AB47" s="482" t="s">
        <v>1469</v>
      </c>
      <c r="AC47" s="483" t="s">
        <v>1469</v>
      </c>
    </row>
    <row r="48" spans="8:29" ht="14.25">
      <c r="H48" s="475" t="s">
        <v>1367</v>
      </c>
      <c r="I48" s="473"/>
      <c r="R48" s="475" t="s">
        <v>841</v>
      </c>
      <c r="Z48" s="487" t="s">
        <v>1092</v>
      </c>
      <c r="AA48" s="488">
        <v>365</v>
      </c>
      <c r="AB48" s="488">
        <v>24</v>
      </c>
      <c r="AC48" s="489">
        <v>0.98</v>
      </c>
    </row>
    <row r="49" spans="8:29" ht="14.25">
      <c r="H49" s="475" t="s">
        <v>1368</v>
      </c>
      <c r="I49" s="473"/>
      <c r="R49" s="475" t="s">
        <v>842</v>
      </c>
      <c r="Z49" s="487" t="s">
        <v>1093</v>
      </c>
      <c r="AA49" s="488">
        <v>365</v>
      </c>
      <c r="AB49" s="488">
        <v>24</v>
      </c>
      <c r="AC49" s="489">
        <v>0.98</v>
      </c>
    </row>
    <row r="50" spans="8:29" ht="14.25">
      <c r="H50" s="475" t="s">
        <v>1369</v>
      </c>
      <c r="I50" s="473"/>
      <c r="R50" s="475" t="s">
        <v>843</v>
      </c>
      <c r="Z50" s="487" t="s">
        <v>1016</v>
      </c>
      <c r="AA50" s="488">
        <v>365</v>
      </c>
      <c r="AB50" s="488">
        <v>24</v>
      </c>
      <c r="AC50" s="489">
        <v>0.98</v>
      </c>
    </row>
    <row r="51" spans="8:29" ht="14.25">
      <c r="H51" s="475" t="s">
        <v>1370</v>
      </c>
      <c r="I51" s="473"/>
      <c r="R51" s="475" t="s">
        <v>762</v>
      </c>
      <c r="Z51" s="487" t="s">
        <v>1017</v>
      </c>
      <c r="AA51" s="488">
        <v>365</v>
      </c>
      <c r="AB51" s="488">
        <v>24</v>
      </c>
      <c r="AC51" s="489">
        <v>0.98</v>
      </c>
    </row>
    <row r="52" spans="8:29" ht="14.25">
      <c r="H52" s="475" t="s">
        <v>1371</v>
      </c>
      <c r="I52" s="473"/>
      <c r="R52" s="475" t="s">
        <v>763</v>
      </c>
      <c r="Z52" s="487" t="s">
        <v>1178</v>
      </c>
      <c r="AA52" s="488">
        <v>365</v>
      </c>
      <c r="AB52" s="488">
        <v>24</v>
      </c>
      <c r="AC52" s="489">
        <v>0.98</v>
      </c>
    </row>
    <row r="53" spans="8:29" ht="14.25">
      <c r="H53" s="475" t="s">
        <v>1465</v>
      </c>
      <c r="I53" s="473"/>
      <c r="R53" s="475" t="s">
        <v>764</v>
      </c>
      <c r="Z53" s="487" t="s">
        <v>1179</v>
      </c>
      <c r="AA53" s="488">
        <v>365</v>
      </c>
      <c r="AB53" s="488">
        <v>24</v>
      </c>
      <c r="AC53" s="489">
        <v>0.98</v>
      </c>
    </row>
    <row r="54" spans="8:29" ht="14.25">
      <c r="H54" s="475" t="s">
        <v>1467</v>
      </c>
      <c r="I54" s="473"/>
      <c r="R54" s="475" t="s">
        <v>765</v>
      </c>
      <c r="Z54" s="487" t="s">
        <v>1180</v>
      </c>
      <c r="AA54" s="488">
        <v>365</v>
      </c>
      <c r="AB54" s="488">
        <v>24</v>
      </c>
      <c r="AC54" s="489">
        <v>0.98</v>
      </c>
    </row>
    <row r="55" spans="8:29" ht="14.25">
      <c r="H55" s="475" t="s">
        <v>1454</v>
      </c>
      <c r="I55" s="473"/>
      <c r="R55" s="475" t="s">
        <v>766</v>
      </c>
      <c r="Z55" s="487" t="s">
        <v>1181</v>
      </c>
      <c r="AA55" s="488">
        <v>365</v>
      </c>
      <c r="AB55" s="488">
        <v>24</v>
      </c>
      <c r="AC55" s="489">
        <v>0.98</v>
      </c>
    </row>
    <row r="56" spans="8:29" ht="14.25">
      <c r="H56" s="475" t="s">
        <v>1455</v>
      </c>
      <c r="I56" s="473"/>
      <c r="R56" s="475" t="s">
        <v>767</v>
      </c>
      <c r="Z56" s="487" t="s">
        <v>1018</v>
      </c>
      <c r="AA56" s="488">
        <v>365</v>
      </c>
      <c r="AB56" s="488">
        <v>24</v>
      </c>
      <c r="AC56" s="489">
        <v>0.98</v>
      </c>
    </row>
    <row r="57" spans="8:29" ht="15" thickBot="1">
      <c r="H57" s="475" t="s">
        <v>1456</v>
      </c>
      <c r="I57" s="473"/>
      <c r="R57" s="475" t="s">
        <v>768</v>
      </c>
      <c r="Z57" s="487" t="s">
        <v>1019</v>
      </c>
      <c r="AA57" s="488">
        <v>365</v>
      </c>
      <c r="AB57" s="488">
        <v>24</v>
      </c>
      <c r="AC57" s="489">
        <v>0.98</v>
      </c>
    </row>
    <row r="58" spans="8:29" ht="15" thickBot="1">
      <c r="H58" s="475" t="s">
        <v>1457</v>
      </c>
      <c r="I58" s="473"/>
      <c r="R58" s="475" t="s">
        <v>769</v>
      </c>
      <c r="Z58" s="481" t="s">
        <v>1020</v>
      </c>
      <c r="AA58" s="482" t="s">
        <v>1469</v>
      </c>
      <c r="AB58" s="482" t="s">
        <v>1469</v>
      </c>
      <c r="AC58" s="483" t="s">
        <v>1469</v>
      </c>
    </row>
    <row r="59" spans="8:29" ht="14.25">
      <c r="H59" s="475" t="s">
        <v>1235</v>
      </c>
      <c r="I59" s="473"/>
      <c r="R59" s="475" t="s">
        <v>664</v>
      </c>
      <c r="Z59" s="487" t="s">
        <v>1021</v>
      </c>
      <c r="AA59" s="488">
        <v>0</v>
      </c>
      <c r="AB59" s="488">
        <v>0</v>
      </c>
      <c r="AC59" s="489">
        <v>0</v>
      </c>
    </row>
    <row r="60" spans="8:29" ht="14.25">
      <c r="H60" s="475" t="s">
        <v>1236</v>
      </c>
      <c r="I60" s="473"/>
      <c r="R60" s="475" t="s">
        <v>665</v>
      </c>
      <c r="Z60" s="487" t="s">
        <v>1022</v>
      </c>
      <c r="AA60" s="488">
        <v>365</v>
      </c>
      <c r="AB60" s="488">
        <v>24</v>
      </c>
      <c r="AC60" s="489">
        <v>0.9</v>
      </c>
    </row>
    <row r="61" spans="8:29" ht="14.25">
      <c r="H61" s="475" t="s">
        <v>1237</v>
      </c>
      <c r="I61" s="473"/>
      <c r="R61" s="475" t="s">
        <v>835</v>
      </c>
      <c r="Z61" s="487" t="s">
        <v>1023</v>
      </c>
      <c r="AA61" s="488">
        <v>0</v>
      </c>
      <c r="AB61" s="488">
        <v>0</v>
      </c>
      <c r="AC61" s="489">
        <v>0</v>
      </c>
    </row>
    <row r="62" spans="8:29" ht="15" thickBot="1">
      <c r="H62" s="475" t="s">
        <v>1238</v>
      </c>
      <c r="I62" s="473"/>
      <c r="R62" s="475" t="s">
        <v>836</v>
      </c>
      <c r="Z62" s="487" t="s">
        <v>1024</v>
      </c>
      <c r="AA62" s="488">
        <v>0</v>
      </c>
      <c r="AB62" s="488">
        <v>0</v>
      </c>
      <c r="AC62" s="489">
        <v>0</v>
      </c>
    </row>
    <row r="63" spans="8:29" ht="14.25">
      <c r="H63" s="475" t="s">
        <v>1239</v>
      </c>
      <c r="I63" s="473"/>
      <c r="R63" s="475" t="s">
        <v>837</v>
      </c>
      <c r="Z63" s="494" t="s">
        <v>224</v>
      </c>
      <c r="AA63" s="495"/>
      <c r="AB63" s="496"/>
      <c r="AC63" s="497"/>
    </row>
    <row r="64" spans="8:29" ht="15" thickBot="1">
      <c r="H64" s="475" t="s">
        <v>1240</v>
      </c>
      <c r="I64" s="473"/>
      <c r="R64" s="475" t="s">
        <v>838</v>
      </c>
      <c r="Z64" s="498" t="s">
        <v>225</v>
      </c>
      <c r="AA64" s="499"/>
      <c r="AB64" s="500"/>
      <c r="AC64" s="501"/>
    </row>
    <row r="65" spans="8:18" ht="14.25">
      <c r="H65" s="475" t="s">
        <v>1447</v>
      </c>
      <c r="I65" s="473"/>
      <c r="R65" s="475" t="s">
        <v>2440</v>
      </c>
    </row>
    <row r="66" spans="8:18" ht="15" thickBot="1">
      <c r="H66" s="475" t="s">
        <v>1673</v>
      </c>
      <c r="I66" s="473"/>
      <c r="R66" s="476" t="s">
        <v>839</v>
      </c>
    </row>
    <row r="67" spans="8:9" ht="14.25">
      <c r="H67" s="475" t="s">
        <v>1341</v>
      </c>
      <c r="I67" s="473"/>
    </row>
    <row r="68" spans="8:9" ht="14.25">
      <c r="H68" s="475" t="s">
        <v>1342</v>
      </c>
      <c r="I68" s="473"/>
    </row>
    <row r="69" spans="8:9" ht="14.25">
      <c r="H69" s="475" t="s">
        <v>1561</v>
      </c>
      <c r="I69" s="473"/>
    </row>
    <row r="70" spans="8:9" ht="14.25">
      <c r="H70" s="475" t="s">
        <v>1668</v>
      </c>
      <c r="I70" s="473"/>
    </row>
    <row r="71" spans="8:9" ht="14.25">
      <c r="H71" s="475" t="s">
        <v>1669</v>
      </c>
      <c r="I71" s="473"/>
    </row>
    <row r="72" spans="8:9" ht="14.25">
      <c r="H72" s="475" t="s">
        <v>1174</v>
      </c>
      <c r="I72" s="473"/>
    </row>
    <row r="73" spans="8:9" ht="14.25">
      <c r="H73" s="475" t="s">
        <v>1163</v>
      </c>
      <c r="I73" s="473"/>
    </row>
    <row r="74" spans="8:9" ht="14.25">
      <c r="H74" s="475" t="s">
        <v>1164</v>
      </c>
      <c r="I74" s="473"/>
    </row>
    <row r="75" spans="8:9" ht="14.25">
      <c r="H75" s="475" t="s">
        <v>987</v>
      </c>
      <c r="I75" s="473"/>
    </row>
    <row r="76" spans="8:9" ht="14.25">
      <c r="H76" s="475" t="s">
        <v>1159</v>
      </c>
      <c r="I76" s="473"/>
    </row>
    <row r="77" spans="8:9" ht="14.25">
      <c r="H77" s="475" t="s">
        <v>1160</v>
      </c>
      <c r="I77" s="473"/>
    </row>
    <row r="78" spans="8:9" ht="14.25">
      <c r="H78" s="475" t="s">
        <v>1161</v>
      </c>
      <c r="I78" s="473"/>
    </row>
    <row r="79" spans="8:9" ht="14.25">
      <c r="H79" s="475" t="s">
        <v>1717</v>
      </c>
      <c r="I79" s="473"/>
    </row>
    <row r="80" spans="8:9" ht="14.25">
      <c r="H80" s="475" t="s">
        <v>1162</v>
      </c>
      <c r="I80" s="473"/>
    </row>
    <row r="81" spans="8:9" ht="14.25">
      <c r="H81" s="475" t="s">
        <v>1157</v>
      </c>
      <c r="I81" s="473"/>
    </row>
    <row r="82" ht="15" thickBot="1">
      <c r="H82" s="476" t="s">
        <v>1158</v>
      </c>
    </row>
  </sheetData>
  <sheetProtection password="F2AB" sheet="1"/>
  <dataValidations count="2">
    <dataValidation type="decimal" allowBlank="1" showInputMessage="1" showErrorMessage="1" errorTitle="Invalid Diversity Factor" error="Diversity factors are the probability that the measure will actually be operating during the system peak.  As such, it must be between 0.0 and 1.0." sqref="AC5:AC15 AC44:AC46 AC38:AC42 AC33:AC36 AC17:AC26 AC48:AC57 AC59:AC62">
      <formula1>0</formula1>
      <formula2>1</formula2>
    </dataValidation>
    <dataValidation allowBlank="1" errorTitle="Invalid Diversity Factor" error="Diversity factors are the probability that the measure will actually be operating during the system peak.  As such, it must be between 0.0 and 1.0." sqref="AC27 AC29:AC32"/>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B10"/>
  <sheetViews>
    <sheetView zoomScalePageLayoutView="0" workbookViewId="0" topLeftCell="A1">
      <selection activeCell="B11" sqref="B11"/>
    </sheetView>
  </sheetViews>
  <sheetFormatPr defaultColWidth="9.140625" defaultRowHeight="12.75"/>
  <sheetData>
    <row r="2" ht="12.75">
      <c r="A2" t="s">
        <v>2916</v>
      </c>
    </row>
    <row r="4" ht="12.75">
      <c r="A4" s="18" t="s">
        <v>2929</v>
      </c>
    </row>
    <row r="5" ht="12.75">
      <c r="B5" s="18" t="s">
        <v>2928</v>
      </c>
    </row>
    <row r="6" ht="12.75">
      <c r="B6" s="18" t="s">
        <v>2930</v>
      </c>
    </row>
    <row r="7" ht="12.75">
      <c r="B7" s="18" t="s">
        <v>2931</v>
      </c>
    </row>
    <row r="9" ht="12.75">
      <c r="A9" s="18" t="s">
        <v>2973</v>
      </c>
    </row>
    <row r="10" ht="12.75">
      <c r="B10" s="18" t="s">
        <v>2974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tint="0.39998000860214233"/>
  </sheetPr>
  <dimension ref="A1:Y401"/>
  <sheetViews>
    <sheetView showGridLines="0" zoomScalePageLayoutView="0" workbookViewId="0" topLeftCell="A1">
      <selection activeCell="B15" sqref="B15"/>
    </sheetView>
  </sheetViews>
  <sheetFormatPr defaultColWidth="8.8515625" defaultRowHeight="12.75"/>
  <cols>
    <col min="1" max="1" width="2.7109375" style="90" customWidth="1"/>
    <col min="2" max="2" width="34.421875" style="0" customWidth="1"/>
    <col min="3" max="3" width="16.7109375" style="0" customWidth="1"/>
    <col min="4" max="4" width="14.00390625" style="0" customWidth="1"/>
    <col min="5" max="5" width="18.421875" style="0" customWidth="1"/>
    <col min="6" max="6" width="8.8515625" style="0" customWidth="1"/>
    <col min="7" max="7" width="22.8515625" style="0" customWidth="1"/>
    <col min="8" max="10" width="8.8515625" style="0" customWidth="1"/>
  </cols>
  <sheetData>
    <row r="1" spans="1:9" ht="27">
      <c r="A1" s="972" t="s">
        <v>299</v>
      </c>
      <c r="B1" s="972"/>
      <c r="C1" s="972"/>
      <c r="D1" s="972"/>
      <c r="E1" s="972"/>
      <c r="F1" s="316"/>
      <c r="G1" s="316"/>
      <c r="H1" s="319"/>
      <c r="I1" s="319"/>
    </row>
    <row r="2" spans="1:9" ht="22.5">
      <c r="A2" s="973" t="s">
        <v>300</v>
      </c>
      <c r="B2" s="973"/>
      <c r="C2" s="973"/>
      <c r="D2" s="973"/>
      <c r="E2" s="973"/>
      <c r="F2" s="317"/>
      <c r="G2" s="317"/>
      <c r="H2" s="320"/>
      <c r="I2" s="320"/>
    </row>
    <row r="3" spans="1:13" ht="18.75">
      <c r="A3" s="974" t="s">
        <v>585</v>
      </c>
      <c r="B3" s="974"/>
      <c r="C3" s="974"/>
      <c r="D3" s="974"/>
      <c r="E3" s="974"/>
      <c r="F3" s="321"/>
      <c r="G3" s="321"/>
      <c r="H3" s="322"/>
      <c r="I3" s="322"/>
      <c r="J3" s="322"/>
      <c r="K3" s="322"/>
      <c r="L3" s="322"/>
      <c r="M3" s="322"/>
    </row>
    <row r="4" spans="1:25" ht="15">
      <c r="A4" s="323"/>
      <c r="D4" s="324"/>
      <c r="E4" s="324"/>
      <c r="F4" s="324"/>
      <c r="G4" s="324"/>
      <c r="H4" s="325"/>
      <c r="I4" s="325"/>
      <c r="J4" s="325"/>
      <c r="K4" s="325"/>
      <c r="L4" s="325"/>
      <c r="M4" s="325"/>
      <c r="N4" s="325"/>
      <c r="O4" s="325"/>
      <c r="P4" s="325"/>
      <c r="Q4" s="325"/>
      <c r="R4" s="325"/>
      <c r="S4" s="325"/>
      <c r="T4" s="325"/>
      <c r="U4" s="325"/>
      <c r="V4" s="325"/>
      <c r="W4" s="325"/>
      <c r="X4" s="325"/>
      <c r="Y4" s="325"/>
    </row>
    <row r="5" spans="1:25" ht="24" customHeight="1">
      <c r="A5" s="971" t="s">
        <v>454</v>
      </c>
      <c r="B5" s="970"/>
      <c r="C5" s="970"/>
      <c r="D5" s="970"/>
      <c r="E5" s="324"/>
      <c r="F5" s="324"/>
      <c r="G5" s="324"/>
      <c r="H5" s="325"/>
      <c r="I5" s="325"/>
      <c r="J5" s="325"/>
      <c r="K5" s="325"/>
      <c r="L5" s="325"/>
      <c r="M5" s="325"/>
      <c r="N5" s="325"/>
      <c r="O5" s="325"/>
      <c r="P5" s="325"/>
      <c r="Q5" s="325"/>
      <c r="R5" s="325"/>
      <c r="S5" s="325"/>
      <c r="T5" s="325"/>
      <c r="U5" s="325"/>
      <c r="V5" s="325"/>
      <c r="W5" s="325"/>
      <c r="X5" s="325"/>
      <c r="Y5" s="325"/>
    </row>
    <row r="6" spans="1:12" s="312" customFormat="1" ht="15" customHeight="1">
      <c r="A6" s="450" t="s">
        <v>2935</v>
      </c>
      <c r="B6" s="450"/>
      <c r="C6" s="450"/>
      <c r="D6" s="450"/>
      <c r="E6" s="450"/>
      <c r="F6" s="450"/>
      <c r="H6" s="313"/>
      <c r="I6" s="313"/>
      <c r="J6" s="313"/>
      <c r="K6" s="313"/>
      <c r="L6" s="313"/>
    </row>
    <row r="7" spans="1:25" ht="15.75" customHeight="1" thickBot="1">
      <c r="A7" s="323"/>
      <c r="B7" s="324"/>
      <c r="C7" s="324"/>
      <c r="D7" s="324"/>
      <c r="E7" s="324"/>
      <c r="F7" s="324"/>
      <c r="G7" s="324"/>
      <c r="H7" s="325"/>
      <c r="I7" s="325"/>
      <c r="J7" s="325"/>
      <c r="K7" s="325"/>
      <c r="L7" s="325"/>
      <c r="M7" s="325"/>
      <c r="N7" s="325"/>
      <c r="O7" s="325"/>
      <c r="P7" s="325"/>
      <c r="Q7" s="325"/>
      <c r="R7" s="325"/>
      <c r="S7" s="325"/>
      <c r="T7" s="325"/>
      <c r="U7" s="325"/>
      <c r="V7" s="325"/>
      <c r="W7" s="325"/>
      <c r="X7" s="325"/>
      <c r="Y7" s="325"/>
    </row>
    <row r="8" spans="1:25" ht="15.75" thickBot="1">
      <c r="A8" s="326"/>
      <c r="B8" s="524" t="s">
        <v>455</v>
      </c>
      <c r="C8" s="525"/>
      <c r="D8" s="324"/>
      <c r="E8" s="324"/>
      <c r="F8" s="324"/>
      <c r="G8" s="324"/>
      <c r="H8" s="325"/>
      <c r="I8" s="325"/>
      <c r="K8" s="325"/>
      <c r="L8" s="325"/>
      <c r="M8" s="325"/>
      <c r="N8" s="325"/>
      <c r="O8" s="325"/>
      <c r="P8" s="325"/>
      <c r="Q8" s="325"/>
      <c r="R8" s="325"/>
      <c r="S8" s="325"/>
      <c r="T8" s="325"/>
      <c r="U8" s="325"/>
      <c r="V8" s="325"/>
      <c r="W8" s="325"/>
      <c r="X8" s="325"/>
      <c r="Y8" s="325"/>
    </row>
    <row r="9" spans="1:24" ht="15.75" thickBot="1">
      <c r="A9" s="326"/>
      <c r="B9" s="394" t="s">
        <v>730</v>
      </c>
      <c r="C9" s="861">
        <f>'4-Spaces'!C30</f>
        <v>0</v>
      </c>
      <c r="D9" s="324"/>
      <c r="F9" s="324"/>
      <c r="G9" s="325"/>
      <c r="H9" s="325"/>
      <c r="I9" s="325"/>
      <c r="J9" s="325"/>
      <c r="K9" s="325"/>
      <c r="L9" s="325"/>
      <c r="M9" s="325"/>
      <c r="N9" s="325"/>
      <c r="O9" s="325"/>
      <c r="P9" s="325"/>
      <c r="Q9" s="325"/>
      <c r="R9" s="325"/>
      <c r="S9" s="325"/>
      <c r="T9" s="325"/>
      <c r="U9" s="325"/>
      <c r="V9" s="325"/>
      <c r="W9" s="325"/>
      <c r="X9" s="325"/>
    </row>
    <row r="10" spans="1:24" ht="15.75" thickBot="1">
      <c r="A10" s="326"/>
      <c r="B10" s="822" t="s">
        <v>473</v>
      </c>
      <c r="C10" s="526"/>
      <c r="D10" s="324"/>
      <c r="E10" s="324"/>
      <c r="F10" s="324"/>
      <c r="G10" s="325"/>
      <c r="H10" s="325"/>
      <c r="I10" s="325"/>
      <c r="J10" s="325"/>
      <c r="K10" s="325"/>
      <c r="L10" s="325"/>
      <c r="M10" s="325"/>
      <c r="N10" s="325"/>
      <c r="O10" s="325"/>
      <c r="P10" s="325"/>
      <c r="Q10" s="325"/>
      <c r="R10" s="325"/>
      <c r="S10" s="325"/>
      <c r="T10" s="325"/>
      <c r="U10" s="325"/>
      <c r="V10" s="325"/>
      <c r="W10" s="325"/>
      <c r="X10" s="325"/>
    </row>
    <row r="11" spans="1:24" ht="15">
      <c r="A11" s="326"/>
      <c r="B11" s="397" t="s">
        <v>617</v>
      </c>
      <c r="C11" s="382">
        <f>ROUNDUP(IF('1-Program Metrics'!F13&lt;0.15,0,MIN('P4P Incentive Structure'!C5*'4-Spaces'!C30,'P4P Incentive Structure'!C6)),0)</f>
        <v>0</v>
      </c>
      <c r="D11" s="327"/>
      <c r="F11" s="324"/>
      <c r="G11" s="325"/>
      <c r="H11" s="325"/>
      <c r="I11" s="325"/>
      <c r="J11" s="325"/>
      <c r="K11" s="325"/>
      <c r="L11" s="325"/>
      <c r="M11" s="325"/>
      <c r="N11" s="325"/>
      <c r="O11" s="325"/>
      <c r="P11" s="325"/>
      <c r="Q11" s="325"/>
      <c r="R11" s="325"/>
      <c r="S11" s="325"/>
      <c r="T11" s="325"/>
      <c r="U11" s="325"/>
      <c r="V11" s="325"/>
      <c r="W11" s="325"/>
      <c r="X11" s="325"/>
    </row>
    <row r="12" spans="1:24" ht="15">
      <c r="A12" s="326"/>
      <c r="B12" s="395" t="s">
        <v>618</v>
      </c>
      <c r="C12" s="383">
        <f>ROUNDUP(IF('1-Program Metrics'!F13&lt;0.15,0,MIN('P4P Incentive Structure'!C10*'4-Spaces'!C30,'1-Program Metrics'!C18*0.75)),0)</f>
        <v>0</v>
      </c>
      <c r="D12" s="324"/>
      <c r="F12" s="324"/>
      <c r="G12" s="325"/>
      <c r="H12" s="325"/>
      <c r="I12" s="325"/>
      <c r="J12" s="325"/>
      <c r="K12" s="325"/>
      <c r="L12" s="325"/>
      <c r="M12" s="325"/>
      <c r="N12" s="325"/>
      <c r="O12" s="325"/>
      <c r="P12" s="325"/>
      <c r="Q12" s="325"/>
      <c r="R12" s="325"/>
      <c r="S12" s="325"/>
      <c r="T12" s="325"/>
      <c r="U12" s="325"/>
      <c r="V12" s="325"/>
      <c r="W12" s="325"/>
      <c r="X12" s="325"/>
    </row>
    <row r="13" spans="1:24" ht="15.75" thickBot="1">
      <c r="A13" s="326"/>
      <c r="B13" s="396" t="s">
        <v>731</v>
      </c>
      <c r="C13" s="384">
        <f>ROUNDUP(IF((C12+'Support Data'!B3*'4-Spaces'!C30)&gt;'1-Program Metrics'!C18*0.75,'1-Program Metrics'!C18*0.75-C12,'Support Data'!B3*'4-Spaces'!C30),0)</f>
        <v>0</v>
      </c>
      <c r="D13" s="324"/>
      <c r="F13" s="324"/>
      <c r="G13" s="325"/>
      <c r="H13" s="325"/>
      <c r="I13" s="325"/>
      <c r="J13" s="325"/>
      <c r="K13" s="325"/>
      <c r="L13" s="325"/>
      <c r="M13" s="325"/>
      <c r="N13" s="325"/>
      <c r="O13" s="325"/>
      <c r="P13" s="325"/>
      <c r="Q13" s="325"/>
      <c r="R13" s="325"/>
      <c r="S13" s="325"/>
      <c r="T13" s="325"/>
      <c r="U13" s="325"/>
      <c r="V13" s="325"/>
      <c r="W13" s="325"/>
      <c r="X13" s="325"/>
    </row>
    <row r="14" spans="1:24" ht="15">
      <c r="A14" s="326"/>
      <c r="B14" s="439"/>
      <c r="C14" s="325"/>
      <c r="D14" s="324"/>
      <c r="E14" s="324"/>
      <c r="F14" s="324"/>
      <c r="G14" s="325"/>
      <c r="H14" s="325"/>
      <c r="I14" s="325"/>
      <c r="J14" s="325"/>
      <c r="K14" s="325"/>
      <c r="L14" s="325"/>
      <c r="M14" s="325"/>
      <c r="N14" s="325"/>
      <c r="O14" s="325"/>
      <c r="P14" s="325"/>
      <c r="Q14" s="325"/>
      <c r="R14" s="325"/>
      <c r="S14" s="325"/>
      <c r="T14" s="325"/>
      <c r="U14" s="325"/>
      <c r="V14" s="325"/>
      <c r="W14" s="325"/>
      <c r="X14" s="325"/>
    </row>
    <row r="15" spans="1:24" ht="3.75" customHeight="1">
      <c r="A15" s="326"/>
      <c r="B15" s="325"/>
      <c r="C15" s="325"/>
      <c r="D15" s="324"/>
      <c r="E15" s="324"/>
      <c r="F15" s="324"/>
      <c r="G15" s="325"/>
      <c r="H15" s="325"/>
      <c r="I15" s="325"/>
      <c r="J15" s="325"/>
      <c r="K15" s="325"/>
      <c r="L15" s="325"/>
      <c r="M15" s="325"/>
      <c r="N15" s="325"/>
      <c r="O15" s="325"/>
      <c r="P15" s="325"/>
      <c r="Q15" s="325"/>
      <c r="R15" s="325"/>
      <c r="S15" s="325"/>
      <c r="T15" s="325"/>
      <c r="U15" s="325"/>
      <c r="V15" s="325"/>
      <c r="W15" s="325"/>
      <c r="X15" s="325"/>
    </row>
    <row r="16" spans="1:24" ht="15">
      <c r="A16" s="328"/>
      <c r="B16" s="325"/>
      <c r="C16" s="325"/>
      <c r="D16" s="329"/>
      <c r="F16" s="324"/>
      <c r="G16" s="325"/>
      <c r="H16" s="325"/>
      <c r="I16" s="325"/>
      <c r="J16" s="325"/>
      <c r="K16" s="325"/>
      <c r="L16" s="325"/>
      <c r="M16" s="325"/>
      <c r="N16" s="325"/>
      <c r="O16" s="325"/>
      <c r="P16" s="325"/>
      <c r="Q16" s="325"/>
      <c r="R16" s="325"/>
      <c r="S16" s="325"/>
      <c r="T16" s="325"/>
      <c r="U16" s="325"/>
      <c r="V16" s="325"/>
      <c r="W16" s="325"/>
      <c r="X16" s="325"/>
    </row>
    <row r="17" spans="1:24" ht="14.25">
      <c r="A17" s="328"/>
      <c r="B17" s="325"/>
      <c r="C17" s="325"/>
      <c r="D17" s="329"/>
      <c r="E17" s="325"/>
      <c r="F17" s="325"/>
      <c r="G17" s="325"/>
      <c r="H17" s="325"/>
      <c r="I17" s="325"/>
      <c r="J17" s="325"/>
      <c r="K17" s="325"/>
      <c r="L17" s="325"/>
      <c r="M17" s="325"/>
      <c r="N17" s="325"/>
      <c r="O17" s="325"/>
      <c r="P17" s="325"/>
      <c r="Q17" s="325"/>
      <c r="R17" s="325"/>
      <c r="S17" s="325"/>
      <c r="T17" s="325"/>
      <c r="U17" s="325"/>
      <c r="V17" s="325"/>
      <c r="W17" s="325"/>
      <c r="X17" s="325"/>
    </row>
    <row r="18" spans="1:24" ht="14.25">
      <c r="A18" s="328"/>
      <c r="B18" s="325"/>
      <c r="C18" s="325"/>
      <c r="D18" s="329"/>
      <c r="E18" s="325"/>
      <c r="F18" s="325"/>
      <c r="G18" s="325"/>
      <c r="H18" s="325"/>
      <c r="I18" s="325"/>
      <c r="J18" s="325"/>
      <c r="K18" s="325"/>
      <c r="L18" s="325"/>
      <c r="M18" s="325"/>
      <c r="N18" s="325"/>
      <c r="O18" s="325"/>
      <c r="P18" s="325"/>
      <c r="Q18" s="325"/>
      <c r="R18" s="325"/>
      <c r="S18" s="325"/>
      <c r="T18" s="325"/>
      <c r="U18" s="325"/>
      <c r="V18" s="325"/>
      <c r="W18" s="325"/>
      <c r="X18" s="325"/>
    </row>
    <row r="19" spans="1:24" ht="14.25">
      <c r="A19" s="328"/>
      <c r="B19" s="325"/>
      <c r="C19" s="325"/>
      <c r="D19" s="325"/>
      <c r="E19" s="325"/>
      <c r="F19" s="325"/>
      <c r="G19" s="325"/>
      <c r="H19" s="325"/>
      <c r="I19" s="325"/>
      <c r="J19" s="325"/>
      <c r="K19" s="325"/>
      <c r="L19" s="325"/>
      <c r="M19" s="325"/>
      <c r="N19" s="325"/>
      <c r="O19" s="325"/>
      <c r="P19" s="325"/>
      <c r="Q19" s="325"/>
      <c r="R19" s="325"/>
      <c r="S19" s="325"/>
      <c r="T19" s="325"/>
      <c r="U19" s="325"/>
      <c r="V19" s="325"/>
      <c r="W19" s="325"/>
      <c r="X19" s="325"/>
    </row>
    <row r="20" spans="1:24" ht="14.25">
      <c r="A20" s="328"/>
      <c r="B20" s="325"/>
      <c r="C20" s="325"/>
      <c r="D20" s="325"/>
      <c r="E20" s="325"/>
      <c r="F20" s="325"/>
      <c r="G20" s="325"/>
      <c r="H20" s="325"/>
      <c r="I20" s="325"/>
      <c r="J20" s="325"/>
      <c r="K20" s="325"/>
      <c r="L20" s="325"/>
      <c r="M20" s="325"/>
      <c r="N20" s="325"/>
      <c r="O20" s="325"/>
      <c r="P20" s="325"/>
      <c r="Q20" s="325"/>
      <c r="R20" s="325"/>
      <c r="S20" s="325"/>
      <c r="T20" s="325"/>
      <c r="U20" s="325"/>
      <c r="V20" s="325"/>
      <c r="W20" s="325"/>
      <c r="X20" s="325"/>
    </row>
    <row r="21" spans="1:24" ht="14.25">
      <c r="A21" s="330"/>
      <c r="B21" s="325"/>
      <c r="C21" s="325"/>
      <c r="D21" s="325"/>
      <c r="E21" s="325"/>
      <c r="F21" s="325"/>
      <c r="G21" s="325"/>
      <c r="H21" s="325"/>
      <c r="I21" s="325"/>
      <c r="J21" s="325"/>
      <c r="K21" s="325"/>
      <c r="L21" s="325"/>
      <c r="M21" s="325"/>
      <c r="N21" s="325"/>
      <c r="O21" s="325"/>
      <c r="P21" s="325"/>
      <c r="Q21" s="325"/>
      <c r="R21" s="325"/>
      <c r="S21" s="325"/>
      <c r="T21" s="325"/>
      <c r="U21" s="325"/>
      <c r="V21" s="325"/>
      <c r="W21" s="325"/>
      <c r="X21" s="325"/>
    </row>
    <row r="22" spans="1:25" ht="14.25">
      <c r="A22" s="330"/>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row>
    <row r="23" spans="1:25" ht="14.25">
      <c r="A23" s="330"/>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row>
    <row r="24" spans="1:25" ht="14.25">
      <c r="A24" s="330"/>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row>
    <row r="25" spans="1:25" ht="14.25">
      <c r="A25" s="330"/>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row>
    <row r="26" spans="1:25" ht="14.25">
      <c r="A26" s="330"/>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row>
    <row r="27" spans="1:25" ht="14.25">
      <c r="A27" s="330"/>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row>
    <row r="28" spans="1:25" ht="14.25">
      <c r="A28" s="330"/>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row>
    <row r="29" spans="1:25" ht="14.25">
      <c r="A29" s="330"/>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row>
    <row r="30" spans="1:25" ht="14.25">
      <c r="A30" s="330"/>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row>
    <row r="31" spans="1:25" ht="14.25">
      <c r="A31" s="330"/>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14.25">
      <c r="A32" s="330"/>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row>
    <row r="33" spans="1:25" ht="14.25">
      <c r="A33" s="330"/>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row>
    <row r="34" spans="1:25" ht="14.25">
      <c r="A34" s="330"/>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row>
    <row r="35" spans="1:25" ht="14.25">
      <c r="A35" s="330"/>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ht="14.25">
      <c r="A36" s="330"/>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row>
    <row r="37" spans="1:25" ht="14.25">
      <c r="A37" s="330"/>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row>
    <row r="38" spans="1:25" ht="14.25">
      <c r="A38" s="330"/>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row>
    <row r="39" spans="1:25" ht="14.25">
      <c r="A39" s="330"/>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row>
    <row r="40" spans="1:25" ht="14.25">
      <c r="A40" s="330"/>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row>
    <row r="41" spans="1:25" ht="14.25">
      <c r="A41" s="330"/>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row>
    <row r="42" spans="1:25" ht="14.25">
      <c r="A42" s="330"/>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row>
    <row r="43" spans="1:25" ht="14.25">
      <c r="A43" s="330"/>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row>
    <row r="44" spans="1:25" ht="14.25">
      <c r="A44" s="330"/>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row>
    <row r="45" spans="1:25" ht="14.25">
      <c r="A45" s="330"/>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row>
    <row r="46" spans="1:25" ht="14.25">
      <c r="A46" s="330"/>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row>
    <row r="47" spans="1:25" ht="14.25">
      <c r="A47" s="330"/>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row>
    <row r="48" spans="1:25" ht="14.25">
      <c r="A48" s="330"/>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row>
    <row r="49" spans="1:25" ht="14.25">
      <c r="A49" s="330"/>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row>
    <row r="50" spans="1:25" ht="14.25">
      <c r="A50" s="330"/>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row>
    <row r="51" spans="1:25" ht="14.25">
      <c r="A51" s="330"/>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row>
    <row r="52" spans="1:25" ht="14.25">
      <c r="A52" s="330"/>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row>
    <row r="53" spans="1:25" ht="14.25">
      <c r="A53" s="330"/>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row>
    <row r="54" spans="1:25" ht="14.25">
      <c r="A54" s="330"/>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row>
    <row r="55" spans="1:25" ht="14.25">
      <c r="A55" s="330"/>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row>
    <row r="56" spans="1:25" ht="14.25">
      <c r="A56" s="330"/>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row>
    <row r="57" spans="1:25" ht="14.25">
      <c r="A57" s="330"/>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row>
    <row r="58" spans="1:25" ht="14.25">
      <c r="A58" s="330"/>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row>
    <row r="59" spans="1:25" ht="14.25">
      <c r="A59" s="330"/>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row>
    <row r="60" spans="1:25" ht="14.25">
      <c r="A60" s="330"/>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14.25">
      <c r="A61" s="330"/>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row>
    <row r="62" spans="1:25" ht="14.25">
      <c r="A62" s="330"/>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row>
    <row r="63" spans="1:25" ht="14.25">
      <c r="A63" s="330"/>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row>
    <row r="64" spans="1:25" ht="14.25">
      <c r="A64" s="330"/>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row>
    <row r="65" spans="1:25" ht="14.25">
      <c r="A65" s="330"/>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row>
    <row r="66" spans="1:25" ht="14.25">
      <c r="A66" s="330"/>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row>
    <row r="67" spans="1:25" ht="14.25">
      <c r="A67" s="330"/>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row>
    <row r="68" spans="1:25" ht="14.25">
      <c r="A68" s="330"/>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row>
    <row r="69" spans="1:25" ht="14.25">
      <c r="A69" s="330"/>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row>
    <row r="70" spans="1:25" ht="14.25">
      <c r="A70" s="330"/>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row>
    <row r="71" spans="1:25" ht="14.25">
      <c r="A71" s="330"/>
      <c r="B71" s="325"/>
      <c r="C71" s="325"/>
      <c r="D71" s="325"/>
      <c r="E71" s="325"/>
      <c r="F71" s="325"/>
      <c r="G71" s="325"/>
      <c r="H71" s="325"/>
      <c r="I71" s="325"/>
      <c r="J71" s="325"/>
      <c r="K71" s="325"/>
      <c r="L71" s="325"/>
      <c r="M71" s="325"/>
      <c r="N71" s="325"/>
      <c r="O71" s="325"/>
      <c r="P71" s="325"/>
      <c r="Q71" s="325"/>
      <c r="R71" s="325"/>
      <c r="S71" s="325"/>
      <c r="T71" s="325"/>
      <c r="U71" s="325"/>
      <c r="V71" s="325"/>
      <c r="W71" s="325"/>
      <c r="X71" s="325"/>
      <c r="Y71" s="325"/>
    </row>
    <row r="72" spans="1:25" ht="14.25">
      <c r="A72" s="330"/>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row>
    <row r="73" spans="1:25" ht="14.25">
      <c r="A73" s="330"/>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row>
    <row r="74" spans="1:25" ht="14.25">
      <c r="A74" s="330"/>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row>
    <row r="75" spans="1:25" ht="14.25">
      <c r="A75" s="330"/>
      <c r="B75" s="325"/>
      <c r="C75" s="325"/>
      <c r="D75" s="325"/>
      <c r="E75" s="325"/>
      <c r="F75" s="325"/>
      <c r="G75" s="325"/>
      <c r="H75" s="325"/>
      <c r="I75" s="325"/>
      <c r="J75" s="325"/>
      <c r="K75" s="325"/>
      <c r="L75" s="325"/>
      <c r="M75" s="325"/>
      <c r="N75" s="325"/>
      <c r="O75" s="325"/>
      <c r="P75" s="325"/>
      <c r="Q75" s="325"/>
      <c r="R75" s="325"/>
      <c r="S75" s="325"/>
      <c r="T75" s="325"/>
      <c r="U75" s="325"/>
      <c r="V75" s="325"/>
      <c r="W75" s="325"/>
      <c r="X75" s="325"/>
      <c r="Y75" s="325"/>
    </row>
    <row r="76" spans="1:25" ht="14.25">
      <c r="A76" s="330"/>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row>
    <row r="77" spans="1:25" ht="14.25">
      <c r="A77" s="330"/>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row>
    <row r="78" spans="1:25" ht="14.25">
      <c r="A78" s="330"/>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row>
    <row r="79" spans="1:25" ht="14.25">
      <c r="A79" s="330"/>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row>
    <row r="80" spans="1:25" ht="14.25">
      <c r="A80" s="330"/>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row>
    <row r="81" spans="1:25" ht="14.25">
      <c r="A81" s="330"/>
      <c r="B81" s="325"/>
      <c r="C81" s="325"/>
      <c r="D81" s="325"/>
      <c r="E81" s="325"/>
      <c r="F81" s="325"/>
      <c r="G81" s="325"/>
      <c r="H81" s="325"/>
      <c r="I81" s="325"/>
      <c r="J81" s="325"/>
      <c r="K81" s="325"/>
      <c r="L81" s="325"/>
      <c r="M81" s="325"/>
      <c r="N81" s="325"/>
      <c r="O81" s="325"/>
      <c r="P81" s="325"/>
      <c r="Q81" s="325"/>
      <c r="R81" s="325"/>
      <c r="S81" s="325"/>
      <c r="T81" s="325"/>
      <c r="U81" s="325"/>
      <c r="V81" s="325"/>
      <c r="W81" s="325"/>
      <c r="X81" s="325"/>
      <c r="Y81" s="325"/>
    </row>
    <row r="82" spans="1:25" ht="14.25">
      <c r="A82" s="330"/>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row>
    <row r="83" spans="1:25" ht="14.25">
      <c r="A83" s="330"/>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row>
    <row r="84" spans="1:25" ht="14.25">
      <c r="A84" s="330"/>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row>
    <row r="85" spans="1:25" ht="14.25">
      <c r="A85" s="330"/>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row>
    <row r="86" spans="1:25" ht="14.25">
      <c r="A86" s="330"/>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row>
    <row r="87" spans="1:25" ht="14.25">
      <c r="A87" s="330"/>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row>
    <row r="88" spans="1:25" ht="14.25">
      <c r="A88" s="330"/>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row>
    <row r="89" spans="1:25" ht="14.25">
      <c r="A89" s="330"/>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row>
    <row r="90" spans="1:25" ht="14.25">
      <c r="A90" s="330"/>
      <c r="B90" s="325"/>
      <c r="C90" s="325"/>
      <c r="D90" s="325"/>
      <c r="E90" t="s">
        <v>224</v>
      </c>
      <c r="F90" s="325"/>
      <c r="G90" s="325"/>
      <c r="H90" s="325"/>
      <c r="I90" s="325"/>
      <c r="J90" s="325"/>
      <c r="K90" s="325"/>
      <c r="L90" s="325"/>
      <c r="M90" s="325"/>
      <c r="N90" s="325"/>
      <c r="O90" s="325"/>
      <c r="P90" s="325"/>
      <c r="Q90" s="325"/>
      <c r="R90" s="325"/>
      <c r="S90" s="325"/>
      <c r="T90" s="325"/>
      <c r="U90" s="325"/>
      <c r="V90" s="325"/>
      <c r="W90" s="325"/>
      <c r="X90" s="325"/>
      <c r="Y90" s="325"/>
    </row>
    <row r="91" spans="1:25" ht="14.25">
      <c r="A91" s="330"/>
      <c r="B91" s="325"/>
      <c r="C91" s="325"/>
      <c r="D91" s="325"/>
      <c r="E91" t="s">
        <v>225</v>
      </c>
      <c r="F91" s="325"/>
      <c r="G91" s="325"/>
      <c r="H91" s="325"/>
      <c r="I91" s="325"/>
      <c r="J91" s="325"/>
      <c r="K91" s="325"/>
      <c r="L91" s="325"/>
      <c r="M91" s="325"/>
      <c r="N91" s="325"/>
      <c r="O91" s="325"/>
      <c r="P91" s="325"/>
      <c r="Q91" s="325"/>
      <c r="R91" s="325"/>
      <c r="S91" s="325"/>
      <c r="T91" s="325"/>
      <c r="U91" s="325"/>
      <c r="V91" s="325"/>
      <c r="W91" s="325"/>
      <c r="X91" s="325"/>
      <c r="Y91" s="325"/>
    </row>
    <row r="92" spans="1:25" ht="14.25">
      <c r="A92" s="330"/>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325"/>
    </row>
    <row r="93" spans="1:25" ht="14.25">
      <c r="A93" s="330"/>
      <c r="B93" s="325"/>
      <c r="C93" s="325"/>
      <c r="D93" s="325"/>
      <c r="E93" s="325"/>
      <c r="F93" s="325"/>
      <c r="G93" s="325"/>
      <c r="H93" s="325"/>
      <c r="I93" s="325"/>
      <c r="J93" s="325"/>
      <c r="K93" s="325"/>
      <c r="L93" s="325"/>
      <c r="M93" s="325"/>
      <c r="N93" s="325"/>
      <c r="O93" s="325"/>
      <c r="P93" s="325"/>
      <c r="Q93" s="325"/>
      <c r="R93" s="325"/>
      <c r="S93" s="325"/>
      <c r="T93" s="325"/>
      <c r="U93" s="325"/>
      <c r="V93" s="325"/>
      <c r="W93" s="325"/>
      <c r="X93" s="325"/>
      <c r="Y93" s="325"/>
    </row>
    <row r="94" spans="1:25" ht="14.25">
      <c r="A94" s="330"/>
      <c r="B94" s="325"/>
      <c r="C94" s="325"/>
      <c r="D94" s="325"/>
      <c r="E94" s="325"/>
      <c r="F94" s="325"/>
      <c r="G94" s="325"/>
      <c r="H94" s="325"/>
      <c r="I94" s="325"/>
      <c r="J94" s="325"/>
      <c r="K94" s="325"/>
      <c r="L94" s="325"/>
      <c r="M94" s="325"/>
      <c r="N94" s="325"/>
      <c r="O94" s="325"/>
      <c r="P94" s="325"/>
      <c r="Q94" s="325"/>
      <c r="R94" s="325"/>
      <c r="S94" s="325"/>
      <c r="T94" s="325"/>
      <c r="U94" s="325"/>
      <c r="V94" s="325"/>
      <c r="W94" s="325"/>
      <c r="X94" s="325"/>
      <c r="Y94" s="325"/>
    </row>
    <row r="95" spans="1:25" ht="14.25">
      <c r="A95" s="330"/>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row>
    <row r="96" spans="1:25" ht="14.25">
      <c r="A96" s="330"/>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row>
    <row r="97" spans="1:25" ht="14.25">
      <c r="A97" s="330"/>
      <c r="B97" s="325"/>
      <c r="C97" s="325"/>
      <c r="D97" s="325"/>
      <c r="E97" s="325"/>
      <c r="F97" s="325"/>
      <c r="G97" s="325"/>
      <c r="H97" s="325"/>
      <c r="I97" s="325"/>
      <c r="J97" s="325"/>
      <c r="K97" s="325"/>
      <c r="L97" s="325"/>
      <c r="M97" s="325"/>
      <c r="N97" s="325"/>
      <c r="O97" s="325"/>
      <c r="P97" s="325"/>
      <c r="Q97" s="325"/>
      <c r="R97" s="325"/>
      <c r="S97" s="325"/>
      <c r="T97" s="325"/>
      <c r="U97" s="325"/>
      <c r="V97" s="325"/>
      <c r="W97" s="325"/>
      <c r="X97" s="325"/>
      <c r="Y97" s="325"/>
    </row>
    <row r="98" spans="1:25" ht="14.25">
      <c r="A98" s="330"/>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row>
    <row r="99" spans="1:25" ht="14.25">
      <c r="A99" s="330"/>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row>
    <row r="100" spans="1:25" ht="14.25">
      <c r="A100" s="330"/>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row>
    <row r="101" spans="1:25" ht="14.25">
      <c r="A101" s="330"/>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row>
    <row r="102" spans="1:25" ht="14.25">
      <c r="A102" s="330"/>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row>
    <row r="103" spans="1:25" ht="14.25">
      <c r="A103" s="330"/>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row>
    <row r="104" spans="1:25" ht="14.25">
      <c r="A104" s="330"/>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row>
    <row r="105" spans="1:25" ht="14.25">
      <c r="A105" s="330"/>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row>
    <row r="106" spans="1:25" ht="14.25">
      <c r="A106" s="330"/>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row>
    <row r="107" spans="1:25" ht="14.25">
      <c r="A107" s="330"/>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row>
    <row r="108" spans="1:25" ht="14.25">
      <c r="A108" s="330"/>
      <c r="B108" s="325"/>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row>
    <row r="109" spans="1:25" ht="14.25">
      <c r="A109" s="330"/>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row>
    <row r="110" spans="1:25" ht="14.25">
      <c r="A110" s="330"/>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row>
    <row r="111" spans="1:25" ht="14.25">
      <c r="A111" s="330"/>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row>
    <row r="112" spans="1:25" ht="14.25">
      <c r="A112" s="330"/>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row>
    <row r="113" spans="1:25" ht="14.25">
      <c r="A113" s="330"/>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row>
    <row r="114" spans="1:25" ht="14.25">
      <c r="A114" s="330"/>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row>
    <row r="115" spans="1:25" ht="14.25">
      <c r="A115" s="330"/>
      <c r="B115" s="325"/>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row>
    <row r="116" spans="1:25" ht="14.25">
      <c r="A116" s="330"/>
      <c r="B116" s="325"/>
      <c r="C116" s="32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row>
    <row r="117" spans="1:25" ht="14.25">
      <c r="A117" s="330"/>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row>
    <row r="118" spans="1:25" ht="14.25">
      <c r="A118" s="330"/>
      <c r="B118" s="325"/>
      <c r="C118" s="32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row>
    <row r="119" spans="1:25" ht="14.25">
      <c r="A119" s="330"/>
      <c r="B119" s="325"/>
      <c r="C119" s="32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row>
    <row r="120" spans="1:25" ht="14.25">
      <c r="A120" s="330"/>
      <c r="B120" s="325"/>
      <c r="C120" s="32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row>
    <row r="121" spans="1:25" ht="14.25">
      <c r="A121" s="330"/>
      <c r="B121" s="325"/>
      <c r="C121" s="32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row>
    <row r="122" spans="1:25" ht="14.25">
      <c r="A122" s="330"/>
      <c r="B122" s="325"/>
      <c r="C122" s="32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row>
    <row r="123" spans="1:25" ht="14.25">
      <c r="A123" s="330"/>
      <c r="B123" s="325"/>
      <c r="C123" s="32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row>
    <row r="124" spans="1:25" ht="14.25">
      <c r="A124" s="330"/>
      <c r="B124" s="325"/>
      <c r="C124" s="32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row>
    <row r="125" spans="1:25" ht="14.25">
      <c r="A125" s="330"/>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row>
    <row r="126" spans="1:25" ht="14.25">
      <c r="A126" s="330"/>
      <c r="B126" s="325"/>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row>
    <row r="127" spans="1:25" ht="14.25">
      <c r="A127" s="330"/>
      <c r="B127" s="325"/>
      <c r="C127" s="32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row>
    <row r="128" spans="1:25" ht="14.25">
      <c r="A128" s="330"/>
      <c r="B128" s="325"/>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row>
    <row r="129" spans="1:25" ht="14.25">
      <c r="A129" s="330"/>
      <c r="B129" s="325"/>
      <c r="C129" s="32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row>
    <row r="130" spans="1:25" ht="14.25">
      <c r="A130" s="330"/>
      <c r="B130" s="325"/>
      <c r="C130" s="32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row>
    <row r="131" spans="1:25" ht="14.25">
      <c r="A131" s="330"/>
      <c r="B131" s="325"/>
      <c r="C131" s="32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row>
    <row r="132" spans="1:25" ht="14.25">
      <c r="A132" s="330"/>
      <c r="B132" s="325"/>
      <c r="C132" s="32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row>
    <row r="133" spans="1:25" ht="14.25">
      <c r="A133" s="330"/>
      <c r="B133" s="325"/>
      <c r="C133" s="32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row>
    <row r="134" spans="1:25" ht="14.25">
      <c r="A134" s="330"/>
      <c r="B134" s="325"/>
      <c r="C134" s="32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row>
    <row r="135" spans="1:25" ht="14.25">
      <c r="A135" s="330"/>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row>
    <row r="136" spans="1:25" ht="14.25">
      <c r="A136" s="330"/>
      <c r="B136" s="325"/>
      <c r="C136" s="32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row>
    <row r="137" spans="1:25" ht="14.25">
      <c r="A137" s="330"/>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row>
    <row r="138" spans="1:25" ht="14.25">
      <c r="A138" s="330"/>
      <c r="B138" s="325"/>
      <c r="C138" s="32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row>
    <row r="139" spans="1:25" ht="14.25">
      <c r="A139" s="330"/>
      <c r="B139" s="325"/>
      <c r="C139" s="32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row>
    <row r="140" spans="1:25" ht="14.25">
      <c r="A140" s="330"/>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row>
    <row r="141" spans="1:25" ht="14.25">
      <c r="A141" s="330"/>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row>
    <row r="142" spans="1:25" ht="14.25">
      <c r="A142" s="330"/>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row>
    <row r="143" spans="1:25" ht="14.25">
      <c r="A143" s="330"/>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row>
    <row r="144" spans="1:25" ht="14.25">
      <c r="A144" s="330"/>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row>
    <row r="145" spans="1:25" ht="14.25">
      <c r="A145" s="330"/>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row>
    <row r="146" spans="1:25" ht="14.25">
      <c r="A146" s="330"/>
      <c r="B146" s="325"/>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row>
    <row r="147" spans="1:25" ht="14.25">
      <c r="A147" s="330"/>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row>
    <row r="148" spans="1:25" ht="14.25">
      <c r="A148" s="330"/>
      <c r="B148" s="325"/>
      <c r="C148" s="325"/>
      <c r="D148" s="325"/>
      <c r="E148" s="325"/>
      <c r="F148" s="325"/>
      <c r="G148" s="325"/>
      <c r="H148" s="325"/>
      <c r="I148" s="325"/>
      <c r="J148" s="325"/>
      <c r="K148" s="325"/>
      <c r="L148" s="325"/>
      <c r="M148" s="325"/>
      <c r="N148" s="325"/>
      <c r="O148" s="325"/>
      <c r="P148" s="325"/>
      <c r="Q148" s="325"/>
      <c r="R148" s="325"/>
      <c r="S148" s="325"/>
      <c r="T148" s="325"/>
      <c r="U148" s="325"/>
      <c r="V148" s="325"/>
      <c r="W148" s="325"/>
      <c r="X148" s="325"/>
      <c r="Y148" s="325"/>
    </row>
    <row r="149" spans="1:25" ht="14.25">
      <c r="A149" s="330"/>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row>
    <row r="150" spans="1:25" ht="14.25">
      <c r="A150" s="330"/>
      <c r="B150" s="325"/>
      <c r="C150" s="325"/>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row>
    <row r="151" spans="1:25" ht="14.25">
      <c r="A151" s="330"/>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row>
    <row r="152" spans="1:25" ht="14.25">
      <c r="A152" s="330"/>
      <c r="B152" s="325"/>
      <c r="C152" s="325"/>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row>
    <row r="153" spans="1:25" ht="14.25">
      <c r="A153" s="330"/>
      <c r="B153" s="325"/>
      <c r="C153" s="325"/>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row>
    <row r="154" spans="1:25" ht="14.25">
      <c r="A154" s="330"/>
      <c r="B154" s="325"/>
      <c r="C154" s="325"/>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row>
    <row r="155" spans="1:25" ht="14.25">
      <c r="A155" s="330"/>
      <c r="B155" s="325"/>
      <c r="C155" s="325"/>
      <c r="D155" s="325"/>
      <c r="E155" s="325"/>
      <c r="F155" s="325"/>
      <c r="G155" s="325"/>
      <c r="H155" s="325"/>
      <c r="I155" s="325"/>
      <c r="J155" s="325"/>
      <c r="K155" s="325"/>
      <c r="L155" s="325"/>
      <c r="M155" s="325"/>
      <c r="N155" s="325"/>
      <c r="O155" s="325"/>
      <c r="P155" s="325"/>
      <c r="Q155" s="325"/>
      <c r="R155" s="325"/>
      <c r="S155" s="325"/>
      <c r="T155" s="325"/>
      <c r="U155" s="325"/>
      <c r="V155" s="325"/>
      <c r="W155" s="325"/>
      <c r="X155" s="325"/>
      <c r="Y155" s="325"/>
    </row>
    <row r="156" spans="1:25" ht="14.25">
      <c r="A156" s="330"/>
      <c r="B156" s="325"/>
      <c r="C156" s="325"/>
      <c r="D156" s="325"/>
      <c r="E156" s="325"/>
      <c r="F156" s="325"/>
      <c r="G156" s="325"/>
      <c r="H156" s="325"/>
      <c r="I156" s="325"/>
      <c r="J156" s="325"/>
      <c r="K156" s="325"/>
      <c r="L156" s="325"/>
      <c r="M156" s="325"/>
      <c r="N156" s="325"/>
      <c r="O156" s="325"/>
      <c r="P156" s="325"/>
      <c r="Q156" s="325"/>
      <c r="R156" s="325"/>
      <c r="S156" s="325"/>
      <c r="T156" s="325"/>
      <c r="U156" s="325"/>
      <c r="V156" s="325"/>
      <c r="W156" s="325"/>
      <c r="X156" s="325"/>
      <c r="Y156" s="325"/>
    </row>
    <row r="157" spans="1:25" ht="14.25">
      <c r="A157" s="330"/>
      <c r="B157" s="325"/>
      <c r="C157" s="325"/>
      <c r="D157" s="325"/>
      <c r="E157" s="325"/>
      <c r="F157" s="325"/>
      <c r="G157" s="325"/>
      <c r="H157" s="325"/>
      <c r="I157" s="325"/>
      <c r="J157" s="325"/>
      <c r="K157" s="325"/>
      <c r="L157" s="325"/>
      <c r="M157" s="325"/>
      <c r="N157" s="325"/>
      <c r="O157" s="325"/>
      <c r="P157" s="325"/>
      <c r="Q157" s="325"/>
      <c r="R157" s="325"/>
      <c r="S157" s="325"/>
      <c r="T157" s="325"/>
      <c r="U157" s="325"/>
      <c r="V157" s="325"/>
      <c r="W157" s="325"/>
      <c r="X157" s="325"/>
      <c r="Y157" s="325"/>
    </row>
    <row r="158" spans="1:25" ht="14.25">
      <c r="A158" s="330"/>
      <c r="B158" s="325"/>
      <c r="C158" s="325"/>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row>
    <row r="159" spans="1:25" ht="14.25">
      <c r="A159" s="330"/>
      <c r="B159" s="325"/>
      <c r="C159" s="325"/>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row>
    <row r="160" spans="1:25" ht="14.25">
      <c r="A160" s="330"/>
      <c r="B160" s="325"/>
      <c r="C160" s="325"/>
      <c r="D160" s="325"/>
      <c r="E160" s="325"/>
      <c r="F160" s="325"/>
      <c r="G160" s="325"/>
      <c r="H160" s="325"/>
      <c r="I160" s="325"/>
      <c r="J160" s="325"/>
      <c r="K160" s="325"/>
      <c r="L160" s="325"/>
      <c r="M160" s="325"/>
      <c r="N160" s="325"/>
      <c r="O160" s="325"/>
      <c r="P160" s="325"/>
      <c r="Q160" s="325"/>
      <c r="R160" s="325"/>
      <c r="S160" s="325"/>
      <c r="T160" s="325"/>
      <c r="U160" s="325"/>
      <c r="V160" s="325"/>
      <c r="W160" s="325"/>
      <c r="X160" s="325"/>
      <c r="Y160" s="325"/>
    </row>
    <row r="161" spans="1:25" ht="14.25">
      <c r="A161" s="330"/>
      <c r="B161" s="325"/>
      <c r="C161" s="325"/>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row>
    <row r="162" spans="1:25" ht="14.25">
      <c r="A162" s="330"/>
      <c r="B162" s="325"/>
      <c r="C162" s="325"/>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row>
    <row r="163" spans="1:25" ht="14.25">
      <c r="A163" s="330"/>
      <c r="B163" s="325"/>
      <c r="C163" s="325"/>
      <c r="D163" s="325"/>
      <c r="E163" s="325"/>
      <c r="F163" s="325"/>
      <c r="G163" s="325"/>
      <c r="H163" s="325"/>
      <c r="I163" s="325"/>
      <c r="J163" s="325"/>
      <c r="K163" s="325"/>
      <c r="L163" s="325"/>
      <c r="M163" s="325"/>
      <c r="N163" s="325"/>
      <c r="O163" s="325"/>
      <c r="P163" s="325"/>
      <c r="Q163" s="325"/>
      <c r="R163" s="325"/>
      <c r="S163" s="325"/>
      <c r="T163" s="325"/>
      <c r="U163" s="325"/>
      <c r="V163" s="325"/>
      <c r="W163" s="325"/>
      <c r="X163" s="325"/>
      <c r="Y163" s="325"/>
    </row>
    <row r="164" spans="1:25" ht="14.25">
      <c r="A164" s="330"/>
      <c r="B164" s="325"/>
      <c r="C164" s="325"/>
      <c r="D164" s="325"/>
      <c r="E164" s="325"/>
      <c r="F164" s="325"/>
      <c r="G164" s="325"/>
      <c r="H164" s="325"/>
      <c r="I164" s="325"/>
      <c r="J164" s="325"/>
      <c r="K164" s="325"/>
      <c r="L164" s="325"/>
      <c r="M164" s="325"/>
      <c r="N164" s="325"/>
      <c r="O164" s="325"/>
      <c r="P164" s="325"/>
      <c r="Q164" s="325"/>
      <c r="R164" s="325"/>
      <c r="S164" s="325"/>
      <c r="T164" s="325"/>
      <c r="U164" s="325"/>
      <c r="V164" s="325"/>
      <c r="W164" s="325"/>
      <c r="X164" s="325"/>
      <c r="Y164" s="325"/>
    </row>
    <row r="165" spans="1:25" ht="14.25">
      <c r="A165" s="330"/>
      <c r="B165" s="325"/>
      <c r="C165" s="325"/>
      <c r="D165" s="325"/>
      <c r="E165" s="325"/>
      <c r="F165" s="325"/>
      <c r="G165" s="325"/>
      <c r="H165" s="325"/>
      <c r="I165" s="325"/>
      <c r="J165" s="325"/>
      <c r="K165" s="325"/>
      <c r="L165" s="325"/>
      <c r="M165" s="325"/>
      <c r="N165" s="325"/>
      <c r="O165" s="325"/>
      <c r="P165" s="325"/>
      <c r="Q165" s="325"/>
      <c r="R165" s="325"/>
      <c r="S165" s="325"/>
      <c r="T165" s="325"/>
      <c r="U165" s="325"/>
      <c r="V165" s="325"/>
      <c r="W165" s="325"/>
      <c r="X165" s="325"/>
      <c r="Y165" s="325"/>
    </row>
    <row r="166" spans="1:25" ht="14.25">
      <c r="A166" s="330"/>
      <c r="B166" s="325"/>
      <c r="C166" s="325"/>
      <c r="D166" s="325"/>
      <c r="E166" s="325"/>
      <c r="F166" s="325"/>
      <c r="G166" s="325"/>
      <c r="H166" s="325"/>
      <c r="I166" s="325"/>
      <c r="J166" s="325"/>
      <c r="K166" s="325"/>
      <c r="L166" s="325"/>
      <c r="M166" s="325"/>
      <c r="N166" s="325"/>
      <c r="O166" s="325"/>
      <c r="P166" s="325"/>
      <c r="Q166" s="325"/>
      <c r="R166" s="325"/>
      <c r="S166" s="325"/>
      <c r="T166" s="325"/>
      <c r="U166" s="325"/>
      <c r="V166" s="325"/>
      <c r="W166" s="325"/>
      <c r="X166" s="325"/>
      <c r="Y166" s="325"/>
    </row>
    <row r="167" spans="1:25" ht="14.25">
      <c r="A167" s="330"/>
      <c r="B167" s="325"/>
      <c r="C167" s="325"/>
      <c r="D167" s="325"/>
      <c r="E167" s="325"/>
      <c r="F167" s="325"/>
      <c r="G167" s="325"/>
      <c r="H167" s="325"/>
      <c r="I167" s="325"/>
      <c r="J167" s="325"/>
      <c r="K167" s="325"/>
      <c r="L167" s="325"/>
      <c r="M167" s="325"/>
      <c r="N167" s="325"/>
      <c r="O167" s="325"/>
      <c r="P167" s="325"/>
      <c r="Q167" s="325"/>
      <c r="R167" s="325"/>
      <c r="S167" s="325"/>
      <c r="T167" s="325"/>
      <c r="U167" s="325"/>
      <c r="V167" s="325"/>
      <c r="W167" s="325"/>
      <c r="X167" s="325"/>
      <c r="Y167" s="325"/>
    </row>
    <row r="168" spans="1:25" ht="14.25">
      <c r="A168" s="330"/>
      <c r="B168" s="325"/>
      <c r="C168" s="325"/>
      <c r="D168" s="325"/>
      <c r="E168" s="325"/>
      <c r="F168" s="325"/>
      <c r="G168" s="325"/>
      <c r="H168" s="325"/>
      <c r="I168" s="325"/>
      <c r="J168" s="325"/>
      <c r="K168" s="325"/>
      <c r="L168" s="325"/>
      <c r="M168" s="325"/>
      <c r="N168" s="325"/>
      <c r="O168" s="325"/>
      <c r="P168" s="325"/>
      <c r="Q168" s="325"/>
      <c r="R168" s="325"/>
      <c r="S168" s="325"/>
      <c r="T168" s="325"/>
      <c r="U168" s="325"/>
      <c r="V168" s="325"/>
      <c r="W168" s="325"/>
      <c r="X168" s="325"/>
      <c r="Y168" s="325"/>
    </row>
    <row r="169" spans="1:25" ht="14.25">
      <c r="A169" s="330"/>
      <c r="B169" s="325"/>
      <c r="C169" s="325"/>
      <c r="D169" s="325"/>
      <c r="E169" s="325"/>
      <c r="F169" s="325"/>
      <c r="G169" s="325"/>
      <c r="H169" s="325"/>
      <c r="I169" s="325"/>
      <c r="J169" s="325"/>
      <c r="K169" s="325"/>
      <c r="L169" s="325"/>
      <c r="M169" s="325"/>
      <c r="N169" s="325"/>
      <c r="O169" s="325"/>
      <c r="P169" s="325"/>
      <c r="Q169" s="325"/>
      <c r="R169" s="325"/>
      <c r="S169" s="325"/>
      <c r="T169" s="325"/>
      <c r="U169" s="325"/>
      <c r="V169" s="325"/>
      <c r="W169" s="325"/>
      <c r="X169" s="325"/>
      <c r="Y169" s="325"/>
    </row>
    <row r="170" spans="1:25" ht="14.25">
      <c r="A170" s="330"/>
      <c r="B170" s="325"/>
      <c r="C170" s="325"/>
      <c r="D170" s="325"/>
      <c r="E170" s="325"/>
      <c r="F170" s="325"/>
      <c r="G170" s="325"/>
      <c r="H170" s="325"/>
      <c r="I170" s="325"/>
      <c r="J170" s="325"/>
      <c r="K170" s="325"/>
      <c r="L170" s="325"/>
      <c r="M170" s="325"/>
      <c r="N170" s="325"/>
      <c r="O170" s="325"/>
      <c r="P170" s="325"/>
      <c r="Q170" s="325"/>
      <c r="R170" s="325"/>
      <c r="S170" s="325"/>
      <c r="T170" s="325"/>
      <c r="U170" s="325"/>
      <c r="V170" s="325"/>
      <c r="W170" s="325"/>
      <c r="X170" s="325"/>
      <c r="Y170" s="325"/>
    </row>
    <row r="171" spans="1:25" ht="14.25">
      <c r="A171" s="330"/>
      <c r="B171" s="325"/>
      <c r="C171" s="325"/>
      <c r="D171" s="325"/>
      <c r="E171" s="325"/>
      <c r="F171" s="325"/>
      <c r="G171" s="325"/>
      <c r="H171" s="325"/>
      <c r="I171" s="325"/>
      <c r="J171" s="325"/>
      <c r="K171" s="325"/>
      <c r="L171" s="325"/>
      <c r="M171" s="325"/>
      <c r="N171" s="325"/>
      <c r="O171" s="325"/>
      <c r="P171" s="325"/>
      <c r="Q171" s="325"/>
      <c r="R171" s="325"/>
      <c r="S171" s="325"/>
      <c r="T171" s="325"/>
      <c r="U171" s="325"/>
      <c r="V171" s="325"/>
      <c r="W171" s="325"/>
      <c r="X171" s="325"/>
      <c r="Y171" s="325"/>
    </row>
    <row r="172" spans="1:25" ht="14.25">
      <c r="A172" s="330"/>
      <c r="B172" s="325"/>
      <c r="C172" s="325"/>
      <c r="D172" s="325"/>
      <c r="E172" s="325"/>
      <c r="F172" s="325"/>
      <c r="G172" s="325"/>
      <c r="H172" s="325"/>
      <c r="I172" s="325"/>
      <c r="J172" s="325"/>
      <c r="K172" s="325"/>
      <c r="L172" s="325"/>
      <c r="M172" s="325"/>
      <c r="N172" s="325"/>
      <c r="O172" s="325"/>
      <c r="P172" s="325"/>
      <c r="Q172" s="325"/>
      <c r="R172" s="325"/>
      <c r="S172" s="325"/>
      <c r="T172" s="325"/>
      <c r="U172" s="325"/>
      <c r="V172" s="325"/>
      <c r="W172" s="325"/>
      <c r="X172" s="325"/>
      <c r="Y172" s="325"/>
    </row>
    <row r="173" spans="1:25" ht="14.25">
      <c r="A173" s="330"/>
      <c r="B173" s="325"/>
      <c r="C173" s="325"/>
      <c r="D173" s="325"/>
      <c r="E173" s="325"/>
      <c r="F173" s="325"/>
      <c r="G173" s="325"/>
      <c r="H173" s="325"/>
      <c r="I173" s="325"/>
      <c r="J173" s="325"/>
      <c r="K173" s="325"/>
      <c r="L173" s="325"/>
      <c r="M173" s="325"/>
      <c r="N173" s="325"/>
      <c r="O173" s="325"/>
      <c r="P173" s="325"/>
      <c r="Q173" s="325"/>
      <c r="R173" s="325"/>
      <c r="S173" s="325"/>
      <c r="T173" s="325"/>
      <c r="U173" s="325"/>
      <c r="V173" s="325"/>
      <c r="W173" s="325"/>
      <c r="X173" s="325"/>
      <c r="Y173" s="325"/>
    </row>
    <row r="174" spans="1:25" ht="14.25">
      <c r="A174" s="330"/>
      <c r="B174" s="325"/>
      <c r="C174" s="325"/>
      <c r="D174" s="325"/>
      <c r="E174" s="325"/>
      <c r="F174" s="325"/>
      <c r="G174" s="325"/>
      <c r="H174" s="325"/>
      <c r="I174" s="325"/>
      <c r="J174" s="325"/>
      <c r="K174" s="325"/>
      <c r="L174" s="325"/>
      <c r="M174" s="325"/>
      <c r="N174" s="325"/>
      <c r="O174" s="325"/>
      <c r="P174" s="325"/>
      <c r="Q174" s="325"/>
      <c r="R174" s="325"/>
      <c r="S174" s="325"/>
      <c r="T174" s="325"/>
      <c r="U174" s="325"/>
      <c r="V174" s="325"/>
      <c r="W174" s="325"/>
      <c r="X174" s="325"/>
      <c r="Y174" s="325"/>
    </row>
    <row r="175" spans="1:25" ht="14.25">
      <c r="A175" s="330"/>
      <c r="B175" s="325"/>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row>
    <row r="176" spans="1:25" ht="14.25">
      <c r="A176" s="330"/>
      <c r="B176" s="325"/>
      <c r="C176" s="325"/>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row>
    <row r="177" spans="1:25" ht="14.25">
      <c r="A177" s="330"/>
      <c r="B177" s="325"/>
      <c r="C177" s="325"/>
      <c r="D177" s="325"/>
      <c r="E177" s="325"/>
      <c r="F177" s="325"/>
      <c r="G177" s="325"/>
      <c r="H177" s="325"/>
      <c r="I177" s="325"/>
      <c r="J177" s="325"/>
      <c r="K177" s="325"/>
      <c r="L177" s="325"/>
      <c r="M177" s="325"/>
      <c r="N177" s="325"/>
      <c r="O177" s="325"/>
      <c r="P177" s="325"/>
      <c r="Q177" s="325"/>
      <c r="R177" s="325"/>
      <c r="S177" s="325"/>
      <c r="T177" s="325"/>
      <c r="U177" s="325"/>
      <c r="V177" s="325"/>
      <c r="W177" s="325"/>
      <c r="X177" s="325"/>
      <c r="Y177" s="325"/>
    </row>
    <row r="178" spans="1:25" ht="14.25">
      <c r="A178" s="330"/>
      <c r="B178" s="325"/>
      <c r="C178" s="325"/>
      <c r="D178" s="325"/>
      <c r="E178" s="325"/>
      <c r="F178" s="325"/>
      <c r="G178" s="325"/>
      <c r="H178" s="325"/>
      <c r="I178" s="325"/>
      <c r="J178" s="325"/>
      <c r="K178" s="325"/>
      <c r="L178" s="325"/>
      <c r="M178" s="325"/>
      <c r="N178" s="325"/>
      <c r="O178" s="325"/>
      <c r="P178" s="325"/>
      <c r="Q178" s="325"/>
      <c r="R178" s="325"/>
      <c r="S178" s="325"/>
      <c r="T178" s="325"/>
      <c r="U178" s="325"/>
      <c r="V178" s="325"/>
      <c r="W178" s="325"/>
      <c r="X178" s="325"/>
      <c r="Y178" s="325"/>
    </row>
    <row r="179" spans="1:25" ht="14.25">
      <c r="A179" s="330"/>
      <c r="B179" s="325"/>
      <c r="C179" s="325"/>
      <c r="D179" s="325"/>
      <c r="E179" s="325"/>
      <c r="F179" s="325"/>
      <c r="G179" s="325"/>
      <c r="H179" s="325"/>
      <c r="I179" s="325"/>
      <c r="J179" s="325"/>
      <c r="K179" s="325"/>
      <c r="L179" s="325"/>
      <c r="M179" s="325"/>
      <c r="N179" s="325"/>
      <c r="O179" s="325"/>
      <c r="P179" s="325"/>
      <c r="Q179" s="325"/>
      <c r="R179" s="325"/>
      <c r="S179" s="325"/>
      <c r="T179" s="325"/>
      <c r="U179" s="325"/>
      <c r="V179" s="325"/>
      <c r="W179" s="325"/>
      <c r="X179" s="325"/>
      <c r="Y179" s="325"/>
    </row>
    <row r="180" spans="1:25" ht="14.25">
      <c r="A180" s="330"/>
      <c r="B180" s="325"/>
      <c r="C180" s="325"/>
      <c r="D180" s="325"/>
      <c r="E180" s="325"/>
      <c r="F180" s="325"/>
      <c r="G180" s="325"/>
      <c r="H180" s="325"/>
      <c r="I180" s="325"/>
      <c r="J180" s="325"/>
      <c r="K180" s="325"/>
      <c r="L180" s="325"/>
      <c r="M180" s="325"/>
      <c r="N180" s="325"/>
      <c r="O180" s="325"/>
      <c r="P180" s="325"/>
      <c r="Q180" s="325"/>
      <c r="R180" s="325"/>
      <c r="S180" s="325"/>
      <c r="T180" s="325"/>
      <c r="U180" s="325"/>
      <c r="V180" s="325"/>
      <c r="W180" s="325"/>
      <c r="X180" s="325"/>
      <c r="Y180" s="325"/>
    </row>
    <row r="181" spans="1:25" ht="14.25">
      <c r="A181" s="330"/>
      <c r="B181" s="325"/>
      <c r="C181" s="325"/>
      <c r="D181" s="325"/>
      <c r="E181" s="325"/>
      <c r="F181" s="325"/>
      <c r="G181" s="325"/>
      <c r="H181" s="325"/>
      <c r="I181" s="325"/>
      <c r="J181" s="325"/>
      <c r="K181" s="325"/>
      <c r="L181" s="325"/>
      <c r="M181" s="325"/>
      <c r="N181" s="325"/>
      <c r="O181" s="325"/>
      <c r="P181" s="325"/>
      <c r="Q181" s="325"/>
      <c r="R181" s="325"/>
      <c r="S181" s="325"/>
      <c r="T181" s="325"/>
      <c r="U181" s="325"/>
      <c r="V181" s="325"/>
      <c r="W181" s="325"/>
      <c r="X181" s="325"/>
      <c r="Y181" s="325"/>
    </row>
    <row r="182" spans="1:25" ht="14.25">
      <c r="A182" s="330"/>
      <c r="B182" s="325"/>
      <c r="C182" s="325"/>
      <c r="D182" s="325"/>
      <c r="E182" s="325"/>
      <c r="F182" s="325"/>
      <c r="G182" s="325"/>
      <c r="H182" s="325"/>
      <c r="I182" s="325"/>
      <c r="J182" s="325"/>
      <c r="K182" s="325"/>
      <c r="L182" s="325"/>
      <c r="M182" s="325"/>
      <c r="N182" s="325"/>
      <c r="O182" s="325"/>
      <c r="P182" s="325"/>
      <c r="Q182" s="325"/>
      <c r="R182" s="325"/>
      <c r="S182" s="325"/>
      <c r="T182" s="325"/>
      <c r="U182" s="325"/>
      <c r="V182" s="325"/>
      <c r="W182" s="325"/>
      <c r="X182" s="325"/>
      <c r="Y182" s="325"/>
    </row>
    <row r="183" spans="1:25" ht="14.25">
      <c r="A183" s="330"/>
      <c r="B183" s="325"/>
      <c r="C183" s="325"/>
      <c r="D183" s="325"/>
      <c r="E183" s="325"/>
      <c r="F183" s="325"/>
      <c r="G183" s="325"/>
      <c r="H183" s="325"/>
      <c r="I183" s="325"/>
      <c r="J183" s="325"/>
      <c r="K183" s="325"/>
      <c r="L183" s="325"/>
      <c r="M183" s="325"/>
      <c r="N183" s="325"/>
      <c r="O183" s="325"/>
      <c r="P183" s="325"/>
      <c r="Q183" s="325"/>
      <c r="R183" s="325"/>
      <c r="S183" s="325"/>
      <c r="T183" s="325"/>
      <c r="U183" s="325"/>
      <c r="V183" s="325"/>
      <c r="W183" s="325"/>
      <c r="X183" s="325"/>
      <c r="Y183" s="325"/>
    </row>
    <row r="184" spans="1:25" ht="14.25">
      <c r="A184" s="330"/>
      <c r="B184" s="325"/>
      <c r="C184" s="325"/>
      <c r="D184" s="325"/>
      <c r="E184" s="325"/>
      <c r="F184" s="325"/>
      <c r="G184" s="325"/>
      <c r="H184" s="325"/>
      <c r="I184" s="325"/>
      <c r="J184" s="325"/>
      <c r="K184" s="325"/>
      <c r="L184" s="325"/>
      <c r="M184" s="325"/>
      <c r="N184" s="325"/>
      <c r="O184" s="325"/>
      <c r="P184" s="325"/>
      <c r="Q184" s="325"/>
      <c r="R184" s="325"/>
      <c r="S184" s="325"/>
      <c r="T184" s="325"/>
      <c r="U184" s="325"/>
      <c r="V184" s="325"/>
      <c r="W184" s="325"/>
      <c r="X184" s="325"/>
      <c r="Y184" s="325"/>
    </row>
    <row r="185" spans="1:25" ht="14.25">
      <c r="A185" s="330"/>
      <c r="B185" s="325"/>
      <c r="C185" s="325"/>
      <c r="D185" s="325"/>
      <c r="E185" s="325"/>
      <c r="F185" s="325"/>
      <c r="G185" s="325"/>
      <c r="H185" s="325"/>
      <c r="I185" s="325"/>
      <c r="J185" s="325"/>
      <c r="K185" s="325"/>
      <c r="L185" s="325"/>
      <c r="M185" s="325"/>
      <c r="N185" s="325"/>
      <c r="O185" s="325"/>
      <c r="P185" s="325"/>
      <c r="Q185" s="325"/>
      <c r="R185" s="325"/>
      <c r="S185" s="325"/>
      <c r="T185" s="325"/>
      <c r="U185" s="325"/>
      <c r="V185" s="325"/>
      <c r="W185" s="325"/>
      <c r="X185" s="325"/>
      <c r="Y185" s="325"/>
    </row>
    <row r="186" spans="1:25" ht="14.25">
      <c r="A186" s="330"/>
      <c r="B186" s="325"/>
      <c r="C186" s="325"/>
      <c r="D186" s="325"/>
      <c r="E186" s="325"/>
      <c r="F186" s="325"/>
      <c r="G186" s="325"/>
      <c r="H186" s="325"/>
      <c r="I186" s="325"/>
      <c r="J186" s="325"/>
      <c r="K186" s="325"/>
      <c r="L186" s="325"/>
      <c r="M186" s="325"/>
      <c r="N186" s="325"/>
      <c r="O186" s="325"/>
      <c r="P186" s="325"/>
      <c r="Q186" s="325"/>
      <c r="R186" s="325"/>
      <c r="S186" s="325"/>
      <c r="T186" s="325"/>
      <c r="U186" s="325"/>
      <c r="V186" s="325"/>
      <c r="W186" s="325"/>
      <c r="X186" s="325"/>
      <c r="Y186" s="325"/>
    </row>
    <row r="187" spans="1:25" ht="14.25">
      <c r="A187" s="330"/>
      <c r="B187" s="325"/>
      <c r="C187" s="325"/>
      <c r="D187" s="325"/>
      <c r="E187" s="325"/>
      <c r="F187" s="325"/>
      <c r="G187" s="325"/>
      <c r="H187" s="325"/>
      <c r="I187" s="325"/>
      <c r="J187" s="325"/>
      <c r="K187" s="325"/>
      <c r="L187" s="325"/>
      <c r="M187" s="325"/>
      <c r="N187" s="325"/>
      <c r="O187" s="325"/>
      <c r="P187" s="325"/>
      <c r="Q187" s="325"/>
      <c r="R187" s="325"/>
      <c r="S187" s="325"/>
      <c r="T187" s="325"/>
      <c r="U187" s="325"/>
      <c r="V187" s="325"/>
      <c r="W187" s="325"/>
      <c r="X187" s="325"/>
      <c r="Y187" s="325"/>
    </row>
    <row r="188" spans="1:25" ht="14.25">
      <c r="A188" s="330"/>
      <c r="B188" s="325"/>
      <c r="C188" s="325"/>
      <c r="D188" s="325"/>
      <c r="E188" s="325"/>
      <c r="F188" s="325"/>
      <c r="G188" s="325"/>
      <c r="H188" s="325"/>
      <c r="I188" s="325"/>
      <c r="J188" s="325"/>
      <c r="K188" s="325"/>
      <c r="L188" s="325"/>
      <c r="M188" s="325"/>
      <c r="N188" s="325"/>
      <c r="O188" s="325"/>
      <c r="P188" s="325"/>
      <c r="Q188" s="325"/>
      <c r="R188" s="325"/>
      <c r="S188" s="325"/>
      <c r="T188" s="325"/>
      <c r="U188" s="325"/>
      <c r="V188" s="325"/>
      <c r="W188" s="325"/>
      <c r="X188" s="325"/>
      <c r="Y188" s="325"/>
    </row>
    <row r="189" spans="1:25" ht="14.25">
      <c r="A189" s="330"/>
      <c r="B189" s="325"/>
      <c r="C189" s="325"/>
      <c r="D189" s="325"/>
      <c r="E189" s="325"/>
      <c r="F189" s="325"/>
      <c r="G189" s="325"/>
      <c r="H189" s="325"/>
      <c r="I189" s="325"/>
      <c r="J189" s="325"/>
      <c r="K189" s="325"/>
      <c r="L189" s="325"/>
      <c r="M189" s="325"/>
      <c r="N189" s="325"/>
      <c r="O189" s="325"/>
      <c r="P189" s="325"/>
      <c r="Q189" s="325"/>
      <c r="R189" s="325"/>
      <c r="S189" s="325"/>
      <c r="T189" s="325"/>
      <c r="U189" s="325"/>
      <c r="V189" s="325"/>
      <c r="W189" s="325"/>
      <c r="X189" s="325"/>
      <c r="Y189" s="325"/>
    </row>
    <row r="190" spans="1:25" ht="14.25">
      <c r="A190" s="330"/>
      <c r="B190" s="325"/>
      <c r="C190" s="325"/>
      <c r="D190" s="325"/>
      <c r="E190" s="325"/>
      <c r="F190" s="325"/>
      <c r="G190" s="325"/>
      <c r="H190" s="325"/>
      <c r="I190" s="325"/>
      <c r="J190" s="325"/>
      <c r="K190" s="325"/>
      <c r="L190" s="325"/>
      <c r="M190" s="325"/>
      <c r="N190" s="325"/>
      <c r="O190" s="325"/>
      <c r="P190" s="325"/>
      <c r="Q190" s="325"/>
      <c r="R190" s="325"/>
      <c r="S190" s="325"/>
      <c r="T190" s="325"/>
      <c r="U190" s="325"/>
      <c r="V190" s="325"/>
      <c r="W190" s="325"/>
      <c r="X190" s="325"/>
      <c r="Y190" s="325"/>
    </row>
    <row r="191" spans="1:25" ht="14.25">
      <c r="A191" s="330"/>
      <c r="B191" s="325"/>
      <c r="C191" s="325"/>
      <c r="D191" s="325"/>
      <c r="E191" s="325"/>
      <c r="F191" s="325"/>
      <c r="G191" s="325"/>
      <c r="H191" s="325"/>
      <c r="I191" s="325"/>
      <c r="J191" s="325"/>
      <c r="K191" s="325"/>
      <c r="L191" s="325"/>
      <c r="M191" s="325"/>
      <c r="N191" s="325"/>
      <c r="O191" s="325"/>
      <c r="P191" s="325"/>
      <c r="Q191" s="325"/>
      <c r="R191" s="325"/>
      <c r="S191" s="325"/>
      <c r="T191" s="325"/>
      <c r="U191" s="325"/>
      <c r="V191" s="325"/>
      <c r="W191" s="325"/>
      <c r="X191" s="325"/>
      <c r="Y191" s="325"/>
    </row>
    <row r="192" spans="1:25" ht="14.25">
      <c r="A192" s="330"/>
      <c r="B192" s="325"/>
      <c r="C192" s="325"/>
      <c r="D192" s="325"/>
      <c r="E192" s="325"/>
      <c r="F192" s="325"/>
      <c r="G192" s="325"/>
      <c r="H192" s="325"/>
      <c r="I192" s="325"/>
      <c r="J192" s="325"/>
      <c r="K192" s="325"/>
      <c r="L192" s="325"/>
      <c r="M192" s="325"/>
      <c r="N192" s="325"/>
      <c r="O192" s="325"/>
      <c r="P192" s="325"/>
      <c r="Q192" s="325"/>
      <c r="R192" s="325"/>
      <c r="S192" s="325"/>
      <c r="T192" s="325"/>
      <c r="U192" s="325"/>
      <c r="V192" s="325"/>
      <c r="W192" s="325"/>
      <c r="X192" s="325"/>
      <c r="Y192" s="325"/>
    </row>
    <row r="193" spans="1:25" ht="14.25">
      <c r="A193" s="330"/>
      <c r="B193" s="325"/>
      <c r="C193" s="325"/>
      <c r="D193" s="325"/>
      <c r="E193" s="325"/>
      <c r="F193" s="325"/>
      <c r="G193" s="325"/>
      <c r="H193" s="325"/>
      <c r="I193" s="325"/>
      <c r="J193" s="325"/>
      <c r="K193" s="325"/>
      <c r="L193" s="325"/>
      <c r="M193" s="325"/>
      <c r="N193" s="325"/>
      <c r="O193" s="325"/>
      <c r="P193" s="325"/>
      <c r="Q193" s="325"/>
      <c r="R193" s="325"/>
      <c r="S193" s="325"/>
      <c r="T193" s="325"/>
      <c r="U193" s="325"/>
      <c r="V193" s="325"/>
      <c r="W193" s="325"/>
      <c r="X193" s="325"/>
      <c r="Y193" s="325"/>
    </row>
    <row r="194" spans="1:25" ht="14.25">
      <c r="A194" s="330"/>
      <c r="B194" s="325"/>
      <c r="C194" s="325"/>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row>
    <row r="195" spans="1:25" ht="14.25">
      <c r="A195" s="330"/>
      <c r="B195" s="325"/>
      <c r="C195" s="325"/>
      <c r="D195" s="325"/>
      <c r="E195" s="325"/>
      <c r="F195" s="325"/>
      <c r="G195" s="325"/>
      <c r="H195" s="325"/>
      <c r="I195" s="325"/>
      <c r="J195" s="325"/>
      <c r="K195" s="325"/>
      <c r="L195" s="325"/>
      <c r="M195" s="325"/>
      <c r="N195" s="325"/>
      <c r="O195" s="325"/>
      <c r="P195" s="325"/>
      <c r="Q195" s="325"/>
      <c r="R195" s="325"/>
      <c r="S195" s="325"/>
      <c r="T195" s="325"/>
      <c r="U195" s="325"/>
      <c r="V195" s="325"/>
      <c r="W195" s="325"/>
      <c r="X195" s="325"/>
      <c r="Y195" s="325"/>
    </row>
    <row r="196" spans="1:25" ht="14.25">
      <c r="A196" s="330"/>
      <c r="B196" s="325"/>
      <c r="C196" s="325"/>
      <c r="D196" s="325"/>
      <c r="E196" s="325"/>
      <c r="F196" s="325"/>
      <c r="G196" s="325"/>
      <c r="H196" s="325"/>
      <c r="I196" s="325"/>
      <c r="J196" s="325"/>
      <c r="K196" s="325"/>
      <c r="L196" s="325"/>
      <c r="M196" s="325"/>
      <c r="N196" s="325"/>
      <c r="O196" s="325"/>
      <c r="P196" s="325"/>
      <c r="Q196" s="325"/>
      <c r="R196" s="325"/>
      <c r="S196" s="325"/>
      <c r="T196" s="325"/>
      <c r="U196" s="325"/>
      <c r="V196" s="325"/>
      <c r="W196" s="325"/>
      <c r="X196" s="325"/>
      <c r="Y196" s="325"/>
    </row>
    <row r="197" spans="1:25" ht="14.25">
      <c r="A197" s="330"/>
      <c r="B197" s="325"/>
      <c r="C197" s="325"/>
      <c r="D197" s="325"/>
      <c r="E197" s="325"/>
      <c r="F197" s="325"/>
      <c r="G197" s="325"/>
      <c r="H197" s="325"/>
      <c r="I197" s="325"/>
      <c r="J197" s="325"/>
      <c r="K197" s="325"/>
      <c r="L197" s="325"/>
      <c r="M197" s="325"/>
      <c r="N197" s="325"/>
      <c r="O197" s="325"/>
      <c r="P197" s="325"/>
      <c r="Q197" s="325"/>
      <c r="R197" s="325"/>
      <c r="S197" s="325"/>
      <c r="T197" s="325"/>
      <c r="U197" s="325"/>
      <c r="V197" s="325"/>
      <c r="W197" s="325"/>
      <c r="X197" s="325"/>
      <c r="Y197" s="325"/>
    </row>
    <row r="198" spans="1:25" ht="14.25">
      <c r="A198" s="330"/>
      <c r="B198" s="325"/>
      <c r="C198" s="325"/>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row>
    <row r="199" spans="1:25" ht="14.25">
      <c r="A199" s="330"/>
      <c r="B199" s="325"/>
      <c r="C199" s="325"/>
      <c r="D199" s="325"/>
      <c r="E199" s="325"/>
      <c r="F199" s="325"/>
      <c r="G199" s="325"/>
      <c r="H199" s="325"/>
      <c r="I199" s="325"/>
      <c r="J199" s="325"/>
      <c r="K199" s="325"/>
      <c r="L199" s="325"/>
      <c r="M199" s="325"/>
      <c r="N199" s="325"/>
      <c r="O199" s="325"/>
      <c r="P199" s="325"/>
      <c r="Q199" s="325"/>
      <c r="R199" s="325"/>
      <c r="S199" s="325"/>
      <c r="T199" s="325"/>
      <c r="U199" s="325"/>
      <c r="V199" s="325"/>
      <c r="W199" s="325"/>
      <c r="X199" s="325"/>
      <c r="Y199" s="325"/>
    </row>
    <row r="200" spans="1:25" ht="14.25">
      <c r="A200" s="330"/>
      <c r="B200" s="325"/>
      <c r="C200" s="325"/>
      <c r="D200" s="325"/>
      <c r="E200" s="325"/>
      <c r="F200" s="325"/>
      <c r="G200" s="325"/>
      <c r="H200" s="325"/>
      <c r="I200" s="325"/>
      <c r="J200" s="325"/>
      <c r="K200" s="325"/>
      <c r="L200" s="325"/>
      <c r="M200" s="325"/>
      <c r="N200" s="325"/>
      <c r="O200" s="325"/>
      <c r="P200" s="325"/>
      <c r="Q200" s="325"/>
      <c r="R200" s="325"/>
      <c r="S200" s="325"/>
      <c r="T200" s="325"/>
      <c r="U200" s="325"/>
      <c r="V200" s="325"/>
      <c r="W200" s="325"/>
      <c r="X200" s="325"/>
      <c r="Y200" s="325"/>
    </row>
    <row r="201" spans="1:25" ht="14.25">
      <c r="A201" s="330"/>
      <c r="B201" s="325"/>
      <c r="C201" s="325"/>
      <c r="D201" s="325"/>
      <c r="E201" s="325"/>
      <c r="F201" s="325"/>
      <c r="G201" s="325"/>
      <c r="H201" s="325"/>
      <c r="I201" s="325"/>
      <c r="J201" s="325"/>
      <c r="K201" s="325"/>
      <c r="L201" s="325"/>
      <c r="M201" s="325"/>
      <c r="N201" s="325"/>
      <c r="O201" s="325"/>
      <c r="P201" s="325"/>
      <c r="Q201" s="325"/>
      <c r="R201" s="325"/>
      <c r="S201" s="325"/>
      <c r="T201" s="325"/>
      <c r="U201" s="325"/>
      <c r="V201" s="325"/>
      <c r="W201" s="325"/>
      <c r="X201" s="325"/>
      <c r="Y201" s="325"/>
    </row>
    <row r="202" spans="1:25" ht="14.25">
      <c r="A202" s="330"/>
      <c r="B202" s="325"/>
      <c r="C202" s="325"/>
      <c r="D202" s="325"/>
      <c r="E202" s="325"/>
      <c r="F202" s="325"/>
      <c r="G202" s="325"/>
      <c r="H202" s="325"/>
      <c r="I202" s="325"/>
      <c r="J202" s="325"/>
      <c r="K202" s="325"/>
      <c r="L202" s="325"/>
      <c r="M202" s="325"/>
      <c r="N202" s="325"/>
      <c r="O202" s="325"/>
      <c r="P202" s="325"/>
      <c r="Q202" s="325"/>
      <c r="R202" s="325"/>
      <c r="S202" s="325"/>
      <c r="T202" s="325"/>
      <c r="U202" s="325"/>
      <c r="V202" s="325"/>
      <c r="W202" s="325"/>
      <c r="X202" s="325"/>
      <c r="Y202" s="325"/>
    </row>
    <row r="203" spans="1:25" ht="14.25">
      <c r="A203" s="330"/>
      <c r="B203" s="325"/>
      <c r="C203" s="325"/>
      <c r="D203" s="325"/>
      <c r="E203" s="325"/>
      <c r="F203" s="325"/>
      <c r="G203" s="325"/>
      <c r="H203" s="325"/>
      <c r="I203" s="325"/>
      <c r="J203" s="325"/>
      <c r="K203" s="325"/>
      <c r="L203" s="325"/>
      <c r="M203" s="325"/>
      <c r="N203" s="325"/>
      <c r="O203" s="325"/>
      <c r="P203" s="325"/>
      <c r="Q203" s="325"/>
      <c r="R203" s="325"/>
      <c r="S203" s="325"/>
      <c r="T203" s="325"/>
      <c r="U203" s="325"/>
      <c r="V203" s="325"/>
      <c r="W203" s="325"/>
      <c r="X203" s="325"/>
      <c r="Y203" s="325"/>
    </row>
    <row r="204" spans="1:25" ht="14.25">
      <c r="A204" s="330"/>
      <c r="B204" s="325"/>
      <c r="C204" s="325"/>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row>
    <row r="205" spans="1:25" ht="14.25">
      <c r="A205" s="330"/>
      <c r="B205" s="325"/>
      <c r="C205" s="325"/>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row>
    <row r="206" spans="1:25" ht="14.25">
      <c r="A206" s="330"/>
      <c r="B206" s="325"/>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row>
    <row r="207" spans="1:25" ht="14.25">
      <c r="A207" s="330"/>
      <c r="B207" s="325"/>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row>
    <row r="208" spans="1:25" ht="14.25">
      <c r="A208" s="330"/>
      <c r="B208" s="325"/>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row>
    <row r="209" spans="1:25" ht="14.25">
      <c r="A209" s="330"/>
      <c r="B209" s="325"/>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row>
    <row r="210" spans="1:25" ht="14.25">
      <c r="A210" s="330"/>
      <c r="B210" s="325"/>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row>
    <row r="211" spans="1:25" ht="14.25">
      <c r="A211" s="330"/>
      <c r="B211" s="325"/>
      <c r="C211" s="325"/>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row>
    <row r="212" spans="1:25" ht="14.25">
      <c r="A212" s="330"/>
      <c r="B212" s="325"/>
      <c r="C212" s="325"/>
      <c r="D212" s="325"/>
      <c r="E212" s="325"/>
      <c r="F212" s="325"/>
      <c r="G212" s="325"/>
      <c r="H212" s="325"/>
      <c r="I212" s="325"/>
      <c r="J212" s="325"/>
      <c r="K212" s="325"/>
      <c r="L212" s="325"/>
      <c r="M212" s="325"/>
      <c r="N212" s="325"/>
      <c r="O212" s="325"/>
      <c r="P212" s="325"/>
      <c r="Q212" s="325"/>
      <c r="R212" s="325"/>
      <c r="S212" s="325"/>
      <c r="T212" s="325"/>
      <c r="U212" s="325"/>
      <c r="V212" s="325"/>
      <c r="W212" s="325"/>
      <c r="X212" s="325"/>
      <c r="Y212" s="325"/>
    </row>
    <row r="213" spans="1:25" ht="14.25">
      <c r="A213" s="330"/>
      <c r="B213" s="325"/>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row>
    <row r="214" spans="1:25" ht="14.25">
      <c r="A214" s="330"/>
      <c r="B214" s="325"/>
      <c r="C214" s="325"/>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row>
    <row r="215" spans="1:25" ht="14.25">
      <c r="A215" s="330"/>
      <c r="B215" s="325"/>
      <c r="C215" s="325"/>
      <c r="D215" s="325"/>
      <c r="E215" s="325"/>
      <c r="F215" s="325"/>
      <c r="G215" s="325"/>
      <c r="H215" s="325"/>
      <c r="I215" s="325"/>
      <c r="J215" s="325"/>
      <c r="K215" s="325"/>
      <c r="L215" s="325"/>
      <c r="M215" s="325"/>
      <c r="N215" s="325"/>
      <c r="O215" s="325"/>
      <c r="P215" s="325"/>
      <c r="Q215" s="325"/>
      <c r="R215" s="325"/>
      <c r="S215" s="325"/>
      <c r="T215" s="325"/>
      <c r="U215" s="325"/>
      <c r="V215" s="325"/>
      <c r="W215" s="325"/>
      <c r="X215" s="325"/>
      <c r="Y215" s="325"/>
    </row>
    <row r="216" spans="1:25" ht="14.25">
      <c r="A216" s="330"/>
      <c r="B216" s="325"/>
      <c r="C216" s="325"/>
      <c r="D216" s="325"/>
      <c r="E216" s="325"/>
      <c r="F216" s="325"/>
      <c r="G216" s="325"/>
      <c r="H216" s="325"/>
      <c r="I216" s="325"/>
      <c r="J216" s="325"/>
      <c r="K216" s="325"/>
      <c r="L216" s="325"/>
      <c r="M216" s="325"/>
      <c r="N216" s="325"/>
      <c r="O216" s="325"/>
      <c r="P216" s="325"/>
      <c r="Q216" s="325"/>
      <c r="R216" s="325"/>
      <c r="S216" s="325"/>
      <c r="T216" s="325"/>
      <c r="U216" s="325"/>
      <c r="V216" s="325"/>
      <c r="W216" s="325"/>
      <c r="X216" s="325"/>
      <c r="Y216" s="325"/>
    </row>
    <row r="217" spans="1:25" ht="14.25">
      <c r="A217" s="330"/>
      <c r="B217" s="325"/>
      <c r="C217" s="325"/>
      <c r="D217" s="325"/>
      <c r="E217" s="325"/>
      <c r="F217" s="325"/>
      <c r="G217" s="325"/>
      <c r="H217" s="325"/>
      <c r="I217" s="325"/>
      <c r="J217" s="325"/>
      <c r="K217" s="325"/>
      <c r="L217" s="325"/>
      <c r="M217" s="325"/>
      <c r="N217" s="325"/>
      <c r="O217" s="325"/>
      <c r="P217" s="325"/>
      <c r="Q217" s="325"/>
      <c r="R217" s="325"/>
      <c r="S217" s="325"/>
      <c r="T217" s="325"/>
      <c r="U217" s="325"/>
      <c r="V217" s="325"/>
      <c r="W217" s="325"/>
      <c r="X217" s="325"/>
      <c r="Y217" s="325"/>
    </row>
    <row r="218" spans="1:25" ht="14.25">
      <c r="A218" s="330"/>
      <c r="B218" s="325"/>
      <c r="C218" s="325"/>
      <c r="D218" s="325"/>
      <c r="E218" s="325"/>
      <c r="F218" s="325"/>
      <c r="G218" s="325"/>
      <c r="H218" s="325"/>
      <c r="I218" s="325"/>
      <c r="J218" s="325"/>
      <c r="K218" s="325"/>
      <c r="L218" s="325"/>
      <c r="M218" s="325"/>
      <c r="N218" s="325"/>
      <c r="O218" s="325"/>
      <c r="P218" s="325"/>
      <c r="Q218" s="325"/>
      <c r="R218" s="325"/>
      <c r="S218" s="325"/>
      <c r="T218" s="325"/>
      <c r="U218" s="325"/>
      <c r="V218" s="325"/>
      <c r="W218" s="325"/>
      <c r="X218" s="325"/>
      <c r="Y218" s="325"/>
    </row>
    <row r="219" spans="1:25" ht="14.25">
      <c r="A219" s="330"/>
      <c r="B219" s="325"/>
      <c r="C219" s="325"/>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row>
    <row r="220" spans="1:25" ht="14.25">
      <c r="A220" s="330"/>
      <c r="B220" s="325"/>
      <c r="C220" s="325"/>
      <c r="D220" s="325"/>
      <c r="E220" s="325"/>
      <c r="F220" s="325"/>
      <c r="G220" s="325"/>
      <c r="H220" s="325"/>
      <c r="I220" s="325"/>
      <c r="J220" s="325"/>
      <c r="K220" s="325"/>
      <c r="L220" s="325"/>
      <c r="M220" s="325"/>
      <c r="N220" s="325"/>
      <c r="O220" s="325"/>
      <c r="P220" s="325"/>
      <c r="Q220" s="325"/>
      <c r="R220" s="325"/>
      <c r="S220" s="325"/>
      <c r="T220" s="325"/>
      <c r="U220" s="325"/>
      <c r="V220" s="325"/>
      <c r="W220" s="325"/>
      <c r="X220" s="325"/>
      <c r="Y220" s="325"/>
    </row>
    <row r="221" spans="1:25" ht="14.25">
      <c r="A221" s="330"/>
      <c r="B221" s="325"/>
      <c r="C221" s="325"/>
      <c r="D221" s="325"/>
      <c r="E221" s="325"/>
      <c r="F221" s="325"/>
      <c r="G221" s="325"/>
      <c r="H221" s="325"/>
      <c r="I221" s="325"/>
      <c r="J221" s="325"/>
      <c r="K221" s="325"/>
      <c r="L221" s="325"/>
      <c r="M221" s="325"/>
      <c r="N221" s="325"/>
      <c r="O221" s="325"/>
      <c r="P221" s="325"/>
      <c r="Q221" s="325"/>
      <c r="R221" s="325"/>
      <c r="S221" s="325"/>
      <c r="T221" s="325"/>
      <c r="U221" s="325"/>
      <c r="V221" s="325"/>
      <c r="W221" s="325"/>
      <c r="X221" s="325"/>
      <c r="Y221" s="325"/>
    </row>
    <row r="222" spans="1:25" ht="14.25">
      <c r="A222" s="330"/>
      <c r="B222" s="325"/>
      <c r="C222" s="325"/>
      <c r="D222" s="325"/>
      <c r="E222" s="325"/>
      <c r="F222" s="325"/>
      <c r="G222" s="325"/>
      <c r="H222" s="325"/>
      <c r="I222" s="325"/>
      <c r="J222" s="325"/>
      <c r="K222" s="325"/>
      <c r="L222" s="325"/>
      <c r="M222" s="325"/>
      <c r="N222" s="325"/>
      <c r="O222" s="325"/>
      <c r="P222" s="325"/>
      <c r="Q222" s="325"/>
      <c r="R222" s="325"/>
      <c r="S222" s="325"/>
      <c r="T222" s="325"/>
      <c r="U222" s="325"/>
      <c r="V222" s="325"/>
      <c r="W222" s="325"/>
      <c r="X222" s="325"/>
      <c r="Y222" s="325"/>
    </row>
    <row r="223" spans="1:25" ht="14.25">
      <c r="A223" s="330"/>
      <c r="B223" s="325"/>
      <c r="C223" s="325"/>
      <c r="D223" s="325"/>
      <c r="E223" s="325"/>
      <c r="F223" s="325"/>
      <c r="G223" s="325"/>
      <c r="H223" s="325"/>
      <c r="I223" s="325"/>
      <c r="J223" s="325"/>
      <c r="K223" s="325"/>
      <c r="L223" s="325"/>
      <c r="M223" s="325"/>
      <c r="N223" s="325"/>
      <c r="O223" s="325"/>
      <c r="P223" s="325"/>
      <c r="Q223" s="325"/>
      <c r="R223" s="325"/>
      <c r="S223" s="325"/>
      <c r="T223" s="325"/>
      <c r="U223" s="325"/>
      <c r="V223" s="325"/>
      <c r="W223" s="325"/>
      <c r="X223" s="325"/>
      <c r="Y223" s="325"/>
    </row>
    <row r="224" spans="1:25" ht="14.25">
      <c r="A224" s="330"/>
      <c r="B224" s="325"/>
      <c r="C224" s="325"/>
      <c r="D224" s="325"/>
      <c r="E224" s="325"/>
      <c r="F224" s="325"/>
      <c r="G224" s="325"/>
      <c r="H224" s="325"/>
      <c r="I224" s="325"/>
      <c r="J224" s="325"/>
      <c r="K224" s="325"/>
      <c r="L224" s="325"/>
      <c r="M224" s="325"/>
      <c r="N224" s="325"/>
      <c r="O224" s="325"/>
      <c r="P224" s="325"/>
      <c r="Q224" s="325"/>
      <c r="R224" s="325"/>
      <c r="S224" s="325"/>
      <c r="T224" s="325"/>
      <c r="U224" s="325"/>
      <c r="V224" s="325"/>
      <c r="W224" s="325"/>
      <c r="X224" s="325"/>
      <c r="Y224" s="325"/>
    </row>
    <row r="225" spans="1:25" ht="14.25">
      <c r="A225" s="330"/>
      <c r="B225" s="325"/>
      <c r="C225" s="325"/>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row>
    <row r="226" spans="1:25" ht="14.25">
      <c r="A226" s="330"/>
      <c r="B226" s="325"/>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row>
    <row r="227" spans="1:25" ht="14.25">
      <c r="A227" s="330"/>
      <c r="B227" s="325"/>
      <c r="C227" s="325"/>
      <c r="D227" s="325"/>
      <c r="E227" s="325"/>
      <c r="F227" s="325"/>
      <c r="G227" s="325"/>
      <c r="H227" s="325"/>
      <c r="I227" s="325"/>
      <c r="J227" s="325"/>
      <c r="K227" s="325"/>
      <c r="L227" s="325"/>
      <c r="M227" s="325"/>
      <c r="N227" s="325"/>
      <c r="O227" s="325"/>
      <c r="P227" s="325"/>
      <c r="Q227" s="325"/>
      <c r="R227" s="325"/>
      <c r="S227" s="325"/>
      <c r="T227" s="325"/>
      <c r="U227" s="325"/>
      <c r="V227" s="325"/>
      <c r="W227" s="325"/>
      <c r="X227" s="325"/>
      <c r="Y227" s="325"/>
    </row>
    <row r="228" spans="1:25" ht="14.25">
      <c r="A228" s="330"/>
      <c r="B228" s="325"/>
      <c r="C228" s="325"/>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row>
    <row r="229" spans="1:25" ht="14.25">
      <c r="A229" s="330"/>
      <c r="B229" s="325"/>
      <c r="C229" s="325"/>
      <c r="D229" s="325"/>
      <c r="E229" s="325"/>
      <c r="F229" s="325"/>
      <c r="G229" s="325"/>
      <c r="H229" s="325"/>
      <c r="I229" s="325"/>
      <c r="J229" s="325"/>
      <c r="K229" s="325"/>
      <c r="L229" s="325"/>
      <c r="M229" s="325"/>
      <c r="N229" s="325"/>
      <c r="O229" s="325"/>
      <c r="P229" s="325"/>
      <c r="Q229" s="325"/>
      <c r="R229" s="325"/>
      <c r="S229" s="325"/>
      <c r="T229" s="325"/>
      <c r="U229" s="325"/>
      <c r="V229" s="325"/>
      <c r="W229" s="325"/>
      <c r="X229" s="325"/>
      <c r="Y229" s="325"/>
    </row>
    <row r="230" spans="1:25" ht="14.25">
      <c r="A230" s="330"/>
      <c r="B230" s="325"/>
      <c r="C230" s="325"/>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row>
    <row r="231" spans="1:25" ht="14.25">
      <c r="A231" s="330"/>
      <c r="B231" s="325"/>
      <c r="C231" s="325"/>
      <c r="D231" s="325"/>
      <c r="E231" s="325"/>
      <c r="F231" s="325"/>
      <c r="G231" s="325"/>
      <c r="H231" s="325"/>
      <c r="I231" s="325"/>
      <c r="J231" s="325"/>
      <c r="K231" s="325"/>
      <c r="L231" s="325"/>
      <c r="M231" s="325"/>
      <c r="N231" s="325"/>
      <c r="O231" s="325"/>
      <c r="P231" s="325"/>
      <c r="Q231" s="325"/>
      <c r="R231" s="325"/>
      <c r="S231" s="325"/>
      <c r="T231" s="325"/>
      <c r="U231" s="325"/>
      <c r="V231" s="325"/>
      <c r="W231" s="325"/>
      <c r="X231" s="325"/>
      <c r="Y231" s="325"/>
    </row>
    <row r="232" spans="1:25" ht="14.25">
      <c r="A232" s="330"/>
      <c r="B232" s="325"/>
      <c r="C232" s="325"/>
      <c r="D232" s="325"/>
      <c r="E232" s="325"/>
      <c r="F232" s="325"/>
      <c r="G232" s="325"/>
      <c r="H232" s="325"/>
      <c r="I232" s="325"/>
      <c r="J232" s="325"/>
      <c r="K232" s="325"/>
      <c r="L232" s="325"/>
      <c r="M232" s="325"/>
      <c r="N232" s="325"/>
      <c r="O232" s="325"/>
      <c r="P232" s="325"/>
      <c r="Q232" s="325"/>
      <c r="R232" s="325"/>
      <c r="S232" s="325"/>
      <c r="T232" s="325"/>
      <c r="U232" s="325"/>
      <c r="V232" s="325"/>
      <c r="W232" s="325"/>
      <c r="X232" s="325"/>
      <c r="Y232" s="325"/>
    </row>
    <row r="233" spans="1:25" ht="14.25">
      <c r="A233" s="330"/>
      <c r="B233" s="325"/>
      <c r="C233" s="325"/>
      <c r="D233" s="325"/>
      <c r="E233" s="325"/>
      <c r="F233" s="325"/>
      <c r="G233" s="325"/>
      <c r="H233" s="325"/>
      <c r="I233" s="325"/>
      <c r="J233" s="325"/>
      <c r="K233" s="325"/>
      <c r="L233" s="325"/>
      <c r="M233" s="325"/>
      <c r="N233" s="325"/>
      <c r="O233" s="325"/>
      <c r="P233" s="325"/>
      <c r="Q233" s="325"/>
      <c r="R233" s="325"/>
      <c r="S233" s="325"/>
      <c r="T233" s="325"/>
      <c r="U233" s="325"/>
      <c r="V233" s="325"/>
      <c r="W233" s="325"/>
      <c r="X233" s="325"/>
      <c r="Y233" s="325"/>
    </row>
    <row r="234" spans="1:25" ht="14.25">
      <c r="A234" s="330"/>
      <c r="B234" s="325"/>
      <c r="C234" s="325"/>
      <c r="D234" s="325"/>
      <c r="E234" s="325"/>
      <c r="F234" s="325"/>
      <c r="G234" s="325"/>
      <c r="H234" s="325"/>
      <c r="I234" s="325"/>
      <c r="J234" s="325"/>
      <c r="K234" s="325"/>
      <c r="L234" s="325"/>
      <c r="M234" s="325"/>
      <c r="N234" s="325"/>
      <c r="O234" s="325"/>
      <c r="P234" s="325"/>
      <c r="Q234" s="325"/>
      <c r="R234" s="325"/>
      <c r="S234" s="325"/>
      <c r="T234" s="325"/>
      <c r="U234" s="325"/>
      <c r="V234" s="325"/>
      <c r="W234" s="325"/>
      <c r="X234" s="325"/>
      <c r="Y234" s="325"/>
    </row>
    <row r="235" spans="1:25" ht="14.25">
      <c r="A235" s="330"/>
      <c r="B235" s="325"/>
      <c r="C235" s="325"/>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325"/>
    </row>
    <row r="236" spans="1:25" ht="14.25">
      <c r="A236" s="330"/>
      <c r="B236" s="325"/>
      <c r="C236" s="325"/>
      <c r="D236" s="325"/>
      <c r="E236" s="325"/>
      <c r="F236" s="325"/>
      <c r="G236" s="325"/>
      <c r="H236" s="325"/>
      <c r="I236" s="325"/>
      <c r="J236" s="325"/>
      <c r="K236" s="325"/>
      <c r="L236" s="325"/>
      <c r="M236" s="325"/>
      <c r="N236" s="325"/>
      <c r="O236" s="325"/>
      <c r="P236" s="325"/>
      <c r="Q236" s="325"/>
      <c r="R236" s="325"/>
      <c r="S236" s="325"/>
      <c r="T236" s="325"/>
      <c r="U236" s="325"/>
      <c r="V236" s="325"/>
      <c r="W236" s="325"/>
      <c r="X236" s="325"/>
      <c r="Y236" s="325"/>
    </row>
    <row r="237" spans="1:25" ht="14.25">
      <c r="A237" s="330"/>
      <c r="B237" s="325"/>
      <c r="C237" s="325"/>
      <c r="D237" s="325"/>
      <c r="E237" s="325"/>
      <c r="F237" s="325"/>
      <c r="G237" s="325"/>
      <c r="H237" s="325"/>
      <c r="I237" s="325"/>
      <c r="J237" s="325"/>
      <c r="K237" s="325"/>
      <c r="L237" s="325"/>
      <c r="M237" s="325"/>
      <c r="N237" s="325"/>
      <c r="O237" s="325"/>
      <c r="P237" s="325"/>
      <c r="Q237" s="325"/>
      <c r="R237" s="325"/>
      <c r="S237" s="325"/>
      <c r="T237" s="325"/>
      <c r="U237" s="325"/>
      <c r="V237" s="325"/>
      <c r="W237" s="325"/>
      <c r="X237" s="325"/>
      <c r="Y237" s="325"/>
    </row>
    <row r="238" spans="1:25" ht="14.25">
      <c r="A238" s="330"/>
      <c r="B238" s="325"/>
      <c r="C238" s="325"/>
      <c r="D238" s="325"/>
      <c r="E238" s="325"/>
      <c r="F238" s="325"/>
      <c r="G238" s="325"/>
      <c r="H238" s="325"/>
      <c r="I238" s="325"/>
      <c r="J238" s="325"/>
      <c r="K238" s="325"/>
      <c r="L238" s="325"/>
      <c r="M238" s="325"/>
      <c r="N238" s="325"/>
      <c r="O238" s="325"/>
      <c r="P238" s="325"/>
      <c r="Q238" s="325"/>
      <c r="R238" s="325"/>
      <c r="S238" s="325"/>
      <c r="T238" s="325"/>
      <c r="U238" s="325"/>
      <c r="V238" s="325"/>
      <c r="W238" s="325"/>
      <c r="X238" s="325"/>
      <c r="Y238" s="325"/>
    </row>
    <row r="239" spans="1:25" ht="14.25">
      <c r="A239" s="330"/>
      <c r="B239" s="325"/>
      <c r="C239" s="325"/>
      <c r="D239" s="325"/>
      <c r="E239" s="325"/>
      <c r="F239" s="325"/>
      <c r="G239" s="325"/>
      <c r="H239" s="325"/>
      <c r="I239" s="325"/>
      <c r="J239" s="325"/>
      <c r="K239" s="325"/>
      <c r="L239" s="325"/>
      <c r="M239" s="325"/>
      <c r="N239" s="325"/>
      <c r="O239" s="325"/>
      <c r="P239" s="325"/>
      <c r="Q239" s="325"/>
      <c r="R239" s="325"/>
      <c r="S239" s="325"/>
      <c r="T239" s="325"/>
      <c r="U239" s="325"/>
      <c r="V239" s="325"/>
      <c r="W239" s="325"/>
      <c r="X239" s="325"/>
      <c r="Y239" s="325"/>
    </row>
    <row r="240" spans="1:25" ht="14.25">
      <c r="A240" s="330"/>
      <c r="B240" s="325"/>
      <c r="C240" s="325"/>
      <c r="D240" s="325"/>
      <c r="E240" s="325"/>
      <c r="F240" s="325"/>
      <c r="G240" s="325"/>
      <c r="H240" s="325"/>
      <c r="I240" s="325"/>
      <c r="J240" s="325"/>
      <c r="K240" s="325"/>
      <c r="L240" s="325"/>
      <c r="M240" s="325"/>
      <c r="N240" s="325"/>
      <c r="O240" s="325"/>
      <c r="P240" s="325"/>
      <c r="Q240" s="325"/>
      <c r="R240" s="325"/>
      <c r="S240" s="325"/>
      <c r="T240" s="325"/>
      <c r="U240" s="325"/>
      <c r="V240" s="325"/>
      <c r="W240" s="325"/>
      <c r="X240" s="325"/>
      <c r="Y240" s="325"/>
    </row>
    <row r="241" spans="1:25" ht="14.25">
      <c r="A241" s="330"/>
      <c r="B241" s="325"/>
      <c r="C241" s="325"/>
      <c r="D241" s="325"/>
      <c r="E241" s="325"/>
      <c r="F241" s="325"/>
      <c r="G241" s="325"/>
      <c r="H241" s="325"/>
      <c r="I241" s="325"/>
      <c r="J241" s="325"/>
      <c r="K241" s="325"/>
      <c r="L241" s="325"/>
      <c r="M241" s="325"/>
      <c r="N241" s="325"/>
      <c r="O241" s="325"/>
      <c r="P241" s="325"/>
      <c r="Q241" s="325"/>
      <c r="R241" s="325"/>
      <c r="S241" s="325"/>
      <c r="T241" s="325"/>
      <c r="U241" s="325"/>
      <c r="V241" s="325"/>
      <c r="W241" s="325"/>
      <c r="X241" s="325"/>
      <c r="Y241" s="325"/>
    </row>
    <row r="242" spans="1:25" ht="14.25">
      <c r="A242" s="330"/>
      <c r="B242" s="325"/>
      <c r="C242" s="325"/>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row>
    <row r="243" spans="1:25" ht="14.25">
      <c r="A243" s="330"/>
      <c r="B243" s="325"/>
      <c r="C243" s="325"/>
      <c r="D243" s="325"/>
      <c r="E243" s="325"/>
      <c r="F243" s="325"/>
      <c r="G243" s="325"/>
      <c r="H243" s="325"/>
      <c r="I243" s="325"/>
      <c r="J243" s="325"/>
      <c r="K243" s="325"/>
      <c r="L243" s="325"/>
      <c r="M243" s="325"/>
      <c r="N243" s="325"/>
      <c r="O243" s="325"/>
      <c r="P243" s="325"/>
      <c r="Q243" s="325"/>
      <c r="R243" s="325"/>
      <c r="S243" s="325"/>
      <c r="T243" s="325"/>
      <c r="U243" s="325"/>
      <c r="V243" s="325"/>
      <c r="W243" s="325"/>
      <c r="X243" s="325"/>
      <c r="Y243" s="325"/>
    </row>
    <row r="244" spans="1:25" ht="14.25">
      <c r="A244" s="330"/>
      <c r="B244" s="325"/>
      <c r="C244" s="325"/>
      <c r="D244" s="325"/>
      <c r="E244" s="325"/>
      <c r="F244" s="325"/>
      <c r="G244" s="325"/>
      <c r="H244" s="325"/>
      <c r="I244" s="325"/>
      <c r="J244" s="325"/>
      <c r="K244" s="325"/>
      <c r="L244" s="325"/>
      <c r="M244" s="325"/>
      <c r="N244" s="325"/>
      <c r="O244" s="325"/>
      <c r="P244" s="325"/>
      <c r="Q244" s="325"/>
      <c r="R244" s="325"/>
      <c r="S244" s="325"/>
      <c r="T244" s="325"/>
      <c r="U244" s="325"/>
      <c r="V244" s="325"/>
      <c r="W244" s="325"/>
      <c r="X244" s="325"/>
      <c r="Y244" s="325"/>
    </row>
    <row r="245" spans="1:25" ht="14.25">
      <c r="A245" s="330"/>
      <c r="B245" s="325"/>
      <c r="C245" s="325"/>
      <c r="D245" s="325"/>
      <c r="E245" s="325"/>
      <c r="F245" s="325"/>
      <c r="G245" s="325"/>
      <c r="H245" s="325"/>
      <c r="I245" s="325"/>
      <c r="J245" s="325"/>
      <c r="K245" s="325"/>
      <c r="L245" s="325"/>
      <c r="M245" s="325"/>
      <c r="N245" s="325"/>
      <c r="O245" s="325"/>
      <c r="P245" s="325"/>
      <c r="Q245" s="325"/>
      <c r="R245" s="325"/>
      <c r="S245" s="325"/>
      <c r="T245" s="325"/>
      <c r="U245" s="325"/>
      <c r="V245" s="325"/>
      <c r="W245" s="325"/>
      <c r="X245" s="325"/>
      <c r="Y245" s="325"/>
    </row>
    <row r="246" spans="1:25" ht="14.25">
      <c r="A246" s="330"/>
      <c r="B246" s="325"/>
      <c r="C246" s="325"/>
      <c r="D246" s="325"/>
      <c r="E246" s="325"/>
      <c r="F246" s="325"/>
      <c r="G246" s="325"/>
      <c r="H246" s="325"/>
      <c r="I246" s="325"/>
      <c r="J246" s="325"/>
      <c r="K246" s="325"/>
      <c r="L246" s="325"/>
      <c r="M246" s="325"/>
      <c r="N246" s="325"/>
      <c r="O246" s="325"/>
      <c r="P246" s="325"/>
      <c r="Q246" s="325"/>
      <c r="R246" s="325"/>
      <c r="S246" s="325"/>
      <c r="T246" s="325"/>
      <c r="U246" s="325"/>
      <c r="V246" s="325"/>
      <c r="W246" s="325"/>
      <c r="X246" s="325"/>
      <c r="Y246" s="325"/>
    </row>
    <row r="247" spans="1:25" ht="14.25">
      <c r="A247" s="330"/>
      <c r="B247" s="325"/>
      <c r="C247" s="325"/>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row>
    <row r="248" spans="1:25" ht="14.25">
      <c r="A248" s="330"/>
      <c r="B248" s="325"/>
      <c r="C248" s="325"/>
      <c r="D248" s="325"/>
      <c r="E248" s="325"/>
      <c r="F248" s="325"/>
      <c r="G248" s="325"/>
      <c r="H248" s="325"/>
      <c r="I248" s="325"/>
      <c r="J248" s="325"/>
      <c r="K248" s="325"/>
      <c r="L248" s="325"/>
      <c r="M248" s="325"/>
      <c r="N248" s="325"/>
      <c r="O248" s="325"/>
      <c r="P248" s="325"/>
      <c r="Q248" s="325"/>
      <c r="R248" s="325"/>
      <c r="S248" s="325"/>
      <c r="T248" s="325"/>
      <c r="U248" s="325"/>
      <c r="V248" s="325"/>
      <c r="W248" s="325"/>
      <c r="X248" s="325"/>
      <c r="Y248" s="325"/>
    </row>
    <row r="249" spans="1:25" ht="14.25">
      <c r="A249" s="330"/>
      <c r="B249" s="325"/>
      <c r="C249" s="325"/>
      <c r="D249" s="325"/>
      <c r="E249" s="325"/>
      <c r="F249" s="325"/>
      <c r="G249" s="325"/>
      <c r="H249" s="325"/>
      <c r="I249" s="325"/>
      <c r="J249" s="325"/>
      <c r="K249" s="325"/>
      <c r="L249" s="325"/>
      <c r="M249" s="325"/>
      <c r="N249" s="325"/>
      <c r="O249" s="325"/>
      <c r="P249" s="325"/>
      <c r="Q249" s="325"/>
      <c r="R249" s="325"/>
      <c r="S249" s="325"/>
      <c r="T249" s="325"/>
      <c r="U249" s="325"/>
      <c r="V249" s="325"/>
      <c r="W249" s="325"/>
      <c r="X249" s="325"/>
      <c r="Y249" s="325"/>
    </row>
    <row r="250" spans="1:25" ht="14.25">
      <c r="A250" s="330"/>
      <c r="B250" s="325"/>
      <c r="C250" s="325"/>
      <c r="D250" s="325"/>
      <c r="E250" s="325"/>
      <c r="F250" s="325"/>
      <c r="G250" s="325"/>
      <c r="H250" s="325"/>
      <c r="I250" s="325"/>
      <c r="J250" s="325"/>
      <c r="K250" s="325"/>
      <c r="L250" s="325"/>
      <c r="M250" s="325"/>
      <c r="N250" s="325"/>
      <c r="O250" s="325"/>
      <c r="P250" s="325"/>
      <c r="Q250" s="325"/>
      <c r="R250" s="325"/>
      <c r="S250" s="325"/>
      <c r="T250" s="325"/>
      <c r="U250" s="325"/>
      <c r="V250" s="325"/>
      <c r="W250" s="325"/>
      <c r="X250" s="325"/>
      <c r="Y250" s="325"/>
    </row>
    <row r="251" spans="1:25" ht="14.25">
      <c r="A251" s="330"/>
      <c r="B251" s="325"/>
      <c r="C251" s="325"/>
      <c r="D251" s="325"/>
      <c r="E251" s="325"/>
      <c r="F251" s="325"/>
      <c r="G251" s="325"/>
      <c r="H251" s="325"/>
      <c r="I251" s="325"/>
      <c r="J251" s="325"/>
      <c r="K251" s="325"/>
      <c r="L251" s="325"/>
      <c r="M251" s="325"/>
      <c r="N251" s="325"/>
      <c r="O251" s="325"/>
      <c r="P251" s="325"/>
      <c r="Q251" s="325"/>
      <c r="R251" s="325"/>
      <c r="S251" s="325"/>
      <c r="T251" s="325"/>
      <c r="U251" s="325"/>
      <c r="V251" s="325"/>
      <c r="W251" s="325"/>
      <c r="X251" s="325"/>
      <c r="Y251" s="325"/>
    </row>
    <row r="252" spans="1:25" ht="14.25">
      <c r="A252" s="330"/>
      <c r="B252" s="325"/>
      <c r="C252" s="325"/>
      <c r="D252" s="325"/>
      <c r="E252" s="325"/>
      <c r="F252" s="325"/>
      <c r="G252" s="325"/>
      <c r="H252" s="325"/>
      <c r="I252" s="325"/>
      <c r="J252" s="325"/>
      <c r="K252" s="325"/>
      <c r="L252" s="325"/>
      <c r="M252" s="325"/>
      <c r="N252" s="325"/>
      <c r="O252" s="325"/>
      <c r="P252" s="325"/>
      <c r="Q252" s="325"/>
      <c r="R252" s="325"/>
      <c r="S252" s="325"/>
      <c r="T252" s="325"/>
      <c r="U252" s="325"/>
      <c r="V252" s="325"/>
      <c r="W252" s="325"/>
      <c r="X252" s="325"/>
      <c r="Y252" s="325"/>
    </row>
    <row r="253" spans="1:25" ht="14.25">
      <c r="A253" s="330"/>
      <c r="B253" s="325"/>
      <c r="C253" s="325"/>
      <c r="D253" s="325"/>
      <c r="E253" s="325"/>
      <c r="F253" s="325"/>
      <c r="G253" s="325"/>
      <c r="H253" s="325"/>
      <c r="I253" s="325"/>
      <c r="J253" s="325"/>
      <c r="K253" s="325"/>
      <c r="L253" s="325"/>
      <c r="M253" s="325"/>
      <c r="N253" s="325"/>
      <c r="O253" s="325"/>
      <c r="P253" s="325"/>
      <c r="Q253" s="325"/>
      <c r="R253" s="325"/>
      <c r="S253" s="325"/>
      <c r="T253" s="325"/>
      <c r="U253" s="325"/>
      <c r="V253" s="325"/>
      <c r="W253" s="325"/>
      <c r="X253" s="325"/>
      <c r="Y253" s="325"/>
    </row>
    <row r="254" spans="1:25" ht="14.25">
      <c r="A254" s="330"/>
      <c r="B254" s="325"/>
      <c r="C254" s="325"/>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25"/>
    </row>
    <row r="255" spans="1:25" ht="14.25">
      <c r="A255" s="330"/>
      <c r="B255" s="325"/>
      <c r="C255" s="325"/>
      <c r="D255" s="325"/>
      <c r="E255" s="325"/>
      <c r="F255" s="325"/>
      <c r="G255" s="325"/>
      <c r="H255" s="325"/>
      <c r="I255" s="325"/>
      <c r="J255" s="325"/>
      <c r="K255" s="325"/>
      <c r="L255" s="325"/>
      <c r="M255" s="325"/>
      <c r="N255" s="325"/>
      <c r="O255" s="325"/>
      <c r="P255" s="325"/>
      <c r="Q255" s="325"/>
      <c r="R255" s="325"/>
      <c r="S255" s="325"/>
      <c r="T255" s="325"/>
      <c r="U255" s="325"/>
      <c r="V255" s="325"/>
      <c r="W255" s="325"/>
      <c r="X255" s="325"/>
      <c r="Y255" s="325"/>
    </row>
    <row r="256" spans="1:25" ht="14.25">
      <c r="A256" s="330"/>
      <c r="B256" s="325"/>
      <c r="C256" s="325"/>
      <c r="D256" s="325"/>
      <c r="E256" s="325"/>
      <c r="F256" s="325"/>
      <c r="G256" s="325"/>
      <c r="H256" s="325"/>
      <c r="I256" s="325"/>
      <c r="J256" s="325"/>
      <c r="K256" s="325"/>
      <c r="L256" s="325"/>
      <c r="M256" s="325"/>
      <c r="N256" s="325"/>
      <c r="O256" s="325"/>
      <c r="P256" s="325"/>
      <c r="Q256" s="325"/>
      <c r="R256" s="325"/>
      <c r="S256" s="325"/>
      <c r="T256" s="325"/>
      <c r="U256" s="325"/>
      <c r="V256" s="325"/>
      <c r="W256" s="325"/>
      <c r="X256" s="325"/>
      <c r="Y256" s="325"/>
    </row>
    <row r="257" spans="1:25" ht="14.25">
      <c r="A257" s="330"/>
      <c r="B257" s="325"/>
      <c r="C257" s="325"/>
      <c r="D257" s="325"/>
      <c r="E257" s="325"/>
      <c r="F257" s="325"/>
      <c r="G257" s="325"/>
      <c r="H257" s="325"/>
      <c r="I257" s="325"/>
      <c r="J257" s="325"/>
      <c r="K257" s="325"/>
      <c r="L257" s="325"/>
      <c r="M257" s="325"/>
      <c r="N257" s="325"/>
      <c r="O257" s="325"/>
      <c r="P257" s="325"/>
      <c r="Q257" s="325"/>
      <c r="R257" s="325"/>
      <c r="S257" s="325"/>
      <c r="T257" s="325"/>
      <c r="U257" s="325"/>
      <c r="V257" s="325"/>
      <c r="W257" s="325"/>
      <c r="X257" s="325"/>
      <c r="Y257" s="325"/>
    </row>
    <row r="258" spans="1:25" ht="14.25">
      <c r="A258" s="330"/>
      <c r="B258" s="325"/>
      <c r="C258" s="325"/>
      <c r="D258" s="325"/>
      <c r="E258" s="325"/>
      <c r="F258" s="325"/>
      <c r="G258" s="325"/>
      <c r="H258" s="325"/>
      <c r="I258" s="325"/>
      <c r="J258" s="325"/>
      <c r="K258" s="325"/>
      <c r="L258" s="325"/>
      <c r="M258" s="325"/>
      <c r="N258" s="325"/>
      <c r="O258" s="325"/>
      <c r="P258" s="325"/>
      <c r="Q258" s="325"/>
      <c r="R258" s="325"/>
      <c r="S258" s="325"/>
      <c r="T258" s="325"/>
      <c r="U258" s="325"/>
      <c r="V258" s="325"/>
      <c r="W258" s="325"/>
      <c r="X258" s="325"/>
      <c r="Y258" s="325"/>
    </row>
    <row r="259" spans="1:25" ht="14.25">
      <c r="A259" s="330"/>
      <c r="B259" s="325"/>
      <c r="C259" s="325"/>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row>
    <row r="260" spans="1:25" ht="14.25">
      <c r="A260" s="330"/>
      <c r="B260" s="325"/>
      <c r="C260" s="325"/>
      <c r="D260" s="325"/>
      <c r="E260" s="325"/>
      <c r="F260" s="325"/>
      <c r="G260" s="325"/>
      <c r="H260" s="325"/>
      <c r="I260" s="325"/>
      <c r="J260" s="325"/>
      <c r="K260" s="325"/>
      <c r="L260" s="325"/>
      <c r="M260" s="325"/>
      <c r="N260" s="325"/>
      <c r="O260" s="325"/>
      <c r="P260" s="325"/>
      <c r="Q260" s="325"/>
      <c r="R260" s="325"/>
      <c r="S260" s="325"/>
      <c r="T260" s="325"/>
      <c r="U260" s="325"/>
      <c r="V260" s="325"/>
      <c r="W260" s="325"/>
      <c r="X260" s="325"/>
      <c r="Y260" s="325"/>
    </row>
    <row r="261" spans="1:25" ht="14.25">
      <c r="A261" s="330"/>
      <c r="B261" s="325"/>
      <c r="C261" s="325"/>
      <c r="D261" s="325"/>
      <c r="E261" s="325"/>
      <c r="F261" s="325"/>
      <c r="G261" s="325"/>
      <c r="H261" s="325"/>
      <c r="I261" s="325"/>
      <c r="J261" s="325"/>
      <c r="K261" s="325"/>
      <c r="L261" s="325"/>
      <c r="M261" s="325"/>
      <c r="N261" s="325"/>
      <c r="O261" s="325"/>
      <c r="P261" s="325"/>
      <c r="Q261" s="325"/>
      <c r="R261" s="325"/>
      <c r="S261" s="325"/>
      <c r="T261" s="325"/>
      <c r="U261" s="325"/>
      <c r="V261" s="325"/>
      <c r="W261" s="325"/>
      <c r="X261" s="325"/>
      <c r="Y261" s="325"/>
    </row>
    <row r="262" spans="1:25" ht="14.25">
      <c r="A262" s="330"/>
      <c r="B262" s="325"/>
      <c r="C262" s="325"/>
      <c r="D262" s="325"/>
      <c r="E262" s="325"/>
      <c r="F262" s="325"/>
      <c r="G262" s="325"/>
      <c r="H262" s="325"/>
      <c r="I262" s="325"/>
      <c r="J262" s="325"/>
      <c r="K262" s="325"/>
      <c r="L262" s="325"/>
      <c r="M262" s="325"/>
      <c r="N262" s="325"/>
      <c r="O262" s="325"/>
      <c r="P262" s="325"/>
      <c r="Q262" s="325"/>
      <c r="R262" s="325"/>
      <c r="S262" s="325"/>
      <c r="T262" s="325"/>
      <c r="U262" s="325"/>
      <c r="V262" s="325"/>
      <c r="W262" s="325"/>
      <c r="X262" s="325"/>
      <c r="Y262" s="325"/>
    </row>
    <row r="263" spans="1:25" ht="14.25">
      <c r="A263" s="330"/>
      <c r="B263" s="325"/>
      <c r="C263" s="325"/>
      <c r="D263" s="325"/>
      <c r="E263" s="325"/>
      <c r="F263" s="325"/>
      <c r="G263" s="325"/>
      <c r="H263" s="325"/>
      <c r="I263" s="325"/>
      <c r="J263" s="325"/>
      <c r="K263" s="325"/>
      <c r="L263" s="325"/>
      <c r="M263" s="325"/>
      <c r="N263" s="325"/>
      <c r="O263" s="325"/>
      <c r="P263" s="325"/>
      <c r="Q263" s="325"/>
      <c r="R263" s="325"/>
      <c r="S263" s="325"/>
      <c r="T263" s="325"/>
      <c r="U263" s="325"/>
      <c r="V263" s="325"/>
      <c r="W263" s="325"/>
      <c r="X263" s="325"/>
      <c r="Y263" s="325"/>
    </row>
    <row r="264" spans="1:25" ht="14.25">
      <c r="A264" s="330"/>
      <c r="B264" s="325"/>
      <c r="C264" s="325"/>
      <c r="D264" s="325"/>
      <c r="E264" s="325"/>
      <c r="F264" s="325"/>
      <c r="G264" s="325"/>
      <c r="H264" s="325"/>
      <c r="I264" s="325"/>
      <c r="J264" s="325"/>
      <c r="K264" s="325"/>
      <c r="L264" s="325"/>
      <c r="M264" s="325"/>
      <c r="N264" s="325"/>
      <c r="O264" s="325"/>
      <c r="P264" s="325"/>
      <c r="Q264" s="325"/>
      <c r="R264" s="325"/>
      <c r="S264" s="325"/>
      <c r="T264" s="325"/>
      <c r="U264" s="325"/>
      <c r="V264" s="325"/>
      <c r="W264" s="325"/>
      <c r="X264" s="325"/>
      <c r="Y264" s="325"/>
    </row>
    <row r="265" spans="1:25" ht="14.25">
      <c r="A265" s="330"/>
      <c r="B265" s="325"/>
      <c r="C265" s="325"/>
      <c r="D265" s="325"/>
      <c r="E265" s="325"/>
      <c r="F265" s="325"/>
      <c r="G265" s="325"/>
      <c r="H265" s="325"/>
      <c r="I265" s="325"/>
      <c r="J265" s="325"/>
      <c r="K265" s="325"/>
      <c r="L265" s="325"/>
      <c r="M265" s="325"/>
      <c r="N265" s="325"/>
      <c r="O265" s="325"/>
      <c r="P265" s="325"/>
      <c r="Q265" s="325"/>
      <c r="R265" s="325"/>
      <c r="S265" s="325"/>
      <c r="T265" s="325"/>
      <c r="U265" s="325"/>
      <c r="V265" s="325"/>
      <c r="W265" s="325"/>
      <c r="X265" s="325"/>
      <c r="Y265" s="325"/>
    </row>
    <row r="266" spans="1:25" ht="14.25">
      <c r="A266" s="330"/>
      <c r="B266" s="325"/>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row>
    <row r="267" spans="1:25" ht="14.25">
      <c r="A267" s="330"/>
      <c r="B267" s="325"/>
      <c r="C267" s="325"/>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row>
    <row r="268" spans="1:25" ht="14.25">
      <c r="A268" s="330"/>
      <c r="B268" s="325"/>
      <c r="C268" s="325"/>
      <c r="D268" s="325"/>
      <c r="E268" s="325"/>
      <c r="F268" s="325"/>
      <c r="G268" s="325"/>
      <c r="H268" s="325"/>
      <c r="I268" s="325"/>
      <c r="J268" s="325"/>
      <c r="K268" s="325"/>
      <c r="L268" s="325"/>
      <c r="M268" s="325"/>
      <c r="N268" s="325"/>
      <c r="O268" s="325"/>
      <c r="P268" s="325"/>
      <c r="Q268" s="325"/>
      <c r="R268" s="325"/>
      <c r="S268" s="325"/>
      <c r="T268" s="325"/>
      <c r="U268" s="325"/>
      <c r="V268" s="325"/>
      <c r="W268" s="325"/>
      <c r="X268" s="325"/>
      <c r="Y268" s="325"/>
    </row>
    <row r="269" spans="1:25" ht="14.25">
      <c r="A269" s="330"/>
      <c r="B269" s="325"/>
      <c r="C269" s="325"/>
      <c r="D269" s="325"/>
      <c r="E269" s="325"/>
      <c r="F269" s="325"/>
      <c r="G269" s="325"/>
      <c r="H269" s="325"/>
      <c r="I269" s="325"/>
      <c r="J269" s="325"/>
      <c r="K269" s="325"/>
      <c r="L269" s="325"/>
      <c r="M269" s="325"/>
      <c r="N269" s="325"/>
      <c r="O269" s="325"/>
      <c r="P269" s="325"/>
      <c r="Q269" s="325"/>
      <c r="R269" s="325"/>
      <c r="S269" s="325"/>
      <c r="T269" s="325"/>
      <c r="U269" s="325"/>
      <c r="V269" s="325"/>
      <c r="W269" s="325"/>
      <c r="X269" s="325"/>
      <c r="Y269" s="325"/>
    </row>
    <row r="270" spans="1:25" ht="14.25">
      <c r="A270" s="330"/>
      <c r="B270" s="325"/>
      <c r="C270" s="325"/>
      <c r="D270" s="325"/>
      <c r="E270" s="325"/>
      <c r="F270" s="325"/>
      <c r="G270" s="325"/>
      <c r="H270" s="325"/>
      <c r="I270" s="325"/>
      <c r="J270" s="325"/>
      <c r="K270" s="325"/>
      <c r="L270" s="325"/>
      <c r="M270" s="325"/>
      <c r="N270" s="325"/>
      <c r="O270" s="325"/>
      <c r="P270" s="325"/>
      <c r="Q270" s="325"/>
      <c r="R270" s="325"/>
      <c r="S270" s="325"/>
      <c r="T270" s="325"/>
      <c r="U270" s="325"/>
      <c r="V270" s="325"/>
      <c r="W270" s="325"/>
      <c r="X270" s="325"/>
      <c r="Y270" s="325"/>
    </row>
    <row r="271" spans="1:25" ht="14.25">
      <c r="A271" s="330"/>
      <c r="B271" s="325"/>
      <c r="C271" s="325"/>
      <c r="D271" s="325"/>
      <c r="E271" s="325"/>
      <c r="F271" s="325"/>
      <c r="G271" s="325"/>
      <c r="H271" s="325"/>
      <c r="I271" s="325"/>
      <c r="J271" s="325"/>
      <c r="K271" s="325"/>
      <c r="L271" s="325"/>
      <c r="M271" s="325"/>
      <c r="N271" s="325"/>
      <c r="O271" s="325"/>
      <c r="P271" s="325"/>
      <c r="Q271" s="325"/>
      <c r="R271" s="325"/>
      <c r="S271" s="325"/>
      <c r="T271" s="325"/>
      <c r="U271" s="325"/>
      <c r="V271" s="325"/>
      <c r="W271" s="325"/>
      <c r="X271" s="325"/>
      <c r="Y271" s="325"/>
    </row>
    <row r="272" spans="1:25" ht="14.25">
      <c r="A272" s="330"/>
      <c r="B272" s="325"/>
      <c r="C272" s="325"/>
      <c r="D272" s="325"/>
      <c r="E272" s="325"/>
      <c r="F272" s="325"/>
      <c r="G272" s="325"/>
      <c r="H272" s="325"/>
      <c r="I272" s="325"/>
      <c r="J272" s="325"/>
      <c r="K272" s="325"/>
      <c r="L272" s="325"/>
      <c r="M272" s="325"/>
      <c r="N272" s="325"/>
      <c r="O272" s="325"/>
      <c r="P272" s="325"/>
      <c r="Q272" s="325"/>
      <c r="R272" s="325"/>
      <c r="S272" s="325"/>
      <c r="T272" s="325"/>
      <c r="U272" s="325"/>
      <c r="V272" s="325"/>
      <c r="W272" s="325"/>
      <c r="X272" s="325"/>
      <c r="Y272" s="325"/>
    </row>
    <row r="273" spans="1:25" ht="14.25">
      <c r="A273" s="330"/>
      <c r="B273" s="325"/>
      <c r="C273" s="325"/>
      <c r="D273" s="325"/>
      <c r="E273" s="325"/>
      <c r="F273" s="325"/>
      <c r="G273" s="325"/>
      <c r="H273" s="325"/>
      <c r="I273" s="325"/>
      <c r="J273" s="325"/>
      <c r="K273" s="325"/>
      <c r="L273" s="325"/>
      <c r="M273" s="325"/>
      <c r="N273" s="325"/>
      <c r="O273" s="325"/>
      <c r="P273" s="325"/>
      <c r="Q273" s="325"/>
      <c r="R273" s="325"/>
      <c r="S273" s="325"/>
      <c r="T273" s="325"/>
      <c r="U273" s="325"/>
      <c r="V273" s="325"/>
      <c r="W273" s="325"/>
      <c r="X273" s="325"/>
      <c r="Y273" s="325"/>
    </row>
    <row r="274" spans="1:25" ht="14.25">
      <c r="A274" s="330"/>
      <c r="B274" s="325"/>
      <c r="C274" s="325"/>
      <c r="D274" s="325"/>
      <c r="E274" s="325"/>
      <c r="F274" s="325"/>
      <c r="G274" s="325"/>
      <c r="H274" s="325"/>
      <c r="I274" s="325"/>
      <c r="J274" s="325"/>
      <c r="K274" s="325"/>
      <c r="L274" s="325"/>
      <c r="M274" s="325"/>
      <c r="N274" s="325"/>
      <c r="O274" s="325"/>
      <c r="P274" s="325"/>
      <c r="Q274" s="325"/>
      <c r="R274" s="325"/>
      <c r="S274" s="325"/>
      <c r="T274" s="325"/>
      <c r="U274" s="325"/>
      <c r="V274" s="325"/>
      <c r="W274" s="325"/>
      <c r="X274" s="325"/>
      <c r="Y274" s="325"/>
    </row>
    <row r="275" spans="1:25" ht="14.25">
      <c r="A275" s="330"/>
      <c r="B275" s="325"/>
      <c r="C275" s="325"/>
      <c r="D275" s="325"/>
      <c r="E275" s="325"/>
      <c r="F275" s="325"/>
      <c r="G275" s="325"/>
      <c r="H275" s="325"/>
      <c r="I275" s="325"/>
      <c r="J275" s="325"/>
      <c r="K275" s="325"/>
      <c r="L275" s="325"/>
      <c r="M275" s="325"/>
      <c r="N275" s="325"/>
      <c r="O275" s="325"/>
      <c r="P275" s="325"/>
      <c r="Q275" s="325"/>
      <c r="R275" s="325"/>
      <c r="S275" s="325"/>
      <c r="T275" s="325"/>
      <c r="U275" s="325"/>
      <c r="V275" s="325"/>
      <c r="W275" s="325"/>
      <c r="X275" s="325"/>
      <c r="Y275" s="325"/>
    </row>
    <row r="276" spans="1:25" ht="14.25">
      <c r="A276" s="330"/>
      <c r="B276" s="325"/>
      <c r="C276" s="325"/>
      <c r="D276" s="325"/>
      <c r="E276" s="325"/>
      <c r="F276" s="325"/>
      <c r="G276" s="325"/>
      <c r="H276" s="325"/>
      <c r="I276" s="325"/>
      <c r="J276" s="325"/>
      <c r="K276" s="325"/>
      <c r="L276" s="325"/>
      <c r="M276" s="325"/>
      <c r="N276" s="325"/>
      <c r="O276" s="325"/>
      <c r="P276" s="325"/>
      <c r="Q276" s="325"/>
      <c r="R276" s="325"/>
      <c r="S276" s="325"/>
      <c r="T276" s="325"/>
      <c r="U276" s="325"/>
      <c r="V276" s="325"/>
      <c r="W276" s="325"/>
      <c r="X276" s="325"/>
      <c r="Y276" s="325"/>
    </row>
    <row r="277" spans="1:25" ht="14.25">
      <c r="A277" s="330"/>
      <c r="B277" s="325"/>
      <c r="C277" s="325"/>
      <c r="D277" s="325"/>
      <c r="E277" s="325"/>
      <c r="F277" s="325"/>
      <c r="G277" s="325"/>
      <c r="H277" s="325"/>
      <c r="I277" s="325"/>
      <c r="J277" s="325"/>
      <c r="K277" s="325"/>
      <c r="L277" s="325"/>
      <c r="M277" s="325"/>
      <c r="N277" s="325"/>
      <c r="O277" s="325"/>
      <c r="P277" s="325"/>
      <c r="Q277" s="325"/>
      <c r="R277" s="325"/>
      <c r="S277" s="325"/>
      <c r="T277" s="325"/>
      <c r="U277" s="325"/>
      <c r="V277" s="325"/>
      <c r="W277" s="325"/>
      <c r="X277" s="325"/>
      <c r="Y277" s="325"/>
    </row>
    <row r="278" spans="1:25" ht="14.25">
      <c r="A278" s="330"/>
      <c r="B278" s="325"/>
      <c r="C278" s="325"/>
      <c r="D278" s="325"/>
      <c r="E278" s="325"/>
      <c r="F278" s="325"/>
      <c r="G278" s="325"/>
      <c r="H278" s="325"/>
      <c r="I278" s="325"/>
      <c r="J278" s="325"/>
      <c r="K278" s="325"/>
      <c r="L278" s="325"/>
      <c r="M278" s="325"/>
      <c r="N278" s="325"/>
      <c r="O278" s="325"/>
      <c r="P278" s="325"/>
      <c r="Q278" s="325"/>
      <c r="R278" s="325"/>
      <c r="S278" s="325"/>
      <c r="T278" s="325"/>
      <c r="U278" s="325"/>
      <c r="V278" s="325"/>
      <c r="W278" s="325"/>
      <c r="X278" s="325"/>
      <c r="Y278" s="325"/>
    </row>
    <row r="279" spans="1:25" ht="14.25">
      <c r="A279" s="330"/>
      <c r="B279" s="325"/>
      <c r="C279" s="325"/>
      <c r="D279" s="325"/>
      <c r="E279" s="325"/>
      <c r="F279" s="325"/>
      <c r="G279" s="325"/>
      <c r="H279" s="325"/>
      <c r="I279" s="325"/>
      <c r="J279" s="325"/>
      <c r="K279" s="325"/>
      <c r="L279" s="325"/>
      <c r="M279" s="325"/>
      <c r="N279" s="325"/>
      <c r="O279" s="325"/>
      <c r="P279" s="325"/>
      <c r="Q279" s="325"/>
      <c r="R279" s="325"/>
      <c r="S279" s="325"/>
      <c r="T279" s="325"/>
      <c r="U279" s="325"/>
      <c r="V279" s="325"/>
      <c r="W279" s="325"/>
      <c r="X279" s="325"/>
      <c r="Y279" s="325"/>
    </row>
    <row r="280" spans="1:25" ht="14.25">
      <c r="A280" s="330"/>
      <c r="B280" s="325"/>
      <c r="C280" s="325"/>
      <c r="D280" s="325"/>
      <c r="E280" s="325"/>
      <c r="F280" s="325"/>
      <c r="G280" s="325"/>
      <c r="H280" s="325"/>
      <c r="I280" s="325"/>
      <c r="J280" s="325"/>
      <c r="K280" s="325"/>
      <c r="L280" s="325"/>
      <c r="M280" s="325"/>
      <c r="N280" s="325"/>
      <c r="O280" s="325"/>
      <c r="P280" s="325"/>
      <c r="Q280" s="325"/>
      <c r="R280" s="325"/>
      <c r="S280" s="325"/>
      <c r="T280" s="325"/>
      <c r="U280" s="325"/>
      <c r="V280" s="325"/>
      <c r="W280" s="325"/>
      <c r="X280" s="325"/>
      <c r="Y280" s="325"/>
    </row>
    <row r="281" spans="1:25" ht="14.25">
      <c r="A281" s="330"/>
      <c r="B281" s="325"/>
      <c r="C281" s="325"/>
      <c r="D281" s="325"/>
      <c r="E281" s="325"/>
      <c r="F281" s="325"/>
      <c r="G281" s="325"/>
      <c r="H281" s="325"/>
      <c r="I281" s="325"/>
      <c r="J281" s="325"/>
      <c r="K281" s="325"/>
      <c r="L281" s="325"/>
      <c r="M281" s="325"/>
      <c r="N281" s="325"/>
      <c r="O281" s="325"/>
      <c r="P281" s="325"/>
      <c r="Q281" s="325"/>
      <c r="R281" s="325"/>
      <c r="S281" s="325"/>
      <c r="T281" s="325"/>
      <c r="U281" s="325"/>
      <c r="V281" s="325"/>
      <c r="W281" s="325"/>
      <c r="X281" s="325"/>
      <c r="Y281" s="325"/>
    </row>
    <row r="282" spans="1:25" ht="14.25">
      <c r="A282" s="330"/>
      <c r="B282" s="325"/>
      <c r="C282" s="325"/>
      <c r="D282" s="325"/>
      <c r="E282" s="325"/>
      <c r="F282" s="325"/>
      <c r="G282" s="325"/>
      <c r="H282" s="325"/>
      <c r="I282" s="325"/>
      <c r="J282" s="325"/>
      <c r="K282" s="325"/>
      <c r="L282" s="325"/>
      <c r="M282" s="325"/>
      <c r="N282" s="325"/>
      <c r="O282" s="325"/>
      <c r="P282" s="325"/>
      <c r="Q282" s="325"/>
      <c r="R282" s="325"/>
      <c r="S282" s="325"/>
      <c r="T282" s="325"/>
      <c r="U282" s="325"/>
      <c r="V282" s="325"/>
      <c r="W282" s="325"/>
      <c r="X282" s="325"/>
      <c r="Y282" s="325"/>
    </row>
    <row r="283" spans="1:25" ht="14.25">
      <c r="A283" s="330"/>
      <c r="B283" s="325"/>
      <c r="C283" s="325"/>
      <c r="D283" s="325"/>
      <c r="E283" s="325"/>
      <c r="F283" s="325"/>
      <c r="G283" s="325"/>
      <c r="H283" s="325"/>
      <c r="I283" s="325"/>
      <c r="J283" s="325"/>
      <c r="K283" s="325"/>
      <c r="L283" s="325"/>
      <c r="M283" s="325"/>
      <c r="N283" s="325"/>
      <c r="O283" s="325"/>
      <c r="P283" s="325"/>
      <c r="Q283" s="325"/>
      <c r="R283" s="325"/>
      <c r="S283" s="325"/>
      <c r="T283" s="325"/>
      <c r="U283" s="325"/>
      <c r="V283" s="325"/>
      <c r="W283" s="325"/>
      <c r="X283" s="325"/>
      <c r="Y283" s="325"/>
    </row>
    <row r="284" spans="1:25" ht="14.25">
      <c r="A284" s="330"/>
      <c r="B284" s="325"/>
      <c r="C284" s="325"/>
      <c r="D284" s="325"/>
      <c r="E284" s="325"/>
      <c r="F284" s="325"/>
      <c r="G284" s="325"/>
      <c r="H284" s="325"/>
      <c r="I284" s="325"/>
      <c r="J284" s="325"/>
      <c r="K284" s="325"/>
      <c r="L284" s="325"/>
      <c r="M284" s="325"/>
      <c r="N284" s="325"/>
      <c r="O284" s="325"/>
      <c r="P284" s="325"/>
      <c r="Q284" s="325"/>
      <c r="R284" s="325"/>
      <c r="S284" s="325"/>
      <c r="T284" s="325"/>
      <c r="U284" s="325"/>
      <c r="V284" s="325"/>
      <c r="W284" s="325"/>
      <c r="X284" s="325"/>
      <c r="Y284" s="325"/>
    </row>
    <row r="285" spans="1:25" ht="14.25">
      <c r="A285" s="330"/>
      <c r="B285" s="325"/>
      <c r="C285" s="325"/>
      <c r="D285" s="325"/>
      <c r="E285" s="325"/>
      <c r="F285" s="325"/>
      <c r="G285" s="325"/>
      <c r="H285" s="325"/>
      <c r="I285" s="325"/>
      <c r="J285" s="325"/>
      <c r="K285" s="325"/>
      <c r="L285" s="325"/>
      <c r="M285" s="325"/>
      <c r="N285" s="325"/>
      <c r="O285" s="325"/>
      <c r="P285" s="325"/>
      <c r="Q285" s="325"/>
      <c r="R285" s="325"/>
      <c r="S285" s="325"/>
      <c r="T285" s="325"/>
      <c r="U285" s="325"/>
      <c r="V285" s="325"/>
      <c r="W285" s="325"/>
      <c r="X285" s="325"/>
      <c r="Y285" s="325"/>
    </row>
    <row r="286" spans="1:25" ht="14.25">
      <c r="A286" s="330"/>
      <c r="B286" s="325"/>
      <c r="C286" s="325"/>
      <c r="D286" s="325"/>
      <c r="E286" s="325"/>
      <c r="F286" s="325"/>
      <c r="G286" s="325"/>
      <c r="H286" s="325"/>
      <c r="I286" s="325"/>
      <c r="J286" s="325"/>
      <c r="K286" s="325"/>
      <c r="L286" s="325"/>
      <c r="M286" s="325"/>
      <c r="N286" s="325"/>
      <c r="O286" s="325"/>
      <c r="P286" s="325"/>
      <c r="Q286" s="325"/>
      <c r="R286" s="325"/>
      <c r="S286" s="325"/>
      <c r="T286" s="325"/>
      <c r="U286" s="325"/>
      <c r="V286" s="325"/>
      <c r="W286" s="325"/>
      <c r="X286" s="325"/>
      <c r="Y286" s="325"/>
    </row>
    <row r="287" spans="1:25" ht="14.25">
      <c r="A287" s="330"/>
      <c r="B287" s="325"/>
      <c r="C287" s="325"/>
      <c r="D287" s="325"/>
      <c r="E287" s="325"/>
      <c r="F287" s="325"/>
      <c r="G287" s="325"/>
      <c r="H287" s="325"/>
      <c r="I287" s="325"/>
      <c r="J287" s="325"/>
      <c r="K287" s="325"/>
      <c r="L287" s="325"/>
      <c r="M287" s="325"/>
      <c r="N287" s="325"/>
      <c r="O287" s="325"/>
      <c r="P287" s="325"/>
      <c r="Q287" s="325"/>
      <c r="R287" s="325"/>
      <c r="S287" s="325"/>
      <c r="T287" s="325"/>
      <c r="U287" s="325"/>
      <c r="V287" s="325"/>
      <c r="W287" s="325"/>
      <c r="X287" s="325"/>
      <c r="Y287" s="325"/>
    </row>
    <row r="288" spans="1:25" ht="14.25">
      <c r="A288" s="330"/>
      <c r="B288" s="325"/>
      <c r="C288" s="325"/>
      <c r="D288" s="325"/>
      <c r="E288" s="325"/>
      <c r="F288" s="325"/>
      <c r="G288" s="325"/>
      <c r="H288" s="325"/>
      <c r="I288" s="325"/>
      <c r="J288" s="325"/>
      <c r="K288" s="325"/>
      <c r="L288" s="325"/>
      <c r="M288" s="325"/>
      <c r="N288" s="325"/>
      <c r="O288" s="325"/>
      <c r="P288" s="325"/>
      <c r="Q288" s="325"/>
      <c r="R288" s="325"/>
      <c r="S288" s="325"/>
      <c r="T288" s="325"/>
      <c r="U288" s="325"/>
      <c r="V288" s="325"/>
      <c r="W288" s="325"/>
      <c r="X288" s="325"/>
      <c r="Y288" s="325"/>
    </row>
    <row r="289" spans="1:25" ht="14.25">
      <c r="A289" s="330"/>
      <c r="B289" s="325"/>
      <c r="C289" s="325"/>
      <c r="D289" s="325"/>
      <c r="E289" s="325"/>
      <c r="F289" s="325"/>
      <c r="G289" s="325"/>
      <c r="H289" s="325"/>
      <c r="I289" s="325"/>
      <c r="J289" s="325"/>
      <c r="K289" s="325"/>
      <c r="L289" s="325"/>
      <c r="M289" s="325"/>
      <c r="N289" s="325"/>
      <c r="O289" s="325"/>
      <c r="P289" s="325"/>
      <c r="Q289" s="325"/>
      <c r="R289" s="325"/>
      <c r="S289" s="325"/>
      <c r="T289" s="325"/>
      <c r="U289" s="325"/>
      <c r="V289" s="325"/>
      <c r="W289" s="325"/>
      <c r="X289" s="325"/>
      <c r="Y289" s="325"/>
    </row>
    <row r="290" spans="1:25" ht="14.25">
      <c r="A290" s="330"/>
      <c r="B290" s="325"/>
      <c r="C290" s="325"/>
      <c r="D290" s="325"/>
      <c r="E290" s="325"/>
      <c r="F290" s="325"/>
      <c r="G290" s="325"/>
      <c r="H290" s="325"/>
      <c r="I290" s="325"/>
      <c r="J290" s="325"/>
      <c r="K290" s="325"/>
      <c r="L290" s="325"/>
      <c r="M290" s="325"/>
      <c r="N290" s="325"/>
      <c r="O290" s="325"/>
      <c r="P290" s="325"/>
      <c r="Q290" s="325"/>
      <c r="R290" s="325"/>
      <c r="S290" s="325"/>
      <c r="T290" s="325"/>
      <c r="U290" s="325"/>
      <c r="V290" s="325"/>
      <c r="W290" s="325"/>
      <c r="X290" s="325"/>
      <c r="Y290" s="325"/>
    </row>
    <row r="291" spans="1:25" ht="14.25">
      <c r="A291" s="330"/>
      <c r="B291" s="325"/>
      <c r="C291" s="325"/>
      <c r="D291" s="325"/>
      <c r="E291" s="325"/>
      <c r="F291" s="325"/>
      <c r="G291" s="325"/>
      <c r="H291" s="325"/>
      <c r="I291" s="325"/>
      <c r="J291" s="325"/>
      <c r="K291" s="325"/>
      <c r="L291" s="325"/>
      <c r="M291" s="325"/>
      <c r="N291" s="325"/>
      <c r="O291" s="325"/>
      <c r="P291" s="325"/>
      <c r="Q291" s="325"/>
      <c r="R291" s="325"/>
      <c r="S291" s="325"/>
      <c r="T291" s="325"/>
      <c r="U291" s="325"/>
      <c r="V291" s="325"/>
      <c r="W291" s="325"/>
      <c r="X291" s="325"/>
      <c r="Y291" s="325"/>
    </row>
    <row r="292" spans="1:25" ht="14.25">
      <c r="A292" s="330"/>
      <c r="B292" s="325"/>
      <c r="C292" s="325"/>
      <c r="D292" s="325"/>
      <c r="E292" s="325"/>
      <c r="F292" s="325"/>
      <c r="G292" s="325"/>
      <c r="H292" s="325"/>
      <c r="I292" s="325"/>
      <c r="J292" s="325"/>
      <c r="K292" s="325"/>
      <c r="L292" s="325"/>
      <c r="M292" s="325"/>
      <c r="N292" s="325"/>
      <c r="O292" s="325"/>
      <c r="P292" s="325"/>
      <c r="Q292" s="325"/>
      <c r="R292" s="325"/>
      <c r="S292" s="325"/>
      <c r="T292" s="325"/>
      <c r="U292" s="325"/>
      <c r="V292" s="325"/>
      <c r="W292" s="325"/>
      <c r="X292" s="325"/>
      <c r="Y292" s="325"/>
    </row>
    <row r="293" spans="1:25" ht="14.25">
      <c r="A293" s="330"/>
      <c r="B293" s="325"/>
      <c r="C293" s="325"/>
      <c r="D293" s="325"/>
      <c r="E293" s="325"/>
      <c r="F293" s="325"/>
      <c r="G293" s="325"/>
      <c r="H293" s="325"/>
      <c r="I293" s="325"/>
      <c r="J293" s="325"/>
      <c r="K293" s="325"/>
      <c r="L293" s="325"/>
      <c r="M293" s="325"/>
      <c r="N293" s="325"/>
      <c r="O293" s="325"/>
      <c r="P293" s="325"/>
      <c r="Q293" s="325"/>
      <c r="R293" s="325"/>
      <c r="S293" s="325"/>
      <c r="T293" s="325"/>
      <c r="U293" s="325"/>
      <c r="V293" s="325"/>
      <c r="W293" s="325"/>
      <c r="X293" s="325"/>
      <c r="Y293" s="325"/>
    </row>
    <row r="294" spans="1:25" ht="14.25">
      <c r="A294" s="330"/>
      <c r="B294" s="325"/>
      <c r="C294" s="325"/>
      <c r="D294" s="325"/>
      <c r="E294" s="325"/>
      <c r="F294" s="325"/>
      <c r="G294" s="325"/>
      <c r="H294" s="325"/>
      <c r="I294" s="325"/>
      <c r="J294" s="325"/>
      <c r="K294" s="325"/>
      <c r="L294" s="325"/>
      <c r="M294" s="325"/>
      <c r="N294" s="325"/>
      <c r="O294" s="325"/>
      <c r="P294" s="325"/>
      <c r="Q294" s="325"/>
      <c r="R294" s="325"/>
      <c r="S294" s="325"/>
      <c r="T294" s="325"/>
      <c r="U294" s="325"/>
      <c r="V294" s="325"/>
      <c r="W294" s="325"/>
      <c r="X294" s="325"/>
      <c r="Y294" s="325"/>
    </row>
    <row r="295" spans="1:25" ht="14.25">
      <c r="A295" s="330"/>
      <c r="B295" s="325"/>
      <c r="C295" s="325"/>
      <c r="D295" s="325"/>
      <c r="E295" s="325"/>
      <c r="F295" s="325"/>
      <c r="G295" s="325"/>
      <c r="H295" s="325"/>
      <c r="I295" s="325"/>
      <c r="J295" s="325"/>
      <c r="K295" s="325"/>
      <c r="L295" s="325"/>
      <c r="M295" s="325"/>
      <c r="N295" s="325"/>
      <c r="O295" s="325"/>
      <c r="P295" s="325"/>
      <c r="Q295" s="325"/>
      <c r="R295" s="325"/>
      <c r="S295" s="325"/>
      <c r="T295" s="325"/>
      <c r="U295" s="325"/>
      <c r="V295" s="325"/>
      <c r="W295" s="325"/>
      <c r="X295" s="325"/>
      <c r="Y295" s="325"/>
    </row>
    <row r="296" spans="1:25" ht="14.25">
      <c r="A296" s="330"/>
      <c r="B296" s="325"/>
      <c r="C296" s="325"/>
      <c r="D296" s="325"/>
      <c r="E296" s="325"/>
      <c r="F296" s="325"/>
      <c r="G296" s="325"/>
      <c r="H296" s="325"/>
      <c r="I296" s="325"/>
      <c r="J296" s="325"/>
      <c r="K296" s="325"/>
      <c r="L296" s="325"/>
      <c r="M296" s="325"/>
      <c r="N296" s="325"/>
      <c r="O296" s="325"/>
      <c r="P296" s="325"/>
      <c r="Q296" s="325"/>
      <c r="R296" s="325"/>
      <c r="S296" s="325"/>
      <c r="T296" s="325"/>
      <c r="U296" s="325"/>
      <c r="V296" s="325"/>
      <c r="W296" s="325"/>
      <c r="X296" s="325"/>
      <c r="Y296" s="325"/>
    </row>
    <row r="297" spans="1:25" ht="14.25">
      <c r="A297" s="330"/>
      <c r="B297" s="325"/>
      <c r="C297" s="325"/>
      <c r="D297" s="325"/>
      <c r="E297" s="325"/>
      <c r="F297" s="325"/>
      <c r="G297" s="325"/>
      <c r="H297" s="325"/>
      <c r="I297" s="325"/>
      <c r="J297" s="325"/>
      <c r="K297" s="325"/>
      <c r="L297" s="325"/>
      <c r="M297" s="325"/>
      <c r="N297" s="325"/>
      <c r="O297" s="325"/>
      <c r="P297" s="325"/>
      <c r="Q297" s="325"/>
      <c r="R297" s="325"/>
      <c r="S297" s="325"/>
      <c r="T297" s="325"/>
      <c r="U297" s="325"/>
      <c r="V297" s="325"/>
      <c r="W297" s="325"/>
      <c r="X297" s="325"/>
      <c r="Y297" s="325"/>
    </row>
    <row r="298" spans="1:25" ht="14.25">
      <c r="A298" s="330"/>
      <c r="B298" s="325"/>
      <c r="C298" s="325"/>
      <c r="D298" s="325"/>
      <c r="E298" s="325"/>
      <c r="F298" s="325"/>
      <c r="G298" s="325"/>
      <c r="H298" s="325"/>
      <c r="I298" s="325"/>
      <c r="J298" s="325"/>
      <c r="K298" s="325"/>
      <c r="L298" s="325"/>
      <c r="M298" s="325"/>
      <c r="N298" s="325"/>
      <c r="O298" s="325"/>
      <c r="P298" s="325"/>
      <c r="Q298" s="325"/>
      <c r="R298" s="325"/>
      <c r="S298" s="325"/>
      <c r="T298" s="325"/>
      <c r="U298" s="325"/>
      <c r="V298" s="325"/>
      <c r="W298" s="325"/>
      <c r="X298" s="325"/>
      <c r="Y298" s="325"/>
    </row>
    <row r="299" spans="1:25" ht="14.25">
      <c r="A299" s="330"/>
      <c r="B299" s="325"/>
      <c r="C299" s="325"/>
      <c r="D299" s="325"/>
      <c r="E299" s="325"/>
      <c r="F299" s="325"/>
      <c r="G299" s="325"/>
      <c r="H299" s="325"/>
      <c r="I299" s="325"/>
      <c r="J299" s="325"/>
      <c r="K299" s="325"/>
      <c r="L299" s="325"/>
      <c r="M299" s="325"/>
      <c r="N299" s="325"/>
      <c r="O299" s="325"/>
      <c r="P299" s="325"/>
      <c r="Q299" s="325"/>
      <c r="R299" s="325"/>
      <c r="S299" s="325"/>
      <c r="T299" s="325"/>
      <c r="U299" s="325"/>
      <c r="V299" s="325"/>
      <c r="W299" s="325"/>
      <c r="X299" s="325"/>
      <c r="Y299" s="325"/>
    </row>
    <row r="300" spans="1:25" ht="14.25">
      <c r="A300" s="330"/>
      <c r="B300" s="325"/>
      <c r="C300" s="325"/>
      <c r="D300" s="325"/>
      <c r="E300" s="325"/>
      <c r="F300" s="325"/>
      <c r="G300" s="325"/>
      <c r="H300" s="325"/>
      <c r="I300" s="325"/>
      <c r="J300" s="325"/>
      <c r="K300" s="325"/>
      <c r="L300" s="325"/>
      <c r="M300" s="325"/>
      <c r="N300" s="325"/>
      <c r="O300" s="325"/>
      <c r="P300" s="325"/>
      <c r="Q300" s="325"/>
      <c r="R300" s="325"/>
      <c r="S300" s="325"/>
      <c r="T300" s="325"/>
      <c r="U300" s="325"/>
      <c r="V300" s="325"/>
      <c r="W300" s="325"/>
      <c r="X300" s="325"/>
      <c r="Y300" s="325"/>
    </row>
    <row r="301" spans="1:25" ht="14.25">
      <c r="A301" s="330"/>
      <c r="B301" s="325"/>
      <c r="C301" s="325"/>
      <c r="D301" s="325"/>
      <c r="E301" s="325"/>
      <c r="F301" s="325"/>
      <c r="G301" s="325"/>
      <c r="H301" s="325"/>
      <c r="I301" s="325"/>
      <c r="J301" s="325"/>
      <c r="K301" s="325"/>
      <c r="L301" s="325"/>
      <c r="M301" s="325"/>
      <c r="N301" s="325"/>
      <c r="O301" s="325"/>
      <c r="P301" s="325"/>
      <c r="Q301" s="325"/>
      <c r="R301" s="325"/>
      <c r="S301" s="325"/>
      <c r="T301" s="325"/>
      <c r="U301" s="325"/>
      <c r="V301" s="325"/>
      <c r="W301" s="325"/>
      <c r="X301" s="325"/>
      <c r="Y301" s="325"/>
    </row>
    <row r="302" spans="1:25" ht="14.25">
      <c r="A302" s="330"/>
      <c r="B302" s="325"/>
      <c r="C302" s="325"/>
      <c r="D302" s="325"/>
      <c r="E302" s="325"/>
      <c r="F302" s="325"/>
      <c r="G302" s="325"/>
      <c r="H302" s="325"/>
      <c r="I302" s="325"/>
      <c r="J302" s="325"/>
      <c r="K302" s="325"/>
      <c r="L302" s="325"/>
      <c r="M302" s="325"/>
      <c r="N302" s="325"/>
      <c r="O302" s="325"/>
      <c r="P302" s="325"/>
      <c r="Q302" s="325"/>
      <c r="R302" s="325"/>
      <c r="S302" s="325"/>
      <c r="T302" s="325"/>
      <c r="U302" s="325"/>
      <c r="V302" s="325"/>
      <c r="W302" s="325"/>
      <c r="X302" s="325"/>
      <c r="Y302" s="325"/>
    </row>
    <row r="303" spans="1:25" ht="14.25">
      <c r="A303" s="330"/>
      <c r="B303" s="325"/>
      <c r="C303" s="325"/>
      <c r="D303" s="325"/>
      <c r="E303" s="325"/>
      <c r="F303" s="325"/>
      <c r="G303" s="325"/>
      <c r="H303" s="325"/>
      <c r="I303" s="325"/>
      <c r="J303" s="325"/>
      <c r="K303" s="325"/>
      <c r="L303" s="325"/>
      <c r="M303" s="325"/>
      <c r="N303" s="325"/>
      <c r="O303" s="325"/>
      <c r="P303" s="325"/>
      <c r="Q303" s="325"/>
      <c r="R303" s="325"/>
      <c r="S303" s="325"/>
      <c r="T303" s="325"/>
      <c r="U303" s="325"/>
      <c r="V303" s="325"/>
      <c r="W303" s="325"/>
      <c r="X303" s="325"/>
      <c r="Y303" s="325"/>
    </row>
    <row r="304" spans="1:25" ht="14.25">
      <c r="A304" s="330"/>
      <c r="B304" s="325"/>
      <c r="C304" s="325"/>
      <c r="D304" s="325"/>
      <c r="E304" s="325"/>
      <c r="F304" s="325"/>
      <c r="G304" s="325"/>
      <c r="H304" s="325"/>
      <c r="I304" s="325"/>
      <c r="J304" s="325"/>
      <c r="K304" s="325"/>
      <c r="L304" s="325"/>
      <c r="M304" s="325"/>
      <c r="N304" s="325"/>
      <c r="O304" s="325"/>
      <c r="P304" s="325"/>
      <c r="Q304" s="325"/>
      <c r="R304" s="325"/>
      <c r="S304" s="325"/>
      <c r="T304" s="325"/>
      <c r="U304" s="325"/>
      <c r="V304" s="325"/>
      <c r="W304" s="325"/>
      <c r="X304" s="325"/>
      <c r="Y304" s="325"/>
    </row>
    <row r="305" spans="1:25" ht="14.25">
      <c r="A305" s="330"/>
      <c r="B305" s="325"/>
      <c r="C305" s="325"/>
      <c r="D305" s="325"/>
      <c r="E305" s="325"/>
      <c r="F305" s="325"/>
      <c r="G305" s="325"/>
      <c r="H305" s="325"/>
      <c r="I305" s="325"/>
      <c r="J305" s="325"/>
      <c r="K305" s="325"/>
      <c r="L305" s="325"/>
      <c r="M305" s="325"/>
      <c r="N305" s="325"/>
      <c r="O305" s="325"/>
      <c r="P305" s="325"/>
      <c r="Q305" s="325"/>
      <c r="R305" s="325"/>
      <c r="S305" s="325"/>
      <c r="T305" s="325"/>
      <c r="U305" s="325"/>
      <c r="V305" s="325"/>
      <c r="W305" s="325"/>
      <c r="X305" s="325"/>
      <c r="Y305" s="325"/>
    </row>
    <row r="306" spans="1:25" ht="14.25">
      <c r="A306" s="330"/>
      <c r="B306" s="325"/>
      <c r="C306" s="325"/>
      <c r="D306" s="325"/>
      <c r="E306" s="325"/>
      <c r="F306" s="325"/>
      <c r="G306" s="325"/>
      <c r="H306" s="325"/>
      <c r="I306" s="325"/>
      <c r="J306" s="325"/>
      <c r="K306" s="325"/>
      <c r="L306" s="325"/>
      <c r="M306" s="325"/>
      <c r="N306" s="325"/>
      <c r="O306" s="325"/>
      <c r="P306" s="325"/>
      <c r="Q306" s="325"/>
      <c r="R306" s="325"/>
      <c r="S306" s="325"/>
      <c r="T306" s="325"/>
      <c r="U306" s="325"/>
      <c r="V306" s="325"/>
      <c r="W306" s="325"/>
      <c r="X306" s="325"/>
      <c r="Y306" s="325"/>
    </row>
    <row r="307" spans="1:25" ht="14.25">
      <c r="A307" s="330"/>
      <c r="B307" s="325"/>
      <c r="C307" s="325"/>
      <c r="D307" s="325"/>
      <c r="E307" s="325"/>
      <c r="F307" s="325"/>
      <c r="G307" s="325"/>
      <c r="H307" s="325"/>
      <c r="I307" s="325"/>
      <c r="J307" s="325"/>
      <c r="K307" s="325"/>
      <c r="L307" s="325"/>
      <c r="M307" s="325"/>
      <c r="N307" s="325"/>
      <c r="O307" s="325"/>
      <c r="P307" s="325"/>
      <c r="Q307" s="325"/>
      <c r="R307" s="325"/>
      <c r="S307" s="325"/>
      <c r="T307" s="325"/>
      <c r="U307" s="325"/>
      <c r="V307" s="325"/>
      <c r="W307" s="325"/>
      <c r="X307" s="325"/>
      <c r="Y307" s="325"/>
    </row>
    <row r="308" spans="1:25" ht="14.25">
      <c r="A308" s="330"/>
      <c r="B308" s="325"/>
      <c r="C308" s="325"/>
      <c r="D308" s="325"/>
      <c r="E308" s="325"/>
      <c r="F308" s="325"/>
      <c r="G308" s="325"/>
      <c r="H308" s="325"/>
      <c r="I308" s="325"/>
      <c r="J308" s="325"/>
      <c r="K308" s="325"/>
      <c r="L308" s="325"/>
      <c r="M308" s="325"/>
      <c r="N308" s="325"/>
      <c r="O308" s="325"/>
      <c r="P308" s="325"/>
      <c r="Q308" s="325"/>
      <c r="R308" s="325"/>
      <c r="S308" s="325"/>
      <c r="T308" s="325"/>
      <c r="U308" s="325"/>
      <c r="V308" s="325"/>
      <c r="W308" s="325"/>
      <c r="X308" s="325"/>
      <c r="Y308" s="325"/>
    </row>
    <row r="309" spans="1:25" ht="14.25">
      <c r="A309" s="330"/>
      <c r="B309" s="325"/>
      <c r="C309" s="325"/>
      <c r="D309" s="325"/>
      <c r="E309" s="325"/>
      <c r="F309" s="325"/>
      <c r="G309" s="325"/>
      <c r="H309" s="325"/>
      <c r="I309" s="325"/>
      <c r="J309" s="325"/>
      <c r="K309" s="325"/>
      <c r="L309" s="325"/>
      <c r="M309" s="325"/>
      <c r="N309" s="325"/>
      <c r="O309" s="325"/>
      <c r="P309" s="325"/>
      <c r="Q309" s="325"/>
      <c r="R309" s="325"/>
      <c r="S309" s="325"/>
      <c r="T309" s="325"/>
      <c r="U309" s="325"/>
      <c r="V309" s="325"/>
      <c r="W309" s="325"/>
      <c r="X309" s="325"/>
      <c r="Y309" s="325"/>
    </row>
    <row r="310" spans="1:25" ht="14.25">
      <c r="A310" s="330"/>
      <c r="B310" s="325"/>
      <c r="C310" s="325"/>
      <c r="D310" s="325"/>
      <c r="E310" s="325"/>
      <c r="F310" s="325"/>
      <c r="G310" s="325"/>
      <c r="H310" s="325"/>
      <c r="I310" s="325"/>
      <c r="J310" s="325"/>
      <c r="K310" s="325"/>
      <c r="L310" s="325"/>
      <c r="M310" s="325"/>
      <c r="N310" s="325"/>
      <c r="O310" s="325"/>
      <c r="P310" s="325"/>
      <c r="Q310" s="325"/>
      <c r="R310" s="325"/>
      <c r="S310" s="325"/>
      <c r="T310" s="325"/>
      <c r="U310" s="325"/>
      <c r="V310" s="325"/>
      <c r="W310" s="325"/>
      <c r="X310" s="325"/>
      <c r="Y310" s="325"/>
    </row>
    <row r="311" spans="1:25" ht="14.25">
      <c r="A311" s="330"/>
      <c r="B311" s="325"/>
      <c r="C311" s="325"/>
      <c r="D311" s="325"/>
      <c r="E311" s="325"/>
      <c r="F311" s="325"/>
      <c r="G311" s="325"/>
      <c r="H311" s="325"/>
      <c r="I311" s="325"/>
      <c r="J311" s="325"/>
      <c r="K311" s="325"/>
      <c r="L311" s="325"/>
      <c r="M311" s="325"/>
      <c r="N311" s="325"/>
      <c r="O311" s="325"/>
      <c r="P311" s="325"/>
      <c r="Q311" s="325"/>
      <c r="R311" s="325"/>
      <c r="S311" s="325"/>
      <c r="T311" s="325"/>
      <c r="U311" s="325"/>
      <c r="V311" s="325"/>
      <c r="W311" s="325"/>
      <c r="X311" s="325"/>
      <c r="Y311" s="325"/>
    </row>
    <row r="312" spans="1:25" ht="14.25">
      <c r="A312" s="330"/>
      <c r="B312" s="325"/>
      <c r="C312" s="325"/>
      <c r="D312" s="325"/>
      <c r="E312" s="325"/>
      <c r="F312" s="325"/>
      <c r="G312" s="325"/>
      <c r="H312" s="325"/>
      <c r="I312" s="325"/>
      <c r="J312" s="325"/>
      <c r="K312" s="325"/>
      <c r="L312" s="325"/>
      <c r="M312" s="325"/>
      <c r="N312" s="325"/>
      <c r="O312" s="325"/>
      <c r="P312" s="325"/>
      <c r="Q312" s="325"/>
      <c r="R312" s="325"/>
      <c r="S312" s="325"/>
      <c r="T312" s="325"/>
      <c r="U312" s="325"/>
      <c r="V312" s="325"/>
      <c r="W312" s="325"/>
      <c r="X312" s="325"/>
      <c r="Y312" s="325"/>
    </row>
    <row r="313" spans="1:25" ht="14.25">
      <c r="A313" s="330"/>
      <c r="B313" s="325"/>
      <c r="C313" s="325"/>
      <c r="D313" s="325"/>
      <c r="E313" s="325"/>
      <c r="F313" s="325"/>
      <c r="G313" s="325"/>
      <c r="H313" s="325"/>
      <c r="I313" s="325"/>
      <c r="J313" s="325"/>
      <c r="K313" s="325"/>
      <c r="L313" s="325"/>
      <c r="M313" s="325"/>
      <c r="N313" s="325"/>
      <c r="O313" s="325"/>
      <c r="P313" s="325"/>
      <c r="Q313" s="325"/>
      <c r="R313" s="325"/>
      <c r="S313" s="325"/>
      <c r="T313" s="325"/>
      <c r="U313" s="325"/>
      <c r="V313" s="325"/>
      <c r="W313" s="325"/>
      <c r="X313" s="325"/>
      <c r="Y313" s="325"/>
    </row>
    <row r="314" spans="1:25" ht="14.25">
      <c r="A314" s="330"/>
      <c r="B314" s="325"/>
      <c r="C314" s="325"/>
      <c r="D314" s="325"/>
      <c r="E314" s="325"/>
      <c r="F314" s="325"/>
      <c r="G314" s="325"/>
      <c r="H314" s="325"/>
      <c r="I314" s="325"/>
      <c r="J314" s="325"/>
      <c r="K314" s="325"/>
      <c r="L314" s="325"/>
      <c r="M314" s="325"/>
      <c r="N314" s="325"/>
      <c r="O314" s="325"/>
      <c r="P314" s="325"/>
      <c r="Q314" s="325"/>
      <c r="R314" s="325"/>
      <c r="S314" s="325"/>
      <c r="T314" s="325"/>
      <c r="U314" s="325"/>
      <c r="V314" s="325"/>
      <c r="W314" s="325"/>
      <c r="X314" s="325"/>
      <c r="Y314" s="325"/>
    </row>
    <row r="315" spans="1:25" ht="14.25">
      <c r="A315" s="330"/>
      <c r="B315" s="325"/>
      <c r="C315" s="325"/>
      <c r="D315" s="325"/>
      <c r="E315" s="325"/>
      <c r="F315" s="325"/>
      <c r="G315" s="325"/>
      <c r="H315" s="325"/>
      <c r="I315" s="325"/>
      <c r="J315" s="325"/>
      <c r="K315" s="325"/>
      <c r="L315" s="325"/>
      <c r="M315" s="325"/>
      <c r="N315" s="325"/>
      <c r="O315" s="325"/>
      <c r="P315" s="325"/>
      <c r="Q315" s="325"/>
      <c r="R315" s="325"/>
      <c r="S315" s="325"/>
      <c r="T315" s="325"/>
      <c r="U315" s="325"/>
      <c r="V315" s="325"/>
      <c r="W315" s="325"/>
      <c r="X315" s="325"/>
      <c r="Y315" s="325"/>
    </row>
    <row r="316" spans="1:25" ht="14.25">
      <c r="A316" s="330"/>
      <c r="B316" s="325"/>
      <c r="C316" s="325"/>
      <c r="D316" s="325"/>
      <c r="E316" s="325"/>
      <c r="F316" s="325"/>
      <c r="G316" s="325"/>
      <c r="H316" s="325"/>
      <c r="I316" s="325"/>
      <c r="J316" s="325"/>
      <c r="K316" s="325"/>
      <c r="L316" s="325"/>
      <c r="M316" s="325"/>
      <c r="N316" s="325"/>
      <c r="O316" s="325"/>
      <c r="P316" s="325"/>
      <c r="Q316" s="325"/>
      <c r="R316" s="325"/>
      <c r="S316" s="325"/>
      <c r="T316" s="325"/>
      <c r="U316" s="325"/>
      <c r="V316" s="325"/>
      <c r="W316" s="325"/>
      <c r="X316" s="325"/>
      <c r="Y316" s="325"/>
    </row>
    <row r="317" spans="1:25" ht="14.25">
      <c r="A317" s="330"/>
      <c r="B317" s="325"/>
      <c r="C317" s="325"/>
      <c r="D317" s="325"/>
      <c r="E317" s="325"/>
      <c r="F317" s="325"/>
      <c r="G317" s="325"/>
      <c r="H317" s="325"/>
      <c r="I317" s="325"/>
      <c r="J317" s="325"/>
      <c r="K317" s="325"/>
      <c r="L317" s="325"/>
      <c r="M317" s="325"/>
      <c r="N317" s="325"/>
      <c r="O317" s="325"/>
      <c r="P317" s="325"/>
      <c r="Q317" s="325"/>
      <c r="R317" s="325"/>
      <c r="S317" s="325"/>
      <c r="T317" s="325"/>
      <c r="U317" s="325"/>
      <c r="V317" s="325"/>
      <c r="W317" s="325"/>
      <c r="X317" s="325"/>
      <c r="Y317" s="325"/>
    </row>
    <row r="318" spans="1:25" ht="14.25">
      <c r="A318" s="330"/>
      <c r="B318" s="325"/>
      <c r="C318" s="325"/>
      <c r="D318" s="325"/>
      <c r="E318" s="325"/>
      <c r="F318" s="325"/>
      <c r="G318" s="325"/>
      <c r="H318" s="325"/>
      <c r="I318" s="325"/>
      <c r="J318" s="325"/>
      <c r="K318" s="325"/>
      <c r="L318" s="325"/>
      <c r="M318" s="325"/>
      <c r="N318" s="325"/>
      <c r="O318" s="325"/>
      <c r="P318" s="325"/>
      <c r="Q318" s="325"/>
      <c r="R318" s="325"/>
      <c r="S318" s="325"/>
      <c r="T318" s="325"/>
      <c r="U318" s="325"/>
      <c r="V318" s="325"/>
      <c r="W318" s="325"/>
      <c r="X318" s="325"/>
      <c r="Y318" s="325"/>
    </row>
    <row r="319" spans="1:25" ht="14.25">
      <c r="A319" s="330"/>
      <c r="B319" s="325"/>
      <c r="C319" s="325"/>
      <c r="D319" s="325"/>
      <c r="E319" s="325"/>
      <c r="F319" s="325"/>
      <c r="G319" s="325"/>
      <c r="H319" s="325"/>
      <c r="I319" s="325"/>
      <c r="J319" s="325"/>
      <c r="K319" s="325"/>
      <c r="L319" s="325"/>
      <c r="M319" s="325"/>
      <c r="N319" s="325"/>
      <c r="O319" s="325"/>
      <c r="P319" s="325"/>
      <c r="Q319" s="325"/>
      <c r="R319" s="325"/>
      <c r="S319" s="325"/>
      <c r="T319" s="325"/>
      <c r="U319" s="325"/>
      <c r="V319" s="325"/>
      <c r="W319" s="325"/>
      <c r="X319" s="325"/>
      <c r="Y319" s="325"/>
    </row>
    <row r="320" spans="1:25" ht="14.25">
      <c r="A320" s="330"/>
      <c r="B320" s="325"/>
      <c r="C320" s="325"/>
      <c r="D320" s="325"/>
      <c r="E320" s="325"/>
      <c r="F320" s="325"/>
      <c r="G320" s="325"/>
      <c r="H320" s="325"/>
      <c r="I320" s="325"/>
      <c r="J320" s="325"/>
      <c r="K320" s="325"/>
      <c r="L320" s="325"/>
      <c r="M320" s="325"/>
      <c r="N320" s="325"/>
      <c r="O320" s="325"/>
      <c r="P320" s="325"/>
      <c r="Q320" s="325"/>
      <c r="R320" s="325"/>
      <c r="S320" s="325"/>
      <c r="T320" s="325"/>
      <c r="U320" s="325"/>
      <c r="V320" s="325"/>
      <c r="W320" s="325"/>
      <c r="X320" s="325"/>
      <c r="Y320" s="325"/>
    </row>
    <row r="321" spans="1:25" ht="14.25">
      <c r="A321" s="330"/>
      <c r="B321" s="325"/>
      <c r="C321" s="325"/>
      <c r="D321" s="325"/>
      <c r="E321" s="325"/>
      <c r="F321" s="325"/>
      <c r="G321" s="325"/>
      <c r="H321" s="325"/>
      <c r="I321" s="325"/>
      <c r="J321" s="325"/>
      <c r="K321" s="325"/>
      <c r="L321" s="325"/>
      <c r="M321" s="325"/>
      <c r="N321" s="325"/>
      <c r="O321" s="325"/>
      <c r="P321" s="325"/>
      <c r="Q321" s="325"/>
      <c r="R321" s="325"/>
      <c r="S321" s="325"/>
      <c r="T321" s="325"/>
      <c r="U321" s="325"/>
      <c r="V321" s="325"/>
      <c r="W321" s="325"/>
      <c r="X321" s="325"/>
      <c r="Y321" s="325"/>
    </row>
    <row r="322" spans="1:25" ht="14.25">
      <c r="A322" s="330"/>
      <c r="B322" s="325"/>
      <c r="C322" s="325"/>
      <c r="D322" s="325"/>
      <c r="E322" s="325"/>
      <c r="F322" s="325"/>
      <c r="G322" s="325"/>
      <c r="H322" s="325"/>
      <c r="I322" s="325"/>
      <c r="J322" s="325"/>
      <c r="K322" s="325"/>
      <c r="L322" s="325"/>
      <c r="M322" s="325"/>
      <c r="N322" s="325"/>
      <c r="O322" s="325"/>
      <c r="P322" s="325"/>
      <c r="Q322" s="325"/>
      <c r="R322" s="325"/>
      <c r="S322" s="325"/>
      <c r="T322" s="325"/>
      <c r="U322" s="325"/>
      <c r="V322" s="325"/>
      <c r="W322" s="325"/>
      <c r="X322" s="325"/>
      <c r="Y322" s="325"/>
    </row>
    <row r="323" spans="1:25" ht="14.25">
      <c r="A323" s="330"/>
      <c r="B323" s="325"/>
      <c r="C323" s="325"/>
      <c r="D323" s="325"/>
      <c r="E323" s="325"/>
      <c r="F323" s="325"/>
      <c r="G323" s="325"/>
      <c r="H323" s="325"/>
      <c r="I323" s="325"/>
      <c r="J323" s="325"/>
      <c r="K323" s="325"/>
      <c r="L323" s="325"/>
      <c r="M323" s="325"/>
      <c r="N323" s="325"/>
      <c r="O323" s="325"/>
      <c r="P323" s="325"/>
      <c r="Q323" s="325"/>
      <c r="R323" s="325"/>
      <c r="S323" s="325"/>
      <c r="T323" s="325"/>
      <c r="U323" s="325"/>
      <c r="V323" s="325"/>
      <c r="W323" s="325"/>
      <c r="X323" s="325"/>
      <c r="Y323" s="325"/>
    </row>
    <row r="324" spans="1:25" ht="14.25">
      <c r="A324" s="330"/>
      <c r="B324" s="325"/>
      <c r="C324" s="325"/>
      <c r="D324" s="325"/>
      <c r="E324" s="325"/>
      <c r="F324" s="325"/>
      <c r="G324" s="325"/>
      <c r="H324" s="325"/>
      <c r="I324" s="325"/>
      <c r="J324" s="325"/>
      <c r="K324" s="325"/>
      <c r="L324" s="325"/>
      <c r="M324" s="325"/>
      <c r="N324" s="325"/>
      <c r="O324" s="325"/>
      <c r="P324" s="325"/>
      <c r="Q324" s="325"/>
      <c r="R324" s="325"/>
      <c r="S324" s="325"/>
      <c r="T324" s="325"/>
      <c r="U324" s="325"/>
      <c r="V324" s="325"/>
      <c r="W324" s="325"/>
      <c r="X324" s="325"/>
      <c r="Y324" s="325"/>
    </row>
    <row r="325" spans="1:25" ht="14.25">
      <c r="A325" s="330"/>
      <c r="B325" s="325"/>
      <c r="C325" s="325"/>
      <c r="D325" s="325"/>
      <c r="E325" s="325"/>
      <c r="F325" s="325"/>
      <c r="G325" s="325"/>
      <c r="H325" s="325"/>
      <c r="I325" s="325"/>
      <c r="J325" s="325"/>
      <c r="K325" s="325"/>
      <c r="L325" s="325"/>
      <c r="M325" s="325"/>
      <c r="N325" s="325"/>
      <c r="O325" s="325"/>
      <c r="P325" s="325"/>
      <c r="Q325" s="325"/>
      <c r="R325" s="325"/>
      <c r="S325" s="325"/>
      <c r="T325" s="325"/>
      <c r="U325" s="325"/>
      <c r="V325" s="325"/>
      <c r="W325" s="325"/>
      <c r="X325" s="325"/>
      <c r="Y325" s="325"/>
    </row>
    <row r="326" spans="1:25" ht="14.25">
      <c r="A326" s="330"/>
      <c r="B326" s="325"/>
      <c r="C326" s="325"/>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row>
    <row r="327" spans="1:25" ht="14.25">
      <c r="A327" s="330"/>
      <c r="B327" s="325"/>
      <c r="C327" s="325"/>
      <c r="D327" s="325"/>
      <c r="E327" s="325"/>
      <c r="F327" s="325"/>
      <c r="G327" s="325"/>
      <c r="H327" s="325"/>
      <c r="I327" s="325"/>
      <c r="J327" s="325"/>
      <c r="K327" s="325"/>
      <c r="L327" s="325"/>
      <c r="M327" s="325"/>
      <c r="N327" s="325"/>
      <c r="O327" s="325"/>
      <c r="P327" s="325"/>
      <c r="Q327" s="325"/>
      <c r="R327" s="325"/>
      <c r="S327" s="325"/>
      <c r="T327" s="325"/>
      <c r="U327" s="325"/>
      <c r="V327" s="325"/>
      <c r="W327" s="325"/>
      <c r="X327" s="325"/>
      <c r="Y327" s="325"/>
    </row>
    <row r="328" spans="1:25" ht="14.25">
      <c r="A328" s="330"/>
      <c r="B328" s="325"/>
      <c r="C328" s="325"/>
      <c r="D328" s="325"/>
      <c r="E328" s="325"/>
      <c r="F328" s="325"/>
      <c r="G328" s="325"/>
      <c r="H328" s="325"/>
      <c r="I328" s="325"/>
      <c r="J328" s="325"/>
      <c r="K328" s="325"/>
      <c r="L328" s="325"/>
      <c r="M328" s="325"/>
      <c r="N328" s="325"/>
      <c r="O328" s="325"/>
      <c r="P328" s="325"/>
      <c r="Q328" s="325"/>
      <c r="R328" s="325"/>
      <c r="S328" s="325"/>
      <c r="T328" s="325"/>
      <c r="U328" s="325"/>
      <c r="V328" s="325"/>
      <c r="W328" s="325"/>
      <c r="X328" s="325"/>
      <c r="Y328" s="325"/>
    </row>
    <row r="329" spans="1:25" ht="14.25">
      <c r="A329" s="330"/>
      <c r="B329" s="325"/>
      <c r="C329" s="325"/>
      <c r="D329" s="325"/>
      <c r="E329" s="325"/>
      <c r="F329" s="325"/>
      <c r="G329" s="325"/>
      <c r="H329" s="325"/>
      <c r="I329" s="325"/>
      <c r="J329" s="325"/>
      <c r="K329" s="325"/>
      <c r="L329" s="325"/>
      <c r="M329" s="325"/>
      <c r="N329" s="325"/>
      <c r="O329" s="325"/>
      <c r="P329" s="325"/>
      <c r="Q329" s="325"/>
      <c r="R329" s="325"/>
      <c r="S329" s="325"/>
      <c r="T329" s="325"/>
      <c r="U329" s="325"/>
      <c r="V329" s="325"/>
      <c r="W329" s="325"/>
      <c r="X329" s="325"/>
      <c r="Y329" s="325"/>
    </row>
    <row r="330" spans="1:25" ht="14.25">
      <c r="A330" s="330"/>
      <c r="B330" s="325"/>
      <c r="C330" s="325"/>
      <c r="D330" s="325"/>
      <c r="E330" s="325"/>
      <c r="F330" s="325"/>
      <c r="G330" s="325"/>
      <c r="H330" s="325"/>
      <c r="I330" s="325"/>
      <c r="J330" s="325"/>
      <c r="K330" s="325"/>
      <c r="L330" s="325"/>
      <c r="M330" s="325"/>
      <c r="N330" s="325"/>
      <c r="O330" s="325"/>
      <c r="P330" s="325"/>
      <c r="Q330" s="325"/>
      <c r="R330" s="325"/>
      <c r="S330" s="325"/>
      <c r="T330" s="325"/>
      <c r="U330" s="325"/>
      <c r="V330" s="325"/>
      <c r="W330" s="325"/>
      <c r="X330" s="325"/>
      <c r="Y330" s="325"/>
    </row>
    <row r="331" spans="1:25" ht="14.25">
      <c r="A331" s="330"/>
      <c r="B331" s="325"/>
      <c r="C331" s="325"/>
      <c r="D331" s="325"/>
      <c r="E331" s="325"/>
      <c r="F331" s="325"/>
      <c r="G331" s="325"/>
      <c r="H331" s="325"/>
      <c r="I331" s="325"/>
      <c r="J331" s="325"/>
      <c r="K331" s="325"/>
      <c r="L331" s="325"/>
      <c r="M331" s="325"/>
      <c r="N331" s="325"/>
      <c r="O331" s="325"/>
      <c r="P331" s="325"/>
      <c r="Q331" s="325"/>
      <c r="R331" s="325"/>
      <c r="S331" s="325"/>
      <c r="T331" s="325"/>
      <c r="U331" s="325"/>
      <c r="V331" s="325"/>
      <c r="W331" s="325"/>
      <c r="X331" s="325"/>
      <c r="Y331" s="325"/>
    </row>
    <row r="332" spans="1:25" ht="14.25">
      <c r="A332" s="330"/>
      <c r="B332" s="325"/>
      <c r="C332" s="325"/>
      <c r="D332" s="325"/>
      <c r="E332" s="325"/>
      <c r="F332" s="325"/>
      <c r="G332" s="325"/>
      <c r="H332" s="325"/>
      <c r="I332" s="325"/>
      <c r="J332" s="325"/>
      <c r="K332" s="325"/>
      <c r="L332" s="325"/>
      <c r="M332" s="325"/>
      <c r="N332" s="325"/>
      <c r="O332" s="325"/>
      <c r="P332" s="325"/>
      <c r="Q332" s="325"/>
      <c r="R332" s="325"/>
      <c r="S332" s="325"/>
      <c r="T332" s="325"/>
      <c r="U332" s="325"/>
      <c r="V332" s="325"/>
      <c r="W332" s="325"/>
      <c r="X332" s="325"/>
      <c r="Y332" s="325"/>
    </row>
    <row r="333" spans="1:25" ht="14.25">
      <c r="A333" s="330"/>
      <c r="B333" s="325"/>
      <c r="C333" s="325"/>
      <c r="D333" s="325"/>
      <c r="E333" s="325"/>
      <c r="F333" s="325"/>
      <c r="G333" s="325"/>
      <c r="H333" s="325"/>
      <c r="I333" s="325"/>
      <c r="J333" s="325"/>
      <c r="K333" s="325"/>
      <c r="L333" s="325"/>
      <c r="M333" s="325"/>
      <c r="N333" s="325"/>
      <c r="O333" s="325"/>
      <c r="P333" s="325"/>
      <c r="Q333" s="325"/>
      <c r="R333" s="325"/>
      <c r="S333" s="325"/>
      <c r="T333" s="325"/>
      <c r="U333" s="325"/>
      <c r="V333" s="325"/>
      <c r="W333" s="325"/>
      <c r="X333" s="325"/>
      <c r="Y333" s="325"/>
    </row>
    <row r="334" spans="1:25" ht="14.25">
      <c r="A334" s="330"/>
      <c r="B334" s="325"/>
      <c r="C334" s="325"/>
      <c r="D334" s="325"/>
      <c r="E334" s="325"/>
      <c r="F334" s="325"/>
      <c r="G334" s="325"/>
      <c r="H334" s="325"/>
      <c r="I334" s="325"/>
      <c r="J334" s="325"/>
      <c r="K334" s="325"/>
      <c r="L334" s="325"/>
      <c r="M334" s="325"/>
      <c r="N334" s="325"/>
      <c r="O334" s="325"/>
      <c r="P334" s="325"/>
      <c r="Q334" s="325"/>
      <c r="R334" s="325"/>
      <c r="S334" s="325"/>
      <c r="T334" s="325"/>
      <c r="U334" s="325"/>
      <c r="V334" s="325"/>
      <c r="W334" s="325"/>
      <c r="X334" s="325"/>
      <c r="Y334" s="325"/>
    </row>
    <row r="335" spans="1:25" ht="14.25">
      <c r="A335" s="330"/>
      <c r="B335" s="325"/>
      <c r="C335" s="325"/>
      <c r="D335" s="325"/>
      <c r="E335" s="325"/>
      <c r="F335" s="325"/>
      <c r="G335" s="325"/>
      <c r="H335" s="325"/>
      <c r="I335" s="325"/>
      <c r="J335" s="325"/>
      <c r="K335" s="325"/>
      <c r="L335" s="325"/>
      <c r="M335" s="325"/>
      <c r="N335" s="325"/>
      <c r="O335" s="325"/>
      <c r="P335" s="325"/>
      <c r="Q335" s="325"/>
      <c r="R335" s="325"/>
      <c r="S335" s="325"/>
      <c r="T335" s="325"/>
      <c r="U335" s="325"/>
      <c r="V335" s="325"/>
      <c r="W335" s="325"/>
      <c r="X335" s="325"/>
      <c r="Y335" s="325"/>
    </row>
    <row r="336" spans="1:25" ht="14.25">
      <c r="A336" s="330"/>
      <c r="B336" s="325"/>
      <c r="C336" s="325"/>
      <c r="D336" s="325"/>
      <c r="E336" s="325"/>
      <c r="F336" s="325"/>
      <c r="G336" s="325"/>
      <c r="H336" s="325"/>
      <c r="I336" s="325"/>
      <c r="J336" s="325"/>
      <c r="K336" s="325"/>
      <c r="L336" s="325"/>
      <c r="M336" s="325"/>
      <c r="N336" s="325"/>
      <c r="O336" s="325"/>
      <c r="P336" s="325"/>
      <c r="Q336" s="325"/>
      <c r="R336" s="325"/>
      <c r="S336" s="325"/>
      <c r="T336" s="325"/>
      <c r="U336" s="325"/>
      <c r="V336" s="325"/>
      <c r="W336" s="325"/>
      <c r="X336" s="325"/>
      <c r="Y336" s="325"/>
    </row>
    <row r="337" spans="1:25" ht="14.25">
      <c r="A337" s="330"/>
      <c r="B337" s="325"/>
      <c r="C337" s="325"/>
      <c r="D337" s="325"/>
      <c r="E337" s="325"/>
      <c r="F337" s="325"/>
      <c r="G337" s="325"/>
      <c r="H337" s="325"/>
      <c r="I337" s="325"/>
      <c r="J337" s="325"/>
      <c r="K337" s="325"/>
      <c r="L337" s="325"/>
      <c r="M337" s="325"/>
      <c r="N337" s="325"/>
      <c r="O337" s="325"/>
      <c r="P337" s="325"/>
      <c r="Q337" s="325"/>
      <c r="R337" s="325"/>
      <c r="S337" s="325"/>
      <c r="T337" s="325"/>
      <c r="U337" s="325"/>
      <c r="V337" s="325"/>
      <c r="W337" s="325"/>
      <c r="X337" s="325"/>
      <c r="Y337" s="325"/>
    </row>
    <row r="338" spans="1:25" ht="14.25">
      <c r="A338" s="330"/>
      <c r="B338" s="325"/>
      <c r="C338" s="325"/>
      <c r="D338" s="325"/>
      <c r="E338" s="325"/>
      <c r="F338" s="325"/>
      <c r="G338" s="325"/>
      <c r="H338" s="325"/>
      <c r="I338" s="325"/>
      <c r="J338" s="325"/>
      <c r="K338" s="325"/>
      <c r="L338" s="325"/>
      <c r="M338" s="325"/>
      <c r="N338" s="325"/>
      <c r="O338" s="325"/>
      <c r="P338" s="325"/>
      <c r="Q338" s="325"/>
      <c r="R338" s="325"/>
      <c r="S338" s="325"/>
      <c r="T338" s="325"/>
      <c r="U338" s="325"/>
      <c r="V338" s="325"/>
      <c r="W338" s="325"/>
      <c r="X338" s="325"/>
      <c r="Y338" s="325"/>
    </row>
    <row r="339" spans="1:25" ht="14.25">
      <c r="A339" s="330"/>
      <c r="B339" s="325"/>
      <c r="C339" s="325"/>
      <c r="D339" s="325"/>
      <c r="E339" s="325"/>
      <c r="F339" s="325"/>
      <c r="G339" s="325"/>
      <c r="H339" s="325"/>
      <c r="I339" s="325"/>
      <c r="J339" s="325"/>
      <c r="K339" s="325"/>
      <c r="L339" s="325"/>
      <c r="M339" s="325"/>
      <c r="N339" s="325"/>
      <c r="O339" s="325"/>
      <c r="P339" s="325"/>
      <c r="Q339" s="325"/>
      <c r="R339" s="325"/>
      <c r="S339" s="325"/>
      <c r="T339" s="325"/>
      <c r="U339" s="325"/>
      <c r="V339" s="325"/>
      <c r="W339" s="325"/>
      <c r="X339" s="325"/>
      <c r="Y339" s="325"/>
    </row>
    <row r="340" spans="1:25" ht="14.25">
      <c r="A340" s="330"/>
      <c r="B340" s="325"/>
      <c r="C340" s="325"/>
      <c r="D340" s="325"/>
      <c r="E340" s="325"/>
      <c r="F340" s="325"/>
      <c r="G340" s="325"/>
      <c r="H340" s="325"/>
      <c r="I340" s="325"/>
      <c r="J340" s="325"/>
      <c r="K340" s="325"/>
      <c r="L340" s="325"/>
      <c r="M340" s="325"/>
      <c r="N340" s="325"/>
      <c r="O340" s="325"/>
      <c r="P340" s="325"/>
      <c r="Q340" s="325"/>
      <c r="R340" s="325"/>
      <c r="S340" s="325"/>
      <c r="T340" s="325"/>
      <c r="U340" s="325"/>
      <c r="V340" s="325"/>
      <c r="W340" s="325"/>
      <c r="X340" s="325"/>
      <c r="Y340" s="325"/>
    </row>
    <row r="341" spans="1:25" ht="14.25">
      <c r="A341" s="330"/>
      <c r="B341" s="325"/>
      <c r="C341" s="325"/>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row>
    <row r="342" spans="1:25" ht="14.25">
      <c r="A342" s="330"/>
      <c r="B342" s="325"/>
      <c r="C342" s="325"/>
      <c r="D342" s="325"/>
      <c r="E342" s="325"/>
      <c r="F342" s="325"/>
      <c r="G342" s="325"/>
      <c r="H342" s="325"/>
      <c r="I342" s="325"/>
      <c r="J342" s="325"/>
      <c r="K342" s="325"/>
      <c r="L342" s="325"/>
      <c r="M342" s="325"/>
      <c r="N342" s="325"/>
      <c r="O342" s="325"/>
      <c r="P342" s="325"/>
      <c r="Q342" s="325"/>
      <c r="R342" s="325"/>
      <c r="S342" s="325"/>
      <c r="T342" s="325"/>
      <c r="U342" s="325"/>
      <c r="V342" s="325"/>
      <c r="W342" s="325"/>
      <c r="X342" s="325"/>
      <c r="Y342" s="325"/>
    </row>
    <row r="343" spans="1:25" ht="14.25">
      <c r="A343" s="330"/>
      <c r="B343" s="325"/>
      <c r="C343" s="325"/>
      <c r="D343" s="325"/>
      <c r="E343" s="325"/>
      <c r="F343" s="325"/>
      <c r="G343" s="325"/>
      <c r="H343" s="325"/>
      <c r="I343" s="325"/>
      <c r="J343" s="325"/>
      <c r="K343" s="325"/>
      <c r="L343" s="325"/>
      <c r="M343" s="325"/>
      <c r="N343" s="325"/>
      <c r="O343" s="325"/>
      <c r="P343" s="325"/>
      <c r="Q343" s="325"/>
      <c r="R343" s="325"/>
      <c r="S343" s="325"/>
      <c r="T343" s="325"/>
      <c r="U343" s="325"/>
      <c r="V343" s="325"/>
      <c r="W343" s="325"/>
      <c r="X343" s="325"/>
      <c r="Y343" s="325"/>
    </row>
    <row r="344" spans="1:25" ht="14.25">
      <c r="A344" s="330"/>
      <c r="B344" s="325"/>
      <c r="C344" s="325"/>
      <c r="D344" s="325"/>
      <c r="E344" s="325"/>
      <c r="F344" s="325"/>
      <c r="G344" s="325"/>
      <c r="H344" s="325"/>
      <c r="I344" s="325"/>
      <c r="J344" s="325"/>
      <c r="K344" s="325"/>
      <c r="L344" s="325"/>
      <c r="M344" s="325"/>
      <c r="N344" s="325"/>
      <c r="O344" s="325"/>
      <c r="P344" s="325"/>
      <c r="Q344" s="325"/>
      <c r="R344" s="325"/>
      <c r="S344" s="325"/>
      <c r="T344" s="325"/>
      <c r="U344" s="325"/>
      <c r="V344" s="325"/>
      <c r="W344" s="325"/>
      <c r="X344" s="325"/>
      <c r="Y344" s="325"/>
    </row>
    <row r="345" spans="1:25" ht="14.25">
      <c r="A345" s="330"/>
      <c r="B345" s="325"/>
      <c r="C345" s="325"/>
      <c r="D345" s="325"/>
      <c r="E345" s="325"/>
      <c r="F345" s="325"/>
      <c r="G345" s="325"/>
      <c r="H345" s="325"/>
      <c r="I345" s="325"/>
      <c r="J345" s="325"/>
      <c r="K345" s="325"/>
      <c r="L345" s="325"/>
      <c r="M345" s="325"/>
      <c r="N345" s="325"/>
      <c r="O345" s="325"/>
      <c r="P345" s="325"/>
      <c r="Q345" s="325"/>
      <c r="R345" s="325"/>
      <c r="S345" s="325"/>
      <c r="T345" s="325"/>
      <c r="U345" s="325"/>
      <c r="V345" s="325"/>
      <c r="W345" s="325"/>
      <c r="X345" s="325"/>
      <c r="Y345" s="325"/>
    </row>
    <row r="346" spans="1:25" ht="14.25">
      <c r="A346" s="330"/>
      <c r="B346" s="325"/>
      <c r="C346" s="325"/>
      <c r="D346" s="325"/>
      <c r="E346" s="325"/>
      <c r="F346" s="325"/>
      <c r="G346" s="325"/>
      <c r="H346" s="325"/>
      <c r="I346" s="325"/>
      <c r="J346" s="325"/>
      <c r="K346" s="325"/>
      <c r="L346" s="325"/>
      <c r="M346" s="325"/>
      <c r="N346" s="325"/>
      <c r="O346" s="325"/>
      <c r="P346" s="325"/>
      <c r="Q346" s="325"/>
      <c r="R346" s="325"/>
      <c r="S346" s="325"/>
      <c r="T346" s="325"/>
      <c r="U346" s="325"/>
      <c r="V346" s="325"/>
      <c r="W346" s="325"/>
      <c r="X346" s="325"/>
      <c r="Y346" s="325"/>
    </row>
    <row r="347" spans="1:25" ht="14.25">
      <c r="A347" s="330"/>
      <c r="B347" s="325"/>
      <c r="C347" s="325"/>
      <c r="D347" s="325"/>
      <c r="E347" s="325"/>
      <c r="F347" s="325"/>
      <c r="G347" s="325"/>
      <c r="H347" s="325"/>
      <c r="I347" s="325"/>
      <c r="J347" s="325"/>
      <c r="K347" s="325"/>
      <c r="L347" s="325"/>
      <c r="M347" s="325"/>
      <c r="N347" s="325"/>
      <c r="O347" s="325"/>
      <c r="P347" s="325"/>
      <c r="Q347" s="325"/>
      <c r="R347" s="325"/>
      <c r="S347" s="325"/>
      <c r="T347" s="325"/>
      <c r="U347" s="325"/>
      <c r="V347" s="325"/>
      <c r="W347" s="325"/>
      <c r="X347" s="325"/>
      <c r="Y347" s="325"/>
    </row>
    <row r="348" spans="1:25" ht="14.25">
      <c r="A348" s="330"/>
      <c r="B348" s="325"/>
      <c r="C348" s="325"/>
      <c r="D348" s="325"/>
      <c r="E348" s="325"/>
      <c r="F348" s="325"/>
      <c r="G348" s="325"/>
      <c r="H348" s="325"/>
      <c r="I348" s="325"/>
      <c r="J348" s="325"/>
      <c r="K348" s="325"/>
      <c r="L348" s="325"/>
      <c r="M348" s="325"/>
      <c r="N348" s="325"/>
      <c r="O348" s="325"/>
      <c r="P348" s="325"/>
      <c r="Q348" s="325"/>
      <c r="R348" s="325"/>
      <c r="S348" s="325"/>
      <c r="T348" s="325"/>
      <c r="U348" s="325"/>
      <c r="V348" s="325"/>
      <c r="W348" s="325"/>
      <c r="X348" s="325"/>
      <c r="Y348" s="325"/>
    </row>
    <row r="349" spans="1:25" ht="14.25">
      <c r="A349" s="330"/>
      <c r="B349" s="325"/>
      <c r="C349" s="325"/>
      <c r="D349" s="325"/>
      <c r="E349" s="325"/>
      <c r="F349" s="325"/>
      <c r="G349" s="325"/>
      <c r="H349" s="325"/>
      <c r="I349" s="325"/>
      <c r="J349" s="325"/>
      <c r="K349" s="325"/>
      <c r="L349" s="325"/>
      <c r="M349" s="325"/>
      <c r="N349" s="325"/>
      <c r="O349" s="325"/>
      <c r="P349" s="325"/>
      <c r="Q349" s="325"/>
      <c r="R349" s="325"/>
      <c r="S349" s="325"/>
      <c r="T349" s="325"/>
      <c r="U349" s="325"/>
      <c r="V349" s="325"/>
      <c r="W349" s="325"/>
      <c r="X349" s="325"/>
      <c r="Y349" s="325"/>
    </row>
    <row r="350" spans="1:25" ht="14.25">
      <c r="A350" s="330"/>
      <c r="B350" s="325"/>
      <c r="C350" s="325"/>
      <c r="D350" s="325"/>
      <c r="E350" s="325"/>
      <c r="F350" s="325"/>
      <c r="G350" s="325"/>
      <c r="H350" s="325"/>
      <c r="I350" s="325"/>
      <c r="J350" s="325"/>
      <c r="K350" s="325"/>
      <c r="L350" s="325"/>
      <c r="M350" s="325"/>
      <c r="N350" s="325"/>
      <c r="O350" s="325"/>
      <c r="P350" s="325"/>
      <c r="Q350" s="325"/>
      <c r="R350" s="325"/>
      <c r="S350" s="325"/>
      <c r="T350" s="325"/>
      <c r="U350" s="325"/>
      <c r="V350" s="325"/>
      <c r="W350" s="325"/>
      <c r="X350" s="325"/>
      <c r="Y350" s="325"/>
    </row>
    <row r="351" spans="1:25" ht="14.25">
      <c r="A351" s="330"/>
      <c r="B351" s="325"/>
      <c r="C351" s="325"/>
      <c r="D351" s="325"/>
      <c r="E351" s="325"/>
      <c r="F351" s="325"/>
      <c r="G351" s="325"/>
      <c r="H351" s="325"/>
      <c r="I351" s="325"/>
      <c r="J351" s="325"/>
      <c r="K351" s="325"/>
      <c r="L351" s="325"/>
      <c r="M351" s="325"/>
      <c r="N351" s="325"/>
      <c r="O351" s="325"/>
      <c r="P351" s="325"/>
      <c r="Q351" s="325"/>
      <c r="R351" s="325"/>
      <c r="S351" s="325"/>
      <c r="T351" s="325"/>
      <c r="U351" s="325"/>
      <c r="V351" s="325"/>
      <c r="W351" s="325"/>
      <c r="X351" s="325"/>
      <c r="Y351" s="325"/>
    </row>
    <row r="352" spans="1:25" ht="14.25">
      <c r="A352" s="330"/>
      <c r="B352" s="325"/>
      <c r="C352" s="325"/>
      <c r="D352" s="325"/>
      <c r="E352" s="325"/>
      <c r="F352" s="325"/>
      <c r="G352" s="325"/>
      <c r="H352" s="325"/>
      <c r="I352" s="325"/>
      <c r="J352" s="325"/>
      <c r="K352" s="325"/>
      <c r="L352" s="325"/>
      <c r="M352" s="325"/>
      <c r="N352" s="325"/>
      <c r="O352" s="325"/>
      <c r="P352" s="325"/>
      <c r="Q352" s="325"/>
      <c r="R352" s="325"/>
      <c r="S352" s="325"/>
      <c r="T352" s="325"/>
      <c r="U352" s="325"/>
      <c r="V352" s="325"/>
      <c r="W352" s="325"/>
      <c r="X352" s="325"/>
      <c r="Y352" s="325"/>
    </row>
    <row r="353" spans="1:25" ht="14.25">
      <c r="A353" s="330"/>
      <c r="B353" s="325"/>
      <c r="C353" s="325"/>
      <c r="D353" s="325"/>
      <c r="E353" s="325"/>
      <c r="F353" s="325"/>
      <c r="G353" s="325"/>
      <c r="H353" s="325"/>
      <c r="I353" s="325"/>
      <c r="J353" s="325"/>
      <c r="K353" s="325"/>
      <c r="L353" s="325"/>
      <c r="M353" s="325"/>
      <c r="N353" s="325"/>
      <c r="O353" s="325"/>
      <c r="P353" s="325"/>
      <c r="Q353" s="325"/>
      <c r="R353" s="325"/>
      <c r="S353" s="325"/>
      <c r="T353" s="325"/>
      <c r="U353" s="325"/>
      <c r="V353" s="325"/>
      <c r="W353" s="325"/>
      <c r="X353" s="325"/>
      <c r="Y353" s="325"/>
    </row>
    <row r="354" spans="1:25" ht="14.25">
      <c r="A354" s="330"/>
      <c r="B354" s="325"/>
      <c r="C354" s="325"/>
      <c r="D354" s="325"/>
      <c r="E354" s="325"/>
      <c r="F354" s="325"/>
      <c r="G354" s="325"/>
      <c r="H354" s="325"/>
      <c r="I354" s="325"/>
      <c r="J354" s="325"/>
      <c r="K354" s="325"/>
      <c r="L354" s="325"/>
      <c r="M354" s="325"/>
      <c r="N354" s="325"/>
      <c r="O354" s="325"/>
      <c r="P354" s="325"/>
      <c r="Q354" s="325"/>
      <c r="R354" s="325"/>
      <c r="S354" s="325"/>
      <c r="T354" s="325"/>
      <c r="U354" s="325"/>
      <c r="V354" s="325"/>
      <c r="W354" s="325"/>
      <c r="X354" s="325"/>
      <c r="Y354" s="325"/>
    </row>
    <row r="355" spans="1:25" ht="14.25">
      <c r="A355" s="330"/>
      <c r="B355" s="325"/>
      <c r="C355" s="325"/>
      <c r="D355" s="325"/>
      <c r="E355" s="325"/>
      <c r="F355" s="325"/>
      <c r="G355" s="325"/>
      <c r="H355" s="325"/>
      <c r="I355" s="325"/>
      <c r="J355" s="325"/>
      <c r="K355" s="325"/>
      <c r="L355" s="325"/>
      <c r="M355" s="325"/>
      <c r="N355" s="325"/>
      <c r="O355" s="325"/>
      <c r="P355" s="325"/>
      <c r="Q355" s="325"/>
      <c r="R355" s="325"/>
      <c r="S355" s="325"/>
      <c r="T355" s="325"/>
      <c r="U355" s="325"/>
      <c r="V355" s="325"/>
      <c r="W355" s="325"/>
      <c r="X355" s="325"/>
      <c r="Y355" s="325"/>
    </row>
    <row r="356" spans="1:25" ht="14.25">
      <c r="A356" s="330"/>
      <c r="B356" s="325"/>
      <c r="C356" s="325"/>
      <c r="D356" s="325"/>
      <c r="E356" s="325"/>
      <c r="F356" s="325"/>
      <c r="G356" s="325"/>
      <c r="H356" s="325"/>
      <c r="I356" s="325"/>
      <c r="J356" s="325"/>
      <c r="K356" s="325"/>
      <c r="L356" s="325"/>
      <c r="M356" s="325"/>
      <c r="N356" s="325"/>
      <c r="O356" s="325"/>
      <c r="P356" s="325"/>
      <c r="Q356" s="325"/>
      <c r="R356" s="325"/>
      <c r="S356" s="325"/>
      <c r="T356" s="325"/>
      <c r="U356" s="325"/>
      <c r="V356" s="325"/>
      <c r="W356" s="325"/>
      <c r="X356" s="325"/>
      <c r="Y356" s="325"/>
    </row>
    <row r="357" spans="1:25" ht="14.25">
      <c r="A357" s="330"/>
      <c r="B357" s="325"/>
      <c r="C357" s="325"/>
      <c r="D357" s="325"/>
      <c r="E357" s="325"/>
      <c r="F357" s="325"/>
      <c r="G357" s="325"/>
      <c r="H357" s="325"/>
      <c r="I357" s="325"/>
      <c r="J357" s="325"/>
      <c r="K357" s="325"/>
      <c r="L357" s="325"/>
      <c r="M357" s="325"/>
      <c r="N357" s="325"/>
      <c r="O357" s="325"/>
      <c r="P357" s="325"/>
      <c r="Q357" s="325"/>
      <c r="R357" s="325"/>
      <c r="S357" s="325"/>
      <c r="T357" s="325"/>
      <c r="U357" s="325"/>
      <c r="V357" s="325"/>
      <c r="W357" s="325"/>
      <c r="X357" s="325"/>
      <c r="Y357" s="325"/>
    </row>
    <row r="358" spans="1:25" ht="14.25">
      <c r="A358" s="330"/>
      <c r="B358" s="325"/>
      <c r="C358" s="325"/>
      <c r="D358" s="325"/>
      <c r="E358" s="325"/>
      <c r="F358" s="325"/>
      <c r="G358" s="325"/>
      <c r="H358" s="325"/>
      <c r="I358" s="325"/>
      <c r="J358" s="325"/>
      <c r="K358" s="325"/>
      <c r="L358" s="325"/>
      <c r="M358" s="325"/>
      <c r="N358" s="325"/>
      <c r="O358" s="325"/>
      <c r="P358" s="325"/>
      <c r="Q358" s="325"/>
      <c r="R358" s="325"/>
      <c r="S358" s="325"/>
      <c r="T358" s="325"/>
      <c r="U358" s="325"/>
      <c r="V358" s="325"/>
      <c r="W358" s="325"/>
      <c r="X358" s="325"/>
      <c r="Y358" s="325"/>
    </row>
    <row r="359" spans="1:25" ht="14.25">
      <c r="A359" s="330"/>
      <c r="B359" s="325"/>
      <c r="C359" s="325"/>
      <c r="D359" s="325"/>
      <c r="E359" s="325"/>
      <c r="F359" s="325"/>
      <c r="G359" s="325"/>
      <c r="H359" s="325"/>
      <c r="I359" s="325"/>
      <c r="J359" s="325"/>
      <c r="K359" s="325"/>
      <c r="L359" s="325"/>
      <c r="M359" s="325"/>
      <c r="N359" s="325"/>
      <c r="O359" s="325"/>
      <c r="P359" s="325"/>
      <c r="Q359" s="325"/>
      <c r="R359" s="325"/>
      <c r="S359" s="325"/>
      <c r="T359" s="325"/>
      <c r="U359" s="325"/>
      <c r="V359" s="325"/>
      <c r="W359" s="325"/>
      <c r="X359" s="325"/>
      <c r="Y359" s="325"/>
    </row>
    <row r="360" spans="1:25" ht="14.25">
      <c r="A360" s="330"/>
      <c r="B360" s="325"/>
      <c r="C360" s="325"/>
      <c r="D360" s="325"/>
      <c r="E360" s="325"/>
      <c r="F360" s="325"/>
      <c r="G360" s="325"/>
      <c r="H360" s="325"/>
      <c r="I360" s="325"/>
      <c r="J360" s="325"/>
      <c r="K360" s="325"/>
      <c r="L360" s="325"/>
      <c r="M360" s="325"/>
      <c r="N360" s="325"/>
      <c r="O360" s="325"/>
      <c r="P360" s="325"/>
      <c r="Q360" s="325"/>
      <c r="R360" s="325"/>
      <c r="S360" s="325"/>
      <c r="T360" s="325"/>
      <c r="U360" s="325"/>
      <c r="V360" s="325"/>
      <c r="W360" s="325"/>
      <c r="X360" s="325"/>
      <c r="Y360" s="325"/>
    </row>
    <row r="361" spans="1:25" ht="14.25">
      <c r="A361" s="330"/>
      <c r="B361" s="325"/>
      <c r="C361" s="325"/>
      <c r="D361" s="325"/>
      <c r="E361" s="325"/>
      <c r="F361" s="325"/>
      <c r="G361" s="325"/>
      <c r="H361" s="325"/>
      <c r="I361" s="325"/>
      <c r="J361" s="325"/>
      <c r="K361" s="325"/>
      <c r="L361" s="325"/>
      <c r="M361" s="325"/>
      <c r="N361" s="325"/>
      <c r="O361" s="325"/>
      <c r="P361" s="325"/>
      <c r="Q361" s="325"/>
      <c r="R361" s="325"/>
      <c r="S361" s="325"/>
      <c r="T361" s="325"/>
      <c r="U361" s="325"/>
      <c r="V361" s="325"/>
      <c r="W361" s="325"/>
      <c r="X361" s="325"/>
      <c r="Y361" s="325"/>
    </row>
    <row r="362" spans="1:25" ht="14.25">
      <c r="A362" s="330"/>
      <c r="B362" s="325"/>
      <c r="C362" s="325"/>
      <c r="D362" s="325"/>
      <c r="E362" s="325"/>
      <c r="F362" s="325"/>
      <c r="G362" s="325"/>
      <c r="H362" s="325"/>
      <c r="I362" s="325"/>
      <c r="J362" s="325"/>
      <c r="K362" s="325"/>
      <c r="L362" s="325"/>
      <c r="M362" s="325"/>
      <c r="N362" s="325"/>
      <c r="O362" s="325"/>
      <c r="P362" s="325"/>
      <c r="Q362" s="325"/>
      <c r="R362" s="325"/>
      <c r="S362" s="325"/>
      <c r="T362" s="325"/>
      <c r="U362" s="325"/>
      <c r="V362" s="325"/>
      <c r="W362" s="325"/>
      <c r="X362" s="325"/>
      <c r="Y362" s="325"/>
    </row>
    <row r="363" spans="1:25" ht="14.25">
      <c r="A363" s="330"/>
      <c r="B363" s="325"/>
      <c r="C363" s="325"/>
      <c r="D363" s="325"/>
      <c r="E363" s="325"/>
      <c r="F363" s="325"/>
      <c r="G363" s="325"/>
      <c r="H363" s="325"/>
      <c r="I363" s="325"/>
      <c r="J363" s="325"/>
      <c r="K363" s="325"/>
      <c r="L363" s="325"/>
      <c r="M363" s="325"/>
      <c r="N363" s="325"/>
      <c r="O363" s="325"/>
      <c r="P363" s="325"/>
      <c r="Q363" s="325"/>
      <c r="R363" s="325"/>
      <c r="S363" s="325"/>
      <c r="T363" s="325"/>
      <c r="U363" s="325"/>
      <c r="V363" s="325"/>
      <c r="W363" s="325"/>
      <c r="X363" s="325"/>
      <c r="Y363" s="325"/>
    </row>
    <row r="364" spans="1:25" ht="14.25">
      <c r="A364" s="330"/>
      <c r="B364" s="325"/>
      <c r="C364" s="325"/>
      <c r="D364" s="325"/>
      <c r="E364" s="325"/>
      <c r="F364" s="325"/>
      <c r="G364" s="325"/>
      <c r="H364" s="325"/>
      <c r="I364" s="325"/>
      <c r="J364" s="325"/>
      <c r="K364" s="325"/>
      <c r="L364" s="325"/>
      <c r="M364" s="325"/>
      <c r="N364" s="325"/>
      <c r="O364" s="325"/>
      <c r="P364" s="325"/>
      <c r="Q364" s="325"/>
      <c r="R364" s="325"/>
      <c r="S364" s="325"/>
      <c r="T364" s="325"/>
      <c r="U364" s="325"/>
      <c r="V364" s="325"/>
      <c r="W364" s="325"/>
      <c r="X364" s="325"/>
      <c r="Y364" s="325"/>
    </row>
    <row r="365" spans="1:25" ht="14.25">
      <c r="A365" s="330"/>
      <c r="B365" s="325"/>
      <c r="C365" s="325"/>
      <c r="D365" s="325"/>
      <c r="E365" s="325"/>
      <c r="F365" s="325"/>
      <c r="G365" s="325"/>
      <c r="H365" s="325"/>
      <c r="I365" s="325"/>
      <c r="J365" s="325"/>
      <c r="K365" s="325"/>
      <c r="L365" s="325"/>
      <c r="M365" s="325"/>
      <c r="N365" s="325"/>
      <c r="O365" s="325"/>
      <c r="P365" s="325"/>
      <c r="Q365" s="325"/>
      <c r="R365" s="325"/>
      <c r="S365" s="325"/>
      <c r="T365" s="325"/>
      <c r="U365" s="325"/>
      <c r="V365" s="325"/>
      <c r="W365" s="325"/>
      <c r="X365" s="325"/>
      <c r="Y365" s="325"/>
    </row>
    <row r="366" spans="1:25" ht="14.25">
      <c r="A366" s="330"/>
      <c r="B366" s="325"/>
      <c r="C366" s="325"/>
      <c r="D366" s="325"/>
      <c r="E366" s="325"/>
      <c r="F366" s="325"/>
      <c r="G366" s="325"/>
      <c r="H366" s="325"/>
      <c r="I366" s="325"/>
      <c r="J366" s="325"/>
      <c r="K366" s="325"/>
      <c r="L366" s="325"/>
      <c r="M366" s="325"/>
      <c r="N366" s="325"/>
      <c r="O366" s="325"/>
      <c r="P366" s="325"/>
      <c r="Q366" s="325"/>
      <c r="R366" s="325"/>
      <c r="S366" s="325"/>
      <c r="T366" s="325"/>
      <c r="U366" s="325"/>
      <c r="V366" s="325"/>
      <c r="W366" s="325"/>
      <c r="X366" s="325"/>
      <c r="Y366" s="325"/>
    </row>
    <row r="367" spans="1:25" ht="14.25">
      <c r="A367" s="330"/>
      <c r="B367" s="325"/>
      <c r="C367" s="325"/>
      <c r="D367" s="325"/>
      <c r="E367" s="325"/>
      <c r="F367" s="325"/>
      <c r="G367" s="325"/>
      <c r="H367" s="325"/>
      <c r="I367" s="325"/>
      <c r="J367" s="325"/>
      <c r="K367" s="325"/>
      <c r="L367" s="325"/>
      <c r="M367" s="325"/>
      <c r="N367" s="325"/>
      <c r="O367" s="325"/>
      <c r="P367" s="325"/>
      <c r="Q367" s="325"/>
      <c r="R367" s="325"/>
      <c r="S367" s="325"/>
      <c r="T367" s="325"/>
      <c r="U367" s="325"/>
      <c r="V367" s="325"/>
      <c r="W367" s="325"/>
      <c r="X367" s="325"/>
      <c r="Y367" s="325"/>
    </row>
    <row r="368" spans="1:25" ht="14.25">
      <c r="A368" s="330"/>
      <c r="B368" s="325"/>
      <c r="C368" s="325"/>
      <c r="D368" s="325"/>
      <c r="E368" s="325"/>
      <c r="F368" s="325"/>
      <c r="G368" s="325"/>
      <c r="H368" s="325"/>
      <c r="I368" s="325"/>
      <c r="J368" s="325"/>
      <c r="K368" s="325"/>
      <c r="L368" s="325"/>
      <c r="M368" s="325"/>
      <c r="N368" s="325"/>
      <c r="O368" s="325"/>
      <c r="P368" s="325"/>
      <c r="Q368" s="325"/>
      <c r="R368" s="325"/>
      <c r="S368" s="325"/>
      <c r="T368" s="325"/>
      <c r="U368" s="325"/>
      <c r="V368" s="325"/>
      <c r="W368" s="325"/>
      <c r="X368" s="325"/>
      <c r="Y368" s="325"/>
    </row>
    <row r="369" spans="1:25" ht="14.25">
      <c r="A369" s="330"/>
      <c r="B369" s="325"/>
      <c r="C369" s="325"/>
      <c r="D369" s="325"/>
      <c r="E369" s="325"/>
      <c r="F369" s="325"/>
      <c r="G369" s="325"/>
      <c r="H369" s="325"/>
      <c r="I369" s="325"/>
      <c r="J369" s="325"/>
      <c r="K369" s="325"/>
      <c r="L369" s="325"/>
      <c r="M369" s="325"/>
      <c r="N369" s="325"/>
      <c r="O369" s="325"/>
      <c r="P369" s="325"/>
      <c r="Q369" s="325"/>
      <c r="R369" s="325"/>
      <c r="S369" s="325"/>
      <c r="T369" s="325"/>
      <c r="U369" s="325"/>
      <c r="V369" s="325"/>
      <c r="W369" s="325"/>
      <c r="X369" s="325"/>
      <c r="Y369" s="325"/>
    </row>
    <row r="370" spans="1:25" ht="14.25">
      <c r="A370" s="330"/>
      <c r="B370" s="325"/>
      <c r="C370" s="325"/>
      <c r="D370" s="325"/>
      <c r="E370" s="325"/>
      <c r="F370" s="325"/>
      <c r="G370" s="325"/>
      <c r="H370" s="325"/>
      <c r="I370" s="325"/>
      <c r="J370" s="325"/>
      <c r="K370" s="325"/>
      <c r="L370" s="325"/>
      <c r="M370" s="325"/>
      <c r="N370" s="325"/>
      <c r="O370" s="325"/>
      <c r="P370" s="325"/>
      <c r="Q370" s="325"/>
      <c r="R370" s="325"/>
      <c r="S370" s="325"/>
      <c r="T370" s="325"/>
      <c r="U370" s="325"/>
      <c r="V370" s="325"/>
      <c r="W370" s="325"/>
      <c r="X370" s="325"/>
      <c r="Y370" s="325"/>
    </row>
    <row r="371" spans="1:25" ht="14.25">
      <c r="A371" s="330"/>
      <c r="B371" s="325"/>
      <c r="C371" s="325"/>
      <c r="D371" s="325"/>
      <c r="E371" s="325"/>
      <c r="F371" s="325"/>
      <c r="G371" s="325"/>
      <c r="H371" s="325"/>
      <c r="I371" s="325"/>
      <c r="J371" s="325"/>
      <c r="K371" s="325"/>
      <c r="L371" s="325"/>
      <c r="M371" s="325"/>
      <c r="N371" s="325"/>
      <c r="O371" s="325"/>
      <c r="P371" s="325"/>
      <c r="Q371" s="325"/>
      <c r="R371" s="325"/>
      <c r="S371" s="325"/>
      <c r="T371" s="325"/>
      <c r="U371" s="325"/>
      <c r="V371" s="325"/>
      <c r="W371" s="325"/>
      <c r="X371" s="325"/>
      <c r="Y371" s="325"/>
    </row>
    <row r="372" spans="1:25" ht="14.25">
      <c r="A372" s="330"/>
      <c r="B372" s="325"/>
      <c r="C372" s="325"/>
      <c r="D372" s="325"/>
      <c r="E372" s="325"/>
      <c r="F372" s="325"/>
      <c r="G372" s="325"/>
      <c r="H372" s="325"/>
      <c r="I372" s="325"/>
      <c r="J372" s="325"/>
      <c r="K372" s="325"/>
      <c r="L372" s="325"/>
      <c r="M372" s="325"/>
      <c r="N372" s="325"/>
      <c r="O372" s="325"/>
      <c r="P372" s="325"/>
      <c r="Q372" s="325"/>
      <c r="R372" s="325"/>
      <c r="S372" s="325"/>
      <c r="T372" s="325"/>
      <c r="U372" s="325"/>
      <c r="V372" s="325"/>
      <c r="W372" s="325"/>
      <c r="X372" s="325"/>
      <c r="Y372" s="325"/>
    </row>
    <row r="373" spans="1:25" ht="14.25">
      <c r="A373" s="330"/>
      <c r="B373" s="325"/>
      <c r="C373" s="325"/>
      <c r="D373" s="325"/>
      <c r="E373" s="325"/>
      <c r="F373" s="325"/>
      <c r="G373" s="325"/>
      <c r="H373" s="325"/>
      <c r="I373" s="325"/>
      <c r="J373" s="325"/>
      <c r="K373" s="325"/>
      <c r="L373" s="325"/>
      <c r="M373" s="325"/>
      <c r="N373" s="325"/>
      <c r="O373" s="325"/>
      <c r="P373" s="325"/>
      <c r="Q373" s="325"/>
      <c r="R373" s="325"/>
      <c r="S373" s="325"/>
      <c r="T373" s="325"/>
      <c r="U373" s="325"/>
      <c r="V373" s="325"/>
      <c r="W373" s="325"/>
      <c r="X373" s="325"/>
      <c r="Y373" s="325"/>
    </row>
    <row r="374" spans="1:25" ht="14.25">
      <c r="A374" s="330"/>
      <c r="B374" s="325"/>
      <c r="C374" s="325"/>
      <c r="D374" s="325"/>
      <c r="E374" s="325"/>
      <c r="F374" s="325"/>
      <c r="G374" s="325"/>
      <c r="H374" s="325"/>
      <c r="I374" s="325"/>
      <c r="J374" s="325"/>
      <c r="K374" s="325"/>
      <c r="L374" s="325"/>
      <c r="M374" s="325"/>
      <c r="N374" s="325"/>
      <c r="O374" s="325"/>
      <c r="P374" s="325"/>
      <c r="Q374" s="325"/>
      <c r="R374" s="325"/>
      <c r="S374" s="325"/>
      <c r="T374" s="325"/>
      <c r="U374" s="325"/>
      <c r="V374" s="325"/>
      <c r="W374" s="325"/>
      <c r="X374" s="325"/>
      <c r="Y374" s="325"/>
    </row>
    <row r="375" spans="1:25" ht="14.25">
      <c r="A375" s="330"/>
      <c r="B375" s="325"/>
      <c r="C375" s="325"/>
      <c r="D375" s="325"/>
      <c r="E375" s="325"/>
      <c r="F375" s="325"/>
      <c r="G375" s="325"/>
      <c r="H375" s="325"/>
      <c r="I375" s="325"/>
      <c r="J375" s="325"/>
      <c r="K375" s="325"/>
      <c r="L375" s="325"/>
      <c r="M375" s="325"/>
      <c r="N375" s="325"/>
      <c r="O375" s="325"/>
      <c r="P375" s="325"/>
      <c r="Q375" s="325"/>
      <c r="R375" s="325"/>
      <c r="S375" s="325"/>
      <c r="T375" s="325"/>
      <c r="U375" s="325"/>
      <c r="V375" s="325"/>
      <c r="W375" s="325"/>
      <c r="X375" s="325"/>
      <c r="Y375" s="325"/>
    </row>
    <row r="376" spans="1:25" ht="14.25">
      <c r="A376" s="330"/>
      <c r="B376" s="325"/>
      <c r="C376" s="325"/>
      <c r="D376" s="325"/>
      <c r="E376" s="325"/>
      <c r="F376" s="325"/>
      <c r="G376" s="325"/>
      <c r="H376" s="325"/>
      <c r="I376" s="325"/>
      <c r="J376" s="325"/>
      <c r="K376" s="325"/>
      <c r="L376" s="325"/>
      <c r="M376" s="325"/>
      <c r="N376" s="325"/>
      <c r="O376" s="325"/>
      <c r="P376" s="325"/>
      <c r="Q376" s="325"/>
      <c r="R376" s="325"/>
      <c r="S376" s="325"/>
      <c r="T376" s="325"/>
      <c r="U376" s="325"/>
      <c r="V376" s="325"/>
      <c r="W376" s="325"/>
      <c r="X376" s="325"/>
      <c r="Y376" s="325"/>
    </row>
    <row r="377" spans="1:25" ht="14.25">
      <c r="A377" s="330"/>
      <c r="B377" s="325"/>
      <c r="C377" s="325"/>
      <c r="D377" s="325"/>
      <c r="E377" s="325"/>
      <c r="F377" s="325"/>
      <c r="G377" s="325"/>
      <c r="H377" s="325"/>
      <c r="I377" s="325"/>
      <c r="J377" s="325"/>
      <c r="K377" s="325"/>
      <c r="L377" s="325"/>
      <c r="M377" s="325"/>
      <c r="N377" s="325"/>
      <c r="O377" s="325"/>
      <c r="P377" s="325"/>
      <c r="Q377" s="325"/>
      <c r="R377" s="325"/>
      <c r="S377" s="325"/>
      <c r="T377" s="325"/>
      <c r="U377" s="325"/>
      <c r="V377" s="325"/>
      <c r="W377" s="325"/>
      <c r="X377" s="325"/>
      <c r="Y377" s="325"/>
    </row>
    <row r="378" spans="1:25" ht="14.25">
      <c r="A378" s="330"/>
      <c r="B378" s="325"/>
      <c r="C378" s="325"/>
      <c r="D378" s="325"/>
      <c r="E378" s="325"/>
      <c r="F378" s="325"/>
      <c r="G378" s="325"/>
      <c r="H378" s="325"/>
      <c r="I378" s="325"/>
      <c r="J378" s="325"/>
      <c r="K378" s="325"/>
      <c r="L378" s="325"/>
      <c r="M378" s="325"/>
      <c r="N378" s="325"/>
      <c r="O378" s="325"/>
      <c r="P378" s="325"/>
      <c r="Q378" s="325"/>
      <c r="R378" s="325"/>
      <c r="S378" s="325"/>
      <c r="T378" s="325"/>
      <c r="U378" s="325"/>
      <c r="V378" s="325"/>
      <c r="W378" s="325"/>
      <c r="X378" s="325"/>
      <c r="Y378" s="325"/>
    </row>
    <row r="379" spans="1:25" ht="14.25">
      <c r="A379" s="330"/>
      <c r="B379" s="325"/>
      <c r="C379" s="325"/>
      <c r="D379" s="325"/>
      <c r="E379" s="325"/>
      <c r="F379" s="325"/>
      <c r="G379" s="325"/>
      <c r="H379" s="325"/>
      <c r="I379" s="325"/>
      <c r="J379" s="325"/>
      <c r="K379" s="325"/>
      <c r="L379" s="325"/>
      <c r="M379" s="325"/>
      <c r="N379" s="325"/>
      <c r="O379" s="325"/>
      <c r="P379" s="325"/>
      <c r="Q379" s="325"/>
      <c r="R379" s="325"/>
      <c r="S379" s="325"/>
      <c r="T379" s="325"/>
      <c r="U379" s="325"/>
      <c r="V379" s="325"/>
      <c r="W379" s="325"/>
      <c r="X379" s="325"/>
      <c r="Y379" s="325"/>
    </row>
    <row r="380" spans="1:25" ht="14.25">
      <c r="A380" s="330"/>
      <c r="B380" s="325"/>
      <c r="C380" s="325"/>
      <c r="D380" s="325"/>
      <c r="E380" s="325"/>
      <c r="F380" s="325"/>
      <c r="G380" s="325"/>
      <c r="H380" s="325"/>
      <c r="I380" s="325"/>
      <c r="J380" s="325"/>
      <c r="K380" s="325"/>
      <c r="L380" s="325"/>
      <c r="M380" s="325"/>
      <c r="N380" s="325"/>
      <c r="O380" s="325"/>
      <c r="P380" s="325"/>
      <c r="Q380" s="325"/>
      <c r="R380" s="325"/>
      <c r="S380" s="325"/>
      <c r="T380" s="325"/>
      <c r="U380" s="325"/>
      <c r="V380" s="325"/>
      <c r="W380" s="325"/>
      <c r="X380" s="325"/>
      <c r="Y380" s="325"/>
    </row>
    <row r="381" spans="1:25" ht="14.25">
      <c r="A381" s="330"/>
      <c r="B381" s="325"/>
      <c r="C381" s="325"/>
      <c r="D381" s="325"/>
      <c r="E381" s="325"/>
      <c r="F381" s="325"/>
      <c r="G381" s="325"/>
      <c r="H381" s="325"/>
      <c r="I381" s="325"/>
      <c r="J381" s="325"/>
      <c r="K381" s="325"/>
      <c r="L381" s="325"/>
      <c r="M381" s="325"/>
      <c r="N381" s="325"/>
      <c r="O381" s="325"/>
      <c r="P381" s="325"/>
      <c r="Q381" s="325"/>
      <c r="R381" s="325"/>
      <c r="S381" s="325"/>
      <c r="T381" s="325"/>
      <c r="U381" s="325"/>
      <c r="V381" s="325"/>
      <c r="W381" s="325"/>
      <c r="X381" s="325"/>
      <c r="Y381" s="325"/>
    </row>
    <row r="382" spans="1:25" ht="14.25">
      <c r="A382" s="330"/>
      <c r="B382" s="325"/>
      <c r="C382" s="325"/>
      <c r="D382" s="325"/>
      <c r="E382" s="325"/>
      <c r="F382" s="325"/>
      <c r="G382" s="325"/>
      <c r="H382" s="325"/>
      <c r="I382" s="325"/>
      <c r="J382" s="325"/>
      <c r="K382" s="325"/>
      <c r="L382" s="325"/>
      <c r="M382" s="325"/>
      <c r="N382" s="325"/>
      <c r="O382" s="325"/>
      <c r="P382" s="325"/>
      <c r="Q382" s="325"/>
      <c r="R382" s="325"/>
      <c r="S382" s="325"/>
      <c r="T382" s="325"/>
      <c r="U382" s="325"/>
      <c r="V382" s="325"/>
      <c r="W382" s="325"/>
      <c r="X382" s="325"/>
      <c r="Y382" s="325"/>
    </row>
    <row r="383" spans="1:25" ht="14.25">
      <c r="A383" s="330"/>
      <c r="B383" s="325"/>
      <c r="C383" s="325"/>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25"/>
    </row>
    <row r="384" spans="1:25" ht="14.25">
      <c r="A384" s="330"/>
      <c r="B384" s="325"/>
      <c r="C384" s="325"/>
      <c r="D384" s="325"/>
      <c r="E384" s="325"/>
      <c r="F384" s="325"/>
      <c r="G384" s="325"/>
      <c r="H384" s="325"/>
      <c r="I384" s="325"/>
      <c r="J384" s="325"/>
      <c r="K384" s="325"/>
      <c r="L384" s="325"/>
      <c r="M384" s="325"/>
      <c r="N384" s="325"/>
      <c r="O384" s="325"/>
      <c r="P384" s="325"/>
      <c r="Q384" s="325"/>
      <c r="R384" s="325"/>
      <c r="S384" s="325"/>
      <c r="T384" s="325"/>
      <c r="U384" s="325"/>
      <c r="V384" s="325"/>
      <c r="W384" s="325"/>
      <c r="X384" s="325"/>
      <c r="Y384" s="325"/>
    </row>
    <row r="385" spans="1:25" ht="14.25">
      <c r="A385" s="330"/>
      <c r="B385" s="325"/>
      <c r="C385" s="325"/>
      <c r="D385" s="325"/>
      <c r="E385" s="325"/>
      <c r="F385" s="325"/>
      <c r="G385" s="325"/>
      <c r="H385" s="325"/>
      <c r="I385" s="325"/>
      <c r="J385" s="325"/>
      <c r="K385" s="325"/>
      <c r="L385" s="325"/>
      <c r="M385" s="325"/>
      <c r="N385" s="325"/>
      <c r="O385" s="325"/>
      <c r="P385" s="325"/>
      <c r="Q385" s="325"/>
      <c r="R385" s="325"/>
      <c r="S385" s="325"/>
      <c r="T385" s="325"/>
      <c r="U385" s="325"/>
      <c r="V385" s="325"/>
      <c r="W385" s="325"/>
      <c r="X385" s="325"/>
      <c r="Y385" s="325"/>
    </row>
    <row r="386" spans="1:25" ht="14.25">
      <c r="A386" s="330"/>
      <c r="B386" s="325"/>
      <c r="C386" s="325"/>
      <c r="D386" s="325"/>
      <c r="E386" s="325"/>
      <c r="F386" s="325"/>
      <c r="G386" s="325"/>
      <c r="H386" s="325"/>
      <c r="I386" s="325"/>
      <c r="J386" s="325"/>
      <c r="K386" s="325"/>
      <c r="L386" s="325"/>
      <c r="M386" s="325"/>
      <c r="N386" s="325"/>
      <c r="O386" s="325"/>
      <c r="P386" s="325"/>
      <c r="Q386" s="325"/>
      <c r="R386" s="325"/>
      <c r="S386" s="325"/>
      <c r="T386" s="325"/>
      <c r="U386" s="325"/>
      <c r="V386" s="325"/>
      <c r="W386" s="325"/>
      <c r="X386" s="325"/>
      <c r="Y386" s="325"/>
    </row>
    <row r="387" spans="1:25" ht="14.25">
      <c r="A387" s="330"/>
      <c r="B387" s="325"/>
      <c r="C387" s="325"/>
      <c r="D387" s="325"/>
      <c r="E387" s="325"/>
      <c r="F387" s="325"/>
      <c r="G387" s="325"/>
      <c r="H387" s="325"/>
      <c r="I387" s="325"/>
      <c r="J387" s="325"/>
      <c r="K387" s="325"/>
      <c r="L387" s="325"/>
      <c r="M387" s="325"/>
      <c r="N387" s="325"/>
      <c r="O387" s="325"/>
      <c r="P387" s="325"/>
      <c r="Q387" s="325"/>
      <c r="R387" s="325"/>
      <c r="S387" s="325"/>
      <c r="T387" s="325"/>
      <c r="U387" s="325"/>
      <c r="V387" s="325"/>
      <c r="W387" s="325"/>
      <c r="X387" s="325"/>
      <c r="Y387" s="325"/>
    </row>
    <row r="388" spans="1:25" ht="14.25">
      <c r="A388" s="330"/>
      <c r="B388" s="325"/>
      <c r="C388" s="325"/>
      <c r="D388" s="325"/>
      <c r="E388" s="325"/>
      <c r="F388" s="325"/>
      <c r="G388" s="325"/>
      <c r="H388" s="325"/>
      <c r="I388" s="325"/>
      <c r="J388" s="325"/>
      <c r="K388" s="325"/>
      <c r="L388" s="325"/>
      <c r="M388" s="325"/>
      <c r="N388" s="325"/>
      <c r="O388" s="325"/>
      <c r="P388" s="325"/>
      <c r="Q388" s="325"/>
      <c r="R388" s="325"/>
      <c r="S388" s="325"/>
      <c r="T388" s="325"/>
      <c r="U388" s="325"/>
      <c r="V388" s="325"/>
      <c r="W388" s="325"/>
      <c r="X388" s="325"/>
      <c r="Y388" s="325"/>
    </row>
    <row r="389" spans="1:25" ht="14.25">
      <c r="A389" s="330"/>
      <c r="B389" s="325"/>
      <c r="C389" s="325"/>
      <c r="D389" s="325"/>
      <c r="E389" s="325"/>
      <c r="F389" s="325"/>
      <c r="G389" s="325"/>
      <c r="H389" s="325"/>
      <c r="I389" s="325"/>
      <c r="J389" s="325"/>
      <c r="K389" s="325"/>
      <c r="L389" s="325"/>
      <c r="M389" s="325"/>
      <c r="N389" s="325"/>
      <c r="O389" s="325"/>
      <c r="P389" s="325"/>
      <c r="Q389" s="325"/>
      <c r="R389" s="325"/>
      <c r="S389" s="325"/>
      <c r="T389" s="325"/>
      <c r="U389" s="325"/>
      <c r="V389" s="325"/>
      <c r="W389" s="325"/>
      <c r="X389" s="325"/>
      <c r="Y389" s="325"/>
    </row>
    <row r="390" spans="1:25" ht="14.25">
      <c r="A390" s="330"/>
      <c r="B390" s="325"/>
      <c r="C390" s="325"/>
      <c r="D390" s="325"/>
      <c r="E390" s="325"/>
      <c r="F390" s="325"/>
      <c r="G390" s="325"/>
      <c r="H390" s="325"/>
      <c r="I390" s="325"/>
      <c r="J390" s="325"/>
      <c r="K390" s="325"/>
      <c r="L390" s="325"/>
      <c r="M390" s="325"/>
      <c r="N390" s="325"/>
      <c r="O390" s="325"/>
      <c r="P390" s="325"/>
      <c r="Q390" s="325"/>
      <c r="R390" s="325"/>
      <c r="S390" s="325"/>
      <c r="T390" s="325"/>
      <c r="U390" s="325"/>
      <c r="V390" s="325"/>
      <c r="W390" s="325"/>
      <c r="X390" s="325"/>
      <c r="Y390" s="325"/>
    </row>
    <row r="391" spans="1:25" ht="14.25">
      <c r="A391" s="330"/>
      <c r="B391" s="325"/>
      <c r="C391" s="325"/>
      <c r="D391" s="325"/>
      <c r="E391" s="325"/>
      <c r="F391" s="325"/>
      <c r="G391" s="325"/>
      <c r="H391" s="325"/>
      <c r="I391" s="325"/>
      <c r="J391" s="325"/>
      <c r="K391" s="325"/>
      <c r="L391" s="325"/>
      <c r="M391" s="325"/>
      <c r="N391" s="325"/>
      <c r="O391" s="325"/>
      <c r="P391" s="325"/>
      <c r="Q391" s="325"/>
      <c r="R391" s="325"/>
      <c r="S391" s="325"/>
      <c r="T391" s="325"/>
      <c r="U391" s="325"/>
      <c r="V391" s="325"/>
      <c r="W391" s="325"/>
      <c r="X391" s="325"/>
      <c r="Y391" s="325"/>
    </row>
    <row r="392" spans="1:25" ht="14.25">
      <c r="A392" s="330"/>
      <c r="B392" s="325"/>
      <c r="C392" s="325"/>
      <c r="D392" s="325"/>
      <c r="E392" s="325"/>
      <c r="F392" s="325"/>
      <c r="G392" s="325"/>
      <c r="H392" s="325"/>
      <c r="I392" s="325"/>
      <c r="J392" s="325"/>
      <c r="K392" s="325"/>
      <c r="L392" s="325"/>
      <c r="M392" s="325"/>
      <c r="N392" s="325"/>
      <c r="O392" s="325"/>
      <c r="P392" s="325"/>
      <c r="Q392" s="325"/>
      <c r="R392" s="325"/>
      <c r="S392" s="325"/>
      <c r="T392" s="325"/>
      <c r="U392" s="325"/>
      <c r="V392" s="325"/>
      <c r="W392" s="325"/>
      <c r="X392" s="325"/>
      <c r="Y392" s="325"/>
    </row>
    <row r="393" spans="1:25" ht="14.25">
      <c r="A393" s="330"/>
      <c r="B393" s="325"/>
      <c r="C393" s="325"/>
      <c r="D393" s="325"/>
      <c r="E393" s="325"/>
      <c r="F393" s="325"/>
      <c r="G393" s="325"/>
      <c r="H393" s="325"/>
      <c r="I393" s="325"/>
      <c r="J393" s="325"/>
      <c r="K393" s="325"/>
      <c r="L393" s="325"/>
      <c r="M393" s="325"/>
      <c r="N393" s="325"/>
      <c r="O393" s="325"/>
      <c r="P393" s="325"/>
      <c r="Q393" s="325"/>
      <c r="R393" s="325"/>
      <c r="S393" s="325"/>
      <c r="T393" s="325"/>
      <c r="U393" s="325"/>
      <c r="V393" s="325"/>
      <c r="W393" s="325"/>
      <c r="X393" s="325"/>
      <c r="Y393" s="325"/>
    </row>
    <row r="394" spans="1:25" ht="14.25">
      <c r="A394" s="330"/>
      <c r="B394" s="325"/>
      <c r="D394" s="325"/>
      <c r="E394" s="325"/>
      <c r="F394" s="325"/>
      <c r="G394" s="325"/>
      <c r="H394" s="325"/>
      <c r="I394" s="325"/>
      <c r="J394" s="325"/>
      <c r="K394" s="325"/>
      <c r="L394" s="325"/>
      <c r="M394" s="325"/>
      <c r="N394" s="325"/>
      <c r="O394" s="325"/>
      <c r="P394" s="325"/>
      <c r="Q394" s="325"/>
      <c r="R394" s="325"/>
      <c r="S394" s="325"/>
      <c r="T394" s="325"/>
      <c r="U394" s="325"/>
      <c r="V394" s="325"/>
      <c r="W394" s="325"/>
      <c r="X394" s="325"/>
      <c r="Y394" s="325"/>
    </row>
    <row r="395" spans="1:25" ht="14.25">
      <c r="A395" s="330"/>
      <c r="D395" s="325"/>
      <c r="E395" s="325"/>
      <c r="F395" s="325"/>
      <c r="G395" s="325"/>
      <c r="H395" s="325"/>
      <c r="I395" s="325"/>
      <c r="J395" s="325"/>
      <c r="K395" s="325"/>
      <c r="L395" s="325"/>
      <c r="M395" s="325"/>
      <c r="N395" s="325"/>
      <c r="O395" s="325"/>
      <c r="P395" s="325"/>
      <c r="Q395" s="325"/>
      <c r="R395" s="325"/>
      <c r="S395" s="325"/>
      <c r="T395" s="325"/>
      <c r="U395" s="325"/>
      <c r="V395" s="325"/>
      <c r="W395" s="325"/>
      <c r="X395" s="325"/>
      <c r="Y395" s="325"/>
    </row>
    <row r="396" spans="1:25" ht="14.25">
      <c r="A396" s="330"/>
      <c r="D396" s="325"/>
      <c r="E396" s="325"/>
      <c r="F396" s="325"/>
      <c r="G396" s="325"/>
      <c r="H396" s="325"/>
      <c r="I396" s="325"/>
      <c r="J396" s="325"/>
      <c r="K396" s="325"/>
      <c r="L396" s="325"/>
      <c r="M396" s="325"/>
      <c r="N396" s="325"/>
      <c r="O396" s="325"/>
      <c r="P396" s="325"/>
      <c r="Q396" s="325"/>
      <c r="R396" s="325"/>
      <c r="S396" s="325"/>
      <c r="T396" s="325"/>
      <c r="U396" s="325"/>
      <c r="V396" s="325"/>
      <c r="W396" s="325"/>
      <c r="X396" s="325"/>
      <c r="Y396" s="325"/>
    </row>
    <row r="397" spans="1:25" ht="14.25">
      <c r="A397" s="330"/>
      <c r="D397" s="325"/>
      <c r="E397" s="325"/>
      <c r="F397" s="325"/>
      <c r="G397" s="325"/>
      <c r="H397" s="325"/>
      <c r="I397" s="325"/>
      <c r="J397" s="325"/>
      <c r="K397" s="325"/>
      <c r="L397" s="325"/>
      <c r="M397" s="325"/>
      <c r="N397" s="325"/>
      <c r="O397" s="325"/>
      <c r="P397" s="325"/>
      <c r="Q397" s="325"/>
      <c r="R397" s="325"/>
      <c r="S397" s="325"/>
      <c r="T397" s="325"/>
      <c r="U397" s="325"/>
      <c r="V397" s="325"/>
      <c r="W397" s="325"/>
      <c r="X397" s="325"/>
      <c r="Y397" s="325"/>
    </row>
    <row r="398" spans="1:25" ht="14.25">
      <c r="A398" s="330"/>
      <c r="D398" s="325"/>
      <c r="E398" s="325"/>
      <c r="F398" s="325"/>
      <c r="G398" s="325"/>
      <c r="H398" s="325"/>
      <c r="I398" s="325"/>
      <c r="J398" s="325"/>
      <c r="K398" s="325"/>
      <c r="L398" s="325"/>
      <c r="M398" s="325"/>
      <c r="N398" s="325"/>
      <c r="O398" s="325"/>
      <c r="P398" s="325"/>
      <c r="Q398" s="325"/>
      <c r="R398" s="325"/>
      <c r="S398" s="325"/>
      <c r="T398" s="325"/>
      <c r="U398" s="325"/>
      <c r="V398" s="325"/>
      <c r="W398" s="325"/>
      <c r="X398" s="325"/>
      <c r="Y398" s="325"/>
    </row>
    <row r="399" spans="1:25" ht="14.25">
      <c r="A399" s="330"/>
      <c r="D399" s="325"/>
      <c r="E399" s="325"/>
      <c r="F399" s="325"/>
      <c r="G399" s="325"/>
      <c r="H399" s="325"/>
      <c r="I399" s="325"/>
      <c r="J399" s="325"/>
      <c r="K399" s="325"/>
      <c r="L399" s="325"/>
      <c r="M399" s="325"/>
      <c r="N399" s="325"/>
      <c r="O399" s="325"/>
      <c r="P399" s="325"/>
      <c r="Q399" s="325"/>
      <c r="R399" s="325"/>
      <c r="S399" s="325"/>
      <c r="T399" s="325"/>
      <c r="U399" s="325"/>
      <c r="V399" s="325"/>
      <c r="W399" s="325"/>
      <c r="X399" s="325"/>
      <c r="Y399" s="325"/>
    </row>
    <row r="400" spans="1:25" ht="14.25">
      <c r="A400" s="330"/>
      <c r="E400" s="325"/>
      <c r="F400" s="325"/>
      <c r="G400" s="325"/>
      <c r="H400" s="325"/>
      <c r="I400" s="325"/>
      <c r="J400" s="325"/>
      <c r="K400" s="325"/>
      <c r="L400" s="325"/>
      <c r="M400" s="325"/>
      <c r="N400" s="325"/>
      <c r="O400" s="325"/>
      <c r="P400" s="325"/>
      <c r="Q400" s="325"/>
      <c r="R400" s="325"/>
      <c r="S400" s="325"/>
      <c r="T400" s="325"/>
      <c r="U400" s="325"/>
      <c r="V400" s="325"/>
      <c r="W400" s="325"/>
      <c r="X400" s="325"/>
      <c r="Y400" s="325"/>
    </row>
    <row r="401" spans="6:25" ht="14.25">
      <c r="F401" s="325"/>
      <c r="G401" s="325"/>
      <c r="H401" s="325"/>
      <c r="I401" s="325"/>
      <c r="J401" s="325"/>
      <c r="K401" s="325"/>
      <c r="L401" s="325"/>
      <c r="M401" s="325"/>
      <c r="N401" s="325"/>
      <c r="O401" s="325"/>
      <c r="P401" s="325"/>
      <c r="Q401" s="325"/>
      <c r="R401" s="325"/>
      <c r="S401" s="325"/>
      <c r="T401" s="325"/>
      <c r="U401" s="325"/>
      <c r="V401" s="325"/>
      <c r="W401" s="325"/>
      <c r="X401" s="325"/>
      <c r="Y401" s="325"/>
    </row>
  </sheetData>
  <sheetProtection password="F2AB" sheet="1" formatCells="0" formatColumns="0" formatRows="0" insertHyperlinks="0" pivotTables="0"/>
  <mergeCells count="4">
    <mergeCell ref="A5:D5"/>
    <mergeCell ref="A1:E1"/>
    <mergeCell ref="A2:E2"/>
    <mergeCell ref="A3:E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Y396"/>
  <sheetViews>
    <sheetView showGridLines="0" zoomScalePageLayoutView="0" workbookViewId="0" topLeftCell="A1">
      <selection activeCell="C11" sqref="C11"/>
    </sheetView>
  </sheetViews>
  <sheetFormatPr defaultColWidth="8.8515625" defaultRowHeight="12.75"/>
  <cols>
    <col min="1" max="1" width="2.7109375" style="90" customWidth="1"/>
    <col min="2" max="2" width="21.8515625" style="0" customWidth="1"/>
    <col min="3" max="3" width="16.7109375" style="0" customWidth="1"/>
    <col min="4" max="4" width="16.28125" style="0" customWidth="1"/>
    <col min="5" max="5" width="18.421875" style="0" customWidth="1"/>
    <col min="6" max="6" width="20.7109375" style="0" customWidth="1"/>
    <col min="7" max="7" width="12.28125" style="0" customWidth="1"/>
    <col min="8" max="10" width="8.8515625" style="0" customWidth="1"/>
  </cols>
  <sheetData>
    <row r="1" spans="1:9" ht="27">
      <c r="A1" s="972" t="s">
        <v>299</v>
      </c>
      <c r="B1" s="972"/>
      <c r="C1" s="972"/>
      <c r="D1" s="972"/>
      <c r="E1" s="972"/>
      <c r="F1" s="316"/>
      <c r="G1" s="316"/>
      <c r="H1" s="319"/>
      <c r="I1" s="319"/>
    </row>
    <row r="2" spans="1:9" ht="22.5">
      <c r="A2" s="973" t="s">
        <v>300</v>
      </c>
      <c r="B2" s="973"/>
      <c r="C2" s="973"/>
      <c r="D2" s="973"/>
      <c r="E2" s="973"/>
      <c r="F2" s="317"/>
      <c r="G2" s="317"/>
      <c r="H2" s="320"/>
      <c r="I2" s="320"/>
    </row>
    <row r="3" spans="1:13" ht="18.75">
      <c r="A3" s="974" t="s">
        <v>596</v>
      </c>
      <c r="B3" s="974"/>
      <c r="C3" s="974"/>
      <c r="D3" s="974"/>
      <c r="E3" s="974"/>
      <c r="F3" s="321"/>
      <c r="G3" s="321"/>
      <c r="H3" s="322"/>
      <c r="I3" s="322"/>
      <c r="J3" s="322"/>
      <c r="K3" s="322"/>
      <c r="L3" s="322"/>
      <c r="M3" s="322"/>
    </row>
    <row r="4" spans="1:25" ht="15">
      <c r="A4" s="323"/>
      <c r="D4" s="324"/>
      <c r="E4" s="324"/>
      <c r="F4" s="324"/>
      <c r="G4" s="324"/>
      <c r="H4" s="325"/>
      <c r="I4" s="325"/>
      <c r="J4" s="325"/>
      <c r="K4" s="325"/>
      <c r="L4" s="325"/>
      <c r="M4" s="325"/>
      <c r="N4" s="325"/>
      <c r="O4" s="325"/>
      <c r="P4" s="325"/>
      <c r="Q4" s="325"/>
      <c r="R4" s="325"/>
      <c r="S4" s="325"/>
      <c r="T4" s="325"/>
      <c r="U4" s="325"/>
      <c r="V4" s="325"/>
      <c r="W4" s="325"/>
      <c r="X4" s="325"/>
      <c r="Y4" s="325"/>
    </row>
    <row r="5" spans="1:25" ht="24" customHeight="1">
      <c r="A5" s="971" t="s">
        <v>913</v>
      </c>
      <c r="B5" s="970"/>
      <c r="C5" s="970"/>
      <c r="D5" s="970"/>
      <c r="E5" s="324"/>
      <c r="F5" s="324"/>
      <c r="G5" s="324"/>
      <c r="H5" s="325"/>
      <c r="I5" s="325"/>
      <c r="J5" s="325"/>
      <c r="K5" s="325"/>
      <c r="L5" s="325"/>
      <c r="M5" s="325"/>
      <c r="N5" s="325"/>
      <c r="O5" s="325"/>
      <c r="P5" s="325"/>
      <c r="Q5" s="325"/>
      <c r="R5" s="325"/>
      <c r="S5" s="325"/>
      <c r="T5" s="325"/>
      <c r="U5" s="325"/>
      <c r="V5" s="325"/>
      <c r="W5" s="325"/>
      <c r="X5" s="325"/>
      <c r="Y5" s="325"/>
    </row>
    <row r="6" spans="1:25" ht="24" customHeight="1">
      <c r="A6" s="827" t="s">
        <v>2932</v>
      </c>
      <c r="B6" s="288"/>
      <c r="C6" s="288"/>
      <c r="D6" s="288"/>
      <c r="E6" s="324"/>
      <c r="F6" s="324"/>
      <c r="G6" s="324"/>
      <c r="H6" s="325"/>
      <c r="I6" s="325"/>
      <c r="J6" s="325"/>
      <c r="K6" s="325"/>
      <c r="L6" s="325"/>
      <c r="M6" s="325"/>
      <c r="N6" s="325"/>
      <c r="O6" s="325"/>
      <c r="P6" s="325"/>
      <c r="Q6" s="325"/>
      <c r="R6" s="325"/>
      <c r="S6" s="325"/>
      <c r="T6" s="325"/>
      <c r="U6" s="325"/>
      <c r="V6" s="325"/>
      <c r="W6" s="325"/>
      <c r="X6" s="325"/>
      <c r="Y6" s="325"/>
    </row>
    <row r="7" spans="1:12" s="312" customFormat="1" ht="15" customHeight="1">
      <c r="A7" s="450" t="s">
        <v>864</v>
      </c>
      <c r="B7" s="450" t="s">
        <v>904</v>
      </c>
      <c r="C7" s="450"/>
      <c r="D7" s="450"/>
      <c r="E7" s="450"/>
      <c r="F7" s="450"/>
      <c r="H7" s="325"/>
      <c r="I7" s="313"/>
      <c r="J7" s="313"/>
      <c r="K7" s="313"/>
      <c r="L7" s="313"/>
    </row>
    <row r="8" spans="1:12" s="828" customFormat="1" ht="15" customHeight="1">
      <c r="A8" s="450" t="s">
        <v>2936</v>
      </c>
      <c r="B8" s="450"/>
      <c r="C8" s="450"/>
      <c r="D8" s="450"/>
      <c r="E8" s="450"/>
      <c r="F8" s="450"/>
      <c r="H8" s="829"/>
      <c r="I8" s="450"/>
      <c r="J8" s="450"/>
      <c r="K8" s="450"/>
      <c r="L8" s="450"/>
    </row>
    <row r="9" spans="1:25" ht="15.75" customHeight="1" thickBot="1">
      <c r="A9" s="323"/>
      <c r="B9" s="512"/>
      <c r="C9" s="324"/>
      <c r="D9" s="324"/>
      <c r="E9" s="324"/>
      <c r="F9" s="324"/>
      <c r="G9" s="324"/>
      <c r="H9" s="325"/>
      <c r="I9" s="325"/>
      <c r="J9" s="325"/>
      <c r="K9" s="325"/>
      <c r="L9" s="325"/>
      <c r="M9" s="325"/>
      <c r="N9" s="325"/>
      <c r="O9" s="325"/>
      <c r="P9" s="325"/>
      <c r="Q9" s="325"/>
      <c r="R9" s="325"/>
      <c r="S9" s="325"/>
      <c r="T9" s="325"/>
      <c r="U9" s="325"/>
      <c r="V9" s="325"/>
      <c r="W9" s="325"/>
      <c r="X9" s="325"/>
      <c r="Y9" s="325"/>
    </row>
    <row r="10" spans="1:24" s="511" customFormat="1" ht="29.25" thickBot="1">
      <c r="A10" s="509"/>
      <c r="B10" s="593"/>
      <c r="C10" s="594" t="s">
        <v>910</v>
      </c>
      <c r="D10" s="527" t="s">
        <v>911</v>
      </c>
      <c r="E10" s="528" t="s">
        <v>2839</v>
      </c>
      <c r="F10" s="529" t="s">
        <v>912</v>
      </c>
      <c r="G10" s="510"/>
      <c r="H10" s="325"/>
      <c r="I10" s="510"/>
      <c r="J10" s="510"/>
      <c r="K10" s="510"/>
      <c r="L10" s="510"/>
      <c r="M10" s="510"/>
      <c r="N10" s="510"/>
      <c r="O10" s="510"/>
      <c r="P10" s="510"/>
      <c r="Q10" s="510"/>
      <c r="R10" s="510"/>
      <c r="S10" s="510"/>
      <c r="T10" s="510"/>
      <c r="U10" s="510"/>
      <c r="V10" s="510"/>
      <c r="W10" s="510"/>
      <c r="X10" s="510"/>
    </row>
    <row r="11" spans="1:24" s="627" customFormat="1" ht="15">
      <c r="A11" s="625"/>
      <c r="B11" s="695" t="s">
        <v>2508</v>
      </c>
      <c r="C11" s="704"/>
      <c r="D11" s="705"/>
      <c r="E11" s="705"/>
      <c r="F11" s="706"/>
      <c r="G11" s="626"/>
      <c r="H11" s="626"/>
      <c r="I11" s="626"/>
      <c r="J11" s="626"/>
      <c r="K11" s="626"/>
      <c r="L11" s="626"/>
      <c r="M11" s="626"/>
      <c r="N11" s="626"/>
      <c r="O11" s="626"/>
      <c r="P11" s="626"/>
      <c r="Q11" s="626"/>
      <c r="R11" s="626"/>
      <c r="S11" s="626"/>
      <c r="T11" s="626"/>
      <c r="U11" s="626"/>
      <c r="V11" s="626"/>
      <c r="W11" s="626"/>
      <c r="X11" s="626"/>
    </row>
    <row r="12" spans="1:24" s="627" customFormat="1" ht="15">
      <c r="A12" s="625"/>
      <c r="B12" s="696" t="s">
        <v>900</v>
      </c>
      <c r="C12" s="707"/>
      <c r="D12" s="708"/>
      <c r="E12" s="708"/>
      <c r="F12" s="709"/>
      <c r="G12" s="626"/>
      <c r="H12" s="626"/>
      <c r="I12" s="626"/>
      <c r="J12" s="626"/>
      <c r="K12" s="626"/>
      <c r="L12" s="626"/>
      <c r="M12" s="626"/>
      <c r="N12" s="626"/>
      <c r="O12" s="626"/>
      <c r="P12" s="626"/>
      <c r="Q12" s="626"/>
      <c r="R12" s="626"/>
      <c r="S12" s="626"/>
      <c r="T12" s="626"/>
      <c r="U12" s="626"/>
      <c r="V12" s="626"/>
      <c r="W12" s="626"/>
      <c r="X12" s="626"/>
    </row>
    <row r="13" spans="1:24" s="627" customFormat="1" ht="15">
      <c r="A13" s="625"/>
      <c r="B13" s="696" t="s">
        <v>901</v>
      </c>
      <c r="C13" s="707"/>
      <c r="D13" s="708"/>
      <c r="E13" s="708"/>
      <c r="F13" s="709"/>
      <c r="G13" s="626"/>
      <c r="H13" s="626"/>
      <c r="I13" s="626"/>
      <c r="J13" s="626"/>
      <c r="K13" s="626"/>
      <c r="L13" s="626"/>
      <c r="M13" s="626"/>
      <c r="N13" s="626"/>
      <c r="O13" s="626"/>
      <c r="P13" s="626"/>
      <c r="Q13" s="626"/>
      <c r="R13" s="626"/>
      <c r="S13" s="626"/>
      <c r="T13" s="626"/>
      <c r="U13" s="626"/>
      <c r="V13" s="626"/>
      <c r="W13" s="626"/>
      <c r="X13" s="626"/>
    </row>
    <row r="14" spans="1:24" s="627" customFormat="1" ht="15">
      <c r="A14" s="625"/>
      <c r="B14" s="696" t="s">
        <v>902</v>
      </c>
      <c r="C14" s="707"/>
      <c r="D14" s="708"/>
      <c r="E14" s="708"/>
      <c r="F14" s="709"/>
      <c r="G14" s="626"/>
      <c r="H14" s="626"/>
      <c r="I14" s="626"/>
      <c r="J14" s="626"/>
      <c r="K14" s="626"/>
      <c r="L14" s="626"/>
      <c r="M14" s="626"/>
      <c r="N14" s="626"/>
      <c r="O14" s="626"/>
      <c r="P14" s="626"/>
      <c r="Q14" s="626"/>
      <c r="R14" s="626"/>
      <c r="S14" s="626"/>
      <c r="T14" s="626"/>
      <c r="U14" s="626"/>
      <c r="V14" s="626"/>
      <c r="W14" s="626"/>
      <c r="X14" s="626"/>
    </row>
    <row r="15" spans="1:24" s="627" customFormat="1" ht="15">
      <c r="A15" s="625"/>
      <c r="B15" s="696" t="s">
        <v>903</v>
      </c>
      <c r="C15" s="707"/>
      <c r="D15" s="708"/>
      <c r="E15" s="708"/>
      <c r="F15" s="709"/>
      <c r="G15" s="626"/>
      <c r="H15" s="626"/>
      <c r="I15" s="626"/>
      <c r="J15" s="626"/>
      <c r="K15" s="626"/>
      <c r="L15" s="626"/>
      <c r="M15" s="626"/>
      <c r="N15" s="626"/>
      <c r="O15" s="626"/>
      <c r="P15" s="626"/>
      <c r="Q15" s="626"/>
      <c r="R15" s="626"/>
      <c r="S15" s="626"/>
      <c r="T15" s="626"/>
      <c r="U15" s="626"/>
      <c r="V15" s="626"/>
      <c r="W15" s="626"/>
      <c r="X15" s="626"/>
    </row>
    <row r="16" spans="1:24" s="627" customFormat="1" ht="15">
      <c r="A16" s="628"/>
      <c r="B16" s="696" t="s">
        <v>905</v>
      </c>
      <c r="C16" s="707"/>
      <c r="D16" s="708"/>
      <c r="E16" s="708"/>
      <c r="F16" s="709"/>
      <c r="G16" s="626"/>
      <c r="H16" s="626"/>
      <c r="I16" s="626"/>
      <c r="J16" s="626"/>
      <c r="K16" s="626"/>
      <c r="L16" s="626"/>
      <c r="M16" s="626"/>
      <c r="N16" s="626"/>
      <c r="O16" s="626"/>
      <c r="P16" s="626"/>
      <c r="Q16" s="626"/>
      <c r="R16" s="626"/>
      <c r="S16" s="626"/>
      <c r="T16" s="626"/>
      <c r="U16" s="626"/>
      <c r="V16" s="626"/>
      <c r="W16" s="626"/>
      <c r="X16" s="626"/>
    </row>
    <row r="17" spans="1:25" s="627" customFormat="1" ht="15">
      <c r="A17" s="628"/>
      <c r="B17" s="696" t="s">
        <v>906</v>
      </c>
      <c r="C17" s="707"/>
      <c r="D17" s="708"/>
      <c r="E17" s="708"/>
      <c r="F17" s="709"/>
      <c r="G17" s="626"/>
      <c r="H17" s="626"/>
      <c r="I17" s="626"/>
      <c r="J17" s="626"/>
      <c r="K17" s="626"/>
      <c r="L17" s="626"/>
      <c r="M17" s="626"/>
      <c r="N17" s="626"/>
      <c r="O17" s="626"/>
      <c r="P17" s="626"/>
      <c r="Q17" s="626"/>
      <c r="R17" s="626"/>
      <c r="S17" s="626"/>
      <c r="T17" s="626"/>
      <c r="U17" s="626"/>
      <c r="V17" s="626"/>
      <c r="W17" s="626"/>
      <c r="X17" s="626"/>
      <c r="Y17" s="626"/>
    </row>
    <row r="18" spans="1:25" s="627" customFormat="1" ht="15">
      <c r="A18" s="628"/>
      <c r="B18" s="696" t="s">
        <v>907</v>
      </c>
      <c r="C18" s="707"/>
      <c r="D18" s="708"/>
      <c r="E18" s="708"/>
      <c r="F18" s="709"/>
      <c r="G18" s="626"/>
      <c r="H18" s="626"/>
      <c r="I18" s="626"/>
      <c r="J18" s="626"/>
      <c r="K18" s="626"/>
      <c r="L18" s="626"/>
      <c r="M18" s="626"/>
      <c r="N18" s="626"/>
      <c r="O18" s="626"/>
      <c r="P18" s="626"/>
      <c r="Q18" s="626"/>
      <c r="R18" s="626"/>
      <c r="S18" s="626"/>
      <c r="T18" s="626"/>
      <c r="U18" s="626"/>
      <c r="V18" s="626"/>
      <c r="W18" s="626"/>
      <c r="X18" s="626"/>
      <c r="Y18" s="626"/>
    </row>
    <row r="19" spans="1:25" s="627" customFormat="1" ht="15">
      <c r="A19" s="628"/>
      <c r="B19" s="696" t="s">
        <v>908</v>
      </c>
      <c r="C19" s="707"/>
      <c r="D19" s="708"/>
      <c r="E19" s="708"/>
      <c r="F19" s="709"/>
      <c r="G19" s="626"/>
      <c r="H19" s="626"/>
      <c r="I19" s="626"/>
      <c r="J19" s="626"/>
      <c r="K19" s="626"/>
      <c r="L19" s="626"/>
      <c r="M19" s="626"/>
      <c r="N19" s="626"/>
      <c r="O19" s="626"/>
      <c r="P19" s="626"/>
      <c r="Q19" s="626"/>
      <c r="R19" s="626"/>
      <c r="S19" s="626"/>
      <c r="T19" s="626"/>
      <c r="U19" s="626"/>
      <c r="V19" s="626"/>
      <c r="W19" s="626"/>
      <c r="X19" s="626"/>
      <c r="Y19" s="626"/>
    </row>
    <row r="20" spans="1:25" s="627" customFormat="1" ht="15.75" thickBot="1">
      <c r="A20" s="628"/>
      <c r="B20" s="697" t="s">
        <v>909</v>
      </c>
      <c r="C20" s="710"/>
      <c r="D20" s="711"/>
      <c r="E20" s="711"/>
      <c r="F20" s="712"/>
      <c r="G20" s="626"/>
      <c r="H20" s="626"/>
      <c r="I20" s="626"/>
      <c r="J20" s="626"/>
      <c r="K20" s="626"/>
      <c r="L20" s="626"/>
      <c r="M20" s="626"/>
      <c r="N20" s="626"/>
      <c r="O20" s="626"/>
      <c r="P20" s="626"/>
      <c r="Q20" s="626"/>
      <c r="R20" s="626"/>
      <c r="S20" s="626"/>
      <c r="T20" s="626"/>
      <c r="U20" s="626"/>
      <c r="V20" s="626"/>
      <c r="W20" s="626"/>
      <c r="X20" s="626"/>
      <c r="Y20" s="626"/>
    </row>
    <row r="21" spans="1:25" s="627" customFormat="1" ht="14.25">
      <c r="A21" s="628"/>
      <c r="B21" s="626"/>
      <c r="C21" s="626"/>
      <c r="D21" s="626"/>
      <c r="E21" s="626"/>
      <c r="F21" s="626"/>
      <c r="G21" s="626"/>
      <c r="H21" s="626"/>
      <c r="I21" s="626"/>
      <c r="J21" s="626"/>
      <c r="K21" s="626"/>
      <c r="L21" s="626"/>
      <c r="M21" s="626"/>
      <c r="N21" s="626"/>
      <c r="O21" s="626"/>
      <c r="P21" s="626"/>
      <c r="Q21" s="626"/>
      <c r="R21" s="626"/>
      <c r="S21" s="626"/>
      <c r="T21" s="626"/>
      <c r="U21" s="626"/>
      <c r="V21" s="626"/>
      <c r="W21" s="626"/>
      <c r="X21" s="626"/>
      <c r="Y21" s="626"/>
    </row>
    <row r="22" spans="1:25" s="627" customFormat="1" ht="14.25">
      <c r="A22" s="628"/>
      <c r="B22" s="626"/>
      <c r="C22" s="626"/>
      <c r="D22" s="626"/>
      <c r="E22" s="626"/>
      <c r="F22" s="626"/>
      <c r="G22" s="626"/>
      <c r="H22" s="626"/>
      <c r="I22" s="626"/>
      <c r="J22" s="626"/>
      <c r="K22" s="626"/>
      <c r="L22" s="626"/>
      <c r="M22" s="626"/>
      <c r="N22" s="626"/>
      <c r="O22" s="626"/>
      <c r="P22" s="626"/>
      <c r="Q22" s="626"/>
      <c r="R22" s="626"/>
      <c r="S22" s="626"/>
      <c r="T22" s="626"/>
      <c r="U22" s="626"/>
      <c r="V22" s="626"/>
      <c r="W22" s="626"/>
      <c r="X22" s="626"/>
      <c r="Y22" s="626"/>
    </row>
    <row r="23" spans="1:25" s="627" customFormat="1" ht="14.25">
      <c r="A23" s="628"/>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row>
    <row r="24" spans="1:25" s="627" customFormat="1" ht="14.25">
      <c r="A24" s="628"/>
      <c r="B24" s="626"/>
      <c r="C24" s="626"/>
      <c r="D24" s="626"/>
      <c r="E24" s="626"/>
      <c r="F24" s="626"/>
      <c r="G24" s="626"/>
      <c r="H24" s="626"/>
      <c r="I24" s="626"/>
      <c r="J24" s="626"/>
      <c r="K24" s="626"/>
      <c r="L24" s="626"/>
      <c r="M24" s="626"/>
      <c r="N24" s="626"/>
      <c r="O24" s="626"/>
      <c r="P24" s="626"/>
      <c r="Q24" s="626"/>
      <c r="R24" s="626"/>
      <c r="S24" s="626"/>
      <c r="T24" s="626"/>
      <c r="U24" s="626"/>
      <c r="V24" s="626"/>
      <c r="W24" s="626"/>
      <c r="X24" s="626"/>
      <c r="Y24" s="626"/>
    </row>
    <row r="25" spans="1:25" s="627" customFormat="1" ht="14.25">
      <c r="A25" s="628"/>
      <c r="B25" s="626"/>
      <c r="C25" s="626"/>
      <c r="D25" s="626"/>
      <c r="E25" s="626"/>
      <c r="F25" s="626"/>
      <c r="G25" s="626"/>
      <c r="H25" s="626"/>
      <c r="I25" s="626"/>
      <c r="J25" s="626"/>
      <c r="K25" s="626"/>
      <c r="L25" s="626"/>
      <c r="M25" s="626"/>
      <c r="N25" s="626"/>
      <c r="O25" s="626"/>
      <c r="P25" s="626"/>
      <c r="Q25" s="626"/>
      <c r="R25" s="626"/>
      <c r="S25" s="626"/>
      <c r="T25" s="626"/>
      <c r="U25" s="626"/>
      <c r="V25" s="626"/>
      <c r="W25" s="626"/>
      <c r="X25" s="626"/>
      <c r="Y25" s="626"/>
    </row>
    <row r="26" spans="1:25" s="627" customFormat="1" ht="14.25">
      <c r="A26" s="628"/>
      <c r="B26" s="626"/>
      <c r="C26" s="626"/>
      <c r="D26" s="626"/>
      <c r="E26" s="626"/>
      <c r="F26" s="626"/>
      <c r="G26" s="626"/>
      <c r="H26" s="626"/>
      <c r="I26" s="626"/>
      <c r="J26" s="626"/>
      <c r="K26" s="626"/>
      <c r="L26" s="626"/>
      <c r="M26" s="626"/>
      <c r="N26" s="626"/>
      <c r="O26" s="626"/>
      <c r="P26" s="626"/>
      <c r="Q26" s="626"/>
      <c r="R26" s="626"/>
      <c r="S26" s="626"/>
      <c r="T26" s="626"/>
      <c r="U26" s="626"/>
      <c r="V26" s="626"/>
      <c r="W26" s="626"/>
      <c r="X26" s="626"/>
      <c r="Y26" s="626"/>
    </row>
    <row r="27" spans="1:25" s="627" customFormat="1" ht="14.25">
      <c r="A27" s="628"/>
      <c r="B27" s="626"/>
      <c r="C27" s="626"/>
      <c r="D27" s="626"/>
      <c r="E27" s="626"/>
      <c r="F27" s="626"/>
      <c r="G27" s="626"/>
      <c r="H27" s="626"/>
      <c r="I27" s="626"/>
      <c r="J27" s="626"/>
      <c r="K27" s="626"/>
      <c r="L27" s="626"/>
      <c r="M27" s="626"/>
      <c r="N27" s="626"/>
      <c r="O27" s="626"/>
      <c r="P27" s="626"/>
      <c r="Q27" s="626"/>
      <c r="R27" s="626"/>
      <c r="S27" s="626"/>
      <c r="T27" s="626"/>
      <c r="U27" s="626"/>
      <c r="V27" s="626"/>
      <c r="W27" s="626"/>
      <c r="X27" s="626"/>
      <c r="Y27" s="626"/>
    </row>
    <row r="28" spans="1:25" s="627" customFormat="1" ht="14.25">
      <c r="A28" s="628"/>
      <c r="B28" s="626"/>
      <c r="C28" s="626"/>
      <c r="D28" s="626"/>
      <c r="E28" s="626"/>
      <c r="F28" s="626"/>
      <c r="G28" s="626"/>
      <c r="H28" s="626"/>
      <c r="I28" s="626"/>
      <c r="J28" s="626"/>
      <c r="K28" s="626"/>
      <c r="L28" s="626"/>
      <c r="M28" s="626"/>
      <c r="N28" s="626"/>
      <c r="O28" s="626"/>
      <c r="P28" s="626"/>
      <c r="Q28" s="626"/>
      <c r="R28" s="626"/>
      <c r="S28" s="626"/>
      <c r="T28" s="626"/>
      <c r="U28" s="626"/>
      <c r="V28" s="626"/>
      <c r="W28" s="626"/>
      <c r="X28" s="626"/>
      <c r="Y28" s="626"/>
    </row>
    <row r="29" spans="1:25" s="627" customFormat="1" ht="14.25">
      <c r="A29" s="628"/>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row>
    <row r="30" spans="1:25" s="627" customFormat="1" ht="14.25">
      <c r="A30" s="628"/>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row>
    <row r="31" spans="1:25" s="627" customFormat="1" ht="14.25">
      <c r="A31" s="628"/>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row>
    <row r="32" spans="1:25" s="627" customFormat="1" ht="14.25">
      <c r="A32" s="628"/>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row>
    <row r="33" spans="1:25" s="627" customFormat="1" ht="14.25">
      <c r="A33" s="628"/>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row>
    <row r="34" spans="1:25" s="627" customFormat="1" ht="14.25">
      <c r="A34" s="628"/>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row>
    <row r="35" spans="1:25" s="627" customFormat="1" ht="14.25">
      <c r="A35" s="628"/>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26"/>
    </row>
    <row r="36" spans="1:25" s="627" customFormat="1" ht="14.25">
      <c r="A36" s="628"/>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26"/>
    </row>
    <row r="37" spans="1:25" ht="14.25">
      <c r="A37" s="330"/>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row>
    <row r="38" spans="1:25" ht="14.25">
      <c r="A38" s="330"/>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row>
    <row r="39" spans="1:25" ht="14.25">
      <c r="A39" s="330"/>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row>
    <row r="40" spans="1:25" ht="14.25">
      <c r="A40" s="330"/>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row>
    <row r="41" spans="1:25" ht="14.25">
      <c r="A41" s="330"/>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row>
    <row r="42" spans="1:25" ht="14.25">
      <c r="A42" s="330"/>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row>
    <row r="43" spans="1:25" ht="14.25">
      <c r="A43" s="330"/>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row>
    <row r="44" spans="1:25" ht="14.25">
      <c r="A44" s="330"/>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row>
    <row r="45" spans="1:25" ht="14.25">
      <c r="A45" s="330"/>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row>
    <row r="46" spans="1:25" ht="14.25">
      <c r="A46" s="330"/>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row>
    <row r="47" spans="1:25" ht="14.25">
      <c r="A47" s="330"/>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row>
    <row r="48" spans="1:25" ht="14.25">
      <c r="A48" s="330"/>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row>
    <row r="49" spans="1:25" ht="14.25">
      <c r="A49" s="330"/>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row>
    <row r="50" spans="1:25" ht="14.25">
      <c r="A50" s="330"/>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row>
    <row r="51" spans="1:25" ht="14.25">
      <c r="A51" s="330"/>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row>
    <row r="52" spans="1:25" ht="14.25">
      <c r="A52" s="330"/>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row>
    <row r="53" spans="1:25" ht="14.25">
      <c r="A53" s="330"/>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row>
    <row r="54" spans="1:25" ht="14.25">
      <c r="A54" s="330"/>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row>
    <row r="55" spans="1:25" ht="14.25">
      <c r="A55" s="330"/>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row>
    <row r="56" spans="1:25" ht="14.25">
      <c r="A56" s="330"/>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row>
    <row r="57" spans="1:25" ht="14.25">
      <c r="A57" s="330"/>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row>
    <row r="58" spans="1:25" ht="14.25">
      <c r="A58" s="330"/>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row>
    <row r="59" spans="1:25" ht="14.25">
      <c r="A59" s="330"/>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row>
    <row r="60" spans="1:25" ht="14.25">
      <c r="A60" s="330"/>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14.25">
      <c r="A61" s="330"/>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row>
    <row r="62" spans="1:25" ht="14.25">
      <c r="A62" s="330"/>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row>
    <row r="63" spans="1:25" ht="14.25">
      <c r="A63" s="330"/>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row>
    <row r="64" spans="1:25" ht="14.25">
      <c r="A64" s="330"/>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row>
    <row r="65" spans="1:25" ht="14.25">
      <c r="A65" s="330"/>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row>
    <row r="66" spans="1:25" ht="14.25">
      <c r="A66" s="330"/>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row>
    <row r="67" spans="1:25" ht="14.25">
      <c r="A67" s="330"/>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row>
    <row r="68" spans="1:25" ht="14.25">
      <c r="A68" s="330"/>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row>
    <row r="69" spans="1:25" ht="14.25">
      <c r="A69" s="330"/>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row>
    <row r="70" spans="1:25" ht="14.25">
      <c r="A70" s="330"/>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row>
    <row r="71" spans="1:25" ht="14.25">
      <c r="A71" s="330"/>
      <c r="B71" s="325"/>
      <c r="C71" s="325"/>
      <c r="D71" s="325"/>
      <c r="E71" s="325"/>
      <c r="F71" s="325"/>
      <c r="G71" s="325"/>
      <c r="H71" s="325"/>
      <c r="I71" s="325"/>
      <c r="J71" s="325"/>
      <c r="K71" s="325"/>
      <c r="L71" s="325"/>
      <c r="M71" s="325"/>
      <c r="N71" s="325"/>
      <c r="O71" s="325"/>
      <c r="P71" s="325"/>
      <c r="Q71" s="325"/>
      <c r="R71" s="325"/>
      <c r="S71" s="325"/>
      <c r="T71" s="325"/>
      <c r="U71" s="325"/>
      <c r="V71" s="325"/>
      <c r="W71" s="325"/>
      <c r="X71" s="325"/>
      <c r="Y71" s="325"/>
    </row>
    <row r="72" spans="1:25" ht="14.25">
      <c r="A72" s="330"/>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row>
    <row r="73" spans="1:25" ht="14.25">
      <c r="A73" s="330"/>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row>
    <row r="74" spans="1:25" ht="14.25">
      <c r="A74" s="330"/>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row>
    <row r="75" spans="1:25" ht="14.25">
      <c r="A75" s="330"/>
      <c r="B75" s="325"/>
      <c r="C75" s="325"/>
      <c r="D75" s="325"/>
      <c r="E75" s="325"/>
      <c r="F75" s="325"/>
      <c r="G75" s="325"/>
      <c r="H75" s="325"/>
      <c r="I75" s="325"/>
      <c r="J75" s="325"/>
      <c r="K75" s="325"/>
      <c r="L75" s="325"/>
      <c r="M75" s="325"/>
      <c r="N75" s="325"/>
      <c r="O75" s="325"/>
      <c r="P75" s="325"/>
      <c r="Q75" s="325"/>
      <c r="R75" s="325"/>
      <c r="S75" s="325"/>
      <c r="T75" s="325"/>
      <c r="U75" s="325"/>
      <c r="V75" s="325"/>
      <c r="W75" s="325"/>
      <c r="X75" s="325"/>
      <c r="Y75" s="325"/>
    </row>
    <row r="76" spans="1:25" ht="14.25">
      <c r="A76" s="330"/>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row>
    <row r="77" spans="1:25" ht="14.25">
      <c r="A77" s="330"/>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row>
    <row r="78" spans="1:25" ht="14.25">
      <c r="A78" s="330"/>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row>
    <row r="79" spans="1:25" ht="14.25">
      <c r="A79" s="330"/>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row>
    <row r="80" spans="1:25" ht="14.25">
      <c r="A80" s="330"/>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row>
    <row r="81" spans="1:25" ht="14.25">
      <c r="A81" s="330"/>
      <c r="B81" s="325"/>
      <c r="C81" s="325"/>
      <c r="D81" s="325"/>
      <c r="E81" s="325"/>
      <c r="F81" s="325"/>
      <c r="G81" s="325"/>
      <c r="H81" s="325"/>
      <c r="I81" s="325"/>
      <c r="J81" s="325"/>
      <c r="K81" s="325"/>
      <c r="L81" s="325"/>
      <c r="M81" s="325"/>
      <c r="N81" s="325"/>
      <c r="O81" s="325"/>
      <c r="P81" s="325"/>
      <c r="Q81" s="325"/>
      <c r="R81" s="325"/>
      <c r="S81" s="325"/>
      <c r="T81" s="325"/>
      <c r="U81" s="325"/>
      <c r="V81" s="325"/>
      <c r="W81" s="325"/>
      <c r="X81" s="325"/>
      <c r="Y81" s="325"/>
    </row>
    <row r="82" spans="1:25" ht="14.25">
      <c r="A82" s="330"/>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row>
    <row r="83" spans="1:25" ht="14.25">
      <c r="A83" s="330"/>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row>
    <row r="84" spans="1:25" ht="14.25">
      <c r="A84" s="330"/>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row>
    <row r="85" spans="1:25" ht="14.25">
      <c r="A85" s="330"/>
      <c r="B85" s="325"/>
      <c r="C85" s="325"/>
      <c r="D85" s="325"/>
      <c r="E85" t="s">
        <v>224</v>
      </c>
      <c r="F85" s="325"/>
      <c r="G85" s="325"/>
      <c r="H85" s="325"/>
      <c r="I85" s="325"/>
      <c r="J85" s="325"/>
      <c r="K85" s="325"/>
      <c r="L85" s="325"/>
      <c r="M85" s="325"/>
      <c r="N85" s="325"/>
      <c r="O85" s="325"/>
      <c r="P85" s="325"/>
      <c r="Q85" s="325"/>
      <c r="R85" s="325"/>
      <c r="S85" s="325"/>
      <c r="T85" s="325"/>
      <c r="U85" s="325"/>
      <c r="V85" s="325"/>
      <c r="W85" s="325"/>
      <c r="X85" s="325"/>
      <c r="Y85" s="325"/>
    </row>
    <row r="86" spans="1:25" ht="14.25">
      <c r="A86" s="330"/>
      <c r="B86" s="325"/>
      <c r="C86" s="325"/>
      <c r="D86" s="325"/>
      <c r="E86" t="s">
        <v>225</v>
      </c>
      <c r="F86" s="325"/>
      <c r="G86" s="325"/>
      <c r="H86" s="325"/>
      <c r="I86" s="325"/>
      <c r="J86" s="325"/>
      <c r="K86" s="325"/>
      <c r="L86" s="325"/>
      <c r="M86" s="325"/>
      <c r="N86" s="325"/>
      <c r="O86" s="325"/>
      <c r="P86" s="325"/>
      <c r="Q86" s="325"/>
      <c r="R86" s="325"/>
      <c r="S86" s="325"/>
      <c r="T86" s="325"/>
      <c r="U86" s="325"/>
      <c r="V86" s="325"/>
      <c r="W86" s="325"/>
      <c r="X86" s="325"/>
      <c r="Y86" s="325"/>
    </row>
    <row r="87" spans="1:25" ht="14.25">
      <c r="A87" s="330"/>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row>
    <row r="88" spans="1:25" ht="14.25">
      <c r="A88" s="330"/>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row>
    <row r="89" spans="1:25" ht="14.25">
      <c r="A89" s="330"/>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row>
    <row r="90" spans="1:25" ht="14.25">
      <c r="A90" s="330"/>
      <c r="B90" s="325"/>
      <c r="C90" s="325"/>
      <c r="D90" s="325"/>
      <c r="E90" s="325"/>
      <c r="F90" s="325"/>
      <c r="G90" s="325"/>
      <c r="H90" s="325"/>
      <c r="I90" s="325"/>
      <c r="J90" s="325"/>
      <c r="K90" s="325"/>
      <c r="L90" s="325"/>
      <c r="M90" s="325"/>
      <c r="N90" s="325"/>
      <c r="O90" s="325"/>
      <c r="P90" s="325"/>
      <c r="Q90" s="325"/>
      <c r="R90" s="325"/>
      <c r="S90" s="325"/>
      <c r="T90" s="325"/>
      <c r="U90" s="325"/>
      <c r="V90" s="325"/>
      <c r="W90" s="325"/>
      <c r="X90" s="325"/>
      <c r="Y90" s="325"/>
    </row>
    <row r="91" spans="1:25" ht="14.25">
      <c r="A91" s="330"/>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row>
    <row r="92" spans="1:25" ht="14.25">
      <c r="A92" s="330"/>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325"/>
    </row>
    <row r="93" spans="1:25" ht="14.25">
      <c r="A93" s="330"/>
      <c r="B93" s="325"/>
      <c r="C93" s="325"/>
      <c r="D93" s="325"/>
      <c r="E93" s="325"/>
      <c r="F93" s="325"/>
      <c r="G93" s="325"/>
      <c r="H93" s="325"/>
      <c r="I93" s="325"/>
      <c r="J93" s="325"/>
      <c r="K93" s="325"/>
      <c r="L93" s="325"/>
      <c r="M93" s="325"/>
      <c r="N93" s="325"/>
      <c r="O93" s="325"/>
      <c r="P93" s="325"/>
      <c r="Q93" s="325"/>
      <c r="R93" s="325"/>
      <c r="S93" s="325"/>
      <c r="T93" s="325"/>
      <c r="U93" s="325"/>
      <c r="V93" s="325"/>
      <c r="W93" s="325"/>
      <c r="X93" s="325"/>
      <c r="Y93" s="325"/>
    </row>
    <row r="94" spans="1:25" ht="14.25">
      <c r="A94" s="330"/>
      <c r="B94" s="325"/>
      <c r="C94" s="325"/>
      <c r="D94" s="325"/>
      <c r="E94" s="325"/>
      <c r="F94" s="325"/>
      <c r="G94" s="325"/>
      <c r="H94" s="325"/>
      <c r="I94" s="325"/>
      <c r="J94" s="325"/>
      <c r="K94" s="325"/>
      <c r="L94" s="325"/>
      <c r="M94" s="325"/>
      <c r="N94" s="325"/>
      <c r="O94" s="325"/>
      <c r="P94" s="325"/>
      <c r="Q94" s="325"/>
      <c r="R94" s="325"/>
      <c r="S94" s="325"/>
      <c r="T94" s="325"/>
      <c r="U94" s="325"/>
      <c r="V94" s="325"/>
      <c r="W94" s="325"/>
      <c r="X94" s="325"/>
      <c r="Y94" s="325"/>
    </row>
    <row r="95" spans="1:25" ht="14.25">
      <c r="A95" s="330"/>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row>
    <row r="96" spans="1:25" ht="14.25">
      <c r="A96" s="330"/>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row>
    <row r="97" spans="1:25" ht="14.25">
      <c r="A97" s="330"/>
      <c r="B97" s="325"/>
      <c r="C97" s="325"/>
      <c r="D97" s="325"/>
      <c r="E97" s="325"/>
      <c r="F97" s="325"/>
      <c r="G97" s="325"/>
      <c r="H97" s="325"/>
      <c r="I97" s="325"/>
      <c r="J97" s="325"/>
      <c r="K97" s="325"/>
      <c r="L97" s="325"/>
      <c r="M97" s="325"/>
      <c r="N97" s="325"/>
      <c r="O97" s="325"/>
      <c r="P97" s="325"/>
      <c r="Q97" s="325"/>
      <c r="R97" s="325"/>
      <c r="S97" s="325"/>
      <c r="T97" s="325"/>
      <c r="U97" s="325"/>
      <c r="V97" s="325"/>
      <c r="W97" s="325"/>
      <c r="X97" s="325"/>
      <c r="Y97" s="325"/>
    </row>
    <row r="98" spans="1:25" ht="14.25">
      <c r="A98" s="330"/>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row>
    <row r="99" spans="1:25" ht="14.25">
      <c r="A99" s="330"/>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row>
    <row r="100" spans="1:25" ht="14.25">
      <c r="A100" s="330"/>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row>
    <row r="101" spans="1:25" ht="14.25">
      <c r="A101" s="330"/>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row>
    <row r="102" spans="1:25" ht="14.25">
      <c r="A102" s="330"/>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row>
    <row r="103" spans="1:25" ht="14.25">
      <c r="A103" s="330"/>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row>
    <row r="104" spans="1:25" ht="14.25">
      <c r="A104" s="330"/>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row>
    <row r="105" spans="1:25" ht="14.25">
      <c r="A105" s="330"/>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row>
    <row r="106" spans="1:25" ht="14.25">
      <c r="A106" s="330"/>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row>
    <row r="107" spans="1:25" ht="14.25">
      <c r="A107" s="330"/>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row>
    <row r="108" spans="1:25" ht="14.25">
      <c r="A108" s="330"/>
      <c r="B108" s="325"/>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row>
    <row r="109" spans="1:25" ht="14.25">
      <c r="A109" s="330"/>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row>
    <row r="110" spans="1:25" ht="14.25">
      <c r="A110" s="330"/>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row>
    <row r="111" spans="1:25" ht="14.25">
      <c r="A111" s="330"/>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row>
    <row r="112" spans="1:25" ht="14.25">
      <c r="A112" s="330"/>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row>
    <row r="113" spans="1:25" ht="14.25">
      <c r="A113" s="330"/>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row>
    <row r="114" spans="1:25" ht="14.25">
      <c r="A114" s="330"/>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row>
    <row r="115" spans="1:25" ht="14.25">
      <c r="A115" s="330"/>
      <c r="B115" s="325"/>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row>
    <row r="116" spans="1:25" ht="14.25">
      <c r="A116" s="330"/>
      <c r="B116" s="325"/>
      <c r="C116" s="32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row>
    <row r="117" spans="1:25" ht="14.25">
      <c r="A117" s="330"/>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row>
    <row r="118" spans="1:25" ht="14.25">
      <c r="A118" s="330"/>
      <c r="B118" s="325"/>
      <c r="C118" s="32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row>
    <row r="119" spans="1:25" ht="14.25">
      <c r="A119" s="330"/>
      <c r="B119" s="325"/>
      <c r="C119" s="32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row>
    <row r="120" spans="1:25" ht="14.25">
      <c r="A120" s="330"/>
      <c r="B120" s="325"/>
      <c r="C120" s="32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row>
    <row r="121" spans="1:25" ht="14.25">
      <c r="A121" s="330"/>
      <c r="B121" s="325"/>
      <c r="C121" s="32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row>
    <row r="122" spans="1:25" ht="14.25">
      <c r="A122" s="330"/>
      <c r="B122" s="325"/>
      <c r="C122" s="32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row>
    <row r="123" spans="1:25" ht="14.25">
      <c r="A123" s="330"/>
      <c r="B123" s="325"/>
      <c r="C123" s="32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row>
    <row r="124" spans="1:25" ht="14.25">
      <c r="A124" s="330"/>
      <c r="B124" s="325"/>
      <c r="C124" s="32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row>
    <row r="125" spans="1:25" ht="14.25">
      <c r="A125" s="330"/>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row>
    <row r="126" spans="1:25" ht="14.25">
      <c r="A126" s="330"/>
      <c r="B126" s="325"/>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row>
    <row r="127" spans="1:25" ht="14.25">
      <c r="A127" s="330"/>
      <c r="B127" s="325"/>
      <c r="C127" s="32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row>
    <row r="128" spans="1:25" ht="14.25">
      <c r="A128" s="330"/>
      <c r="B128" s="325"/>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row>
    <row r="129" spans="1:25" ht="14.25">
      <c r="A129" s="330"/>
      <c r="B129" s="325"/>
      <c r="C129" s="32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row>
    <row r="130" spans="1:25" ht="14.25">
      <c r="A130" s="330"/>
      <c r="B130" s="325"/>
      <c r="C130" s="32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row>
    <row r="131" spans="1:25" ht="14.25">
      <c r="A131" s="330"/>
      <c r="B131" s="325"/>
      <c r="C131" s="32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row>
    <row r="132" spans="1:25" ht="14.25">
      <c r="A132" s="330"/>
      <c r="B132" s="325"/>
      <c r="C132" s="32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row>
    <row r="133" spans="1:25" ht="14.25">
      <c r="A133" s="330"/>
      <c r="B133" s="325"/>
      <c r="C133" s="32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row>
    <row r="134" spans="1:25" ht="14.25">
      <c r="A134" s="330"/>
      <c r="B134" s="325"/>
      <c r="C134" s="32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row>
    <row r="135" spans="1:25" ht="14.25">
      <c r="A135" s="330"/>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row>
    <row r="136" spans="1:25" ht="14.25">
      <c r="A136" s="330"/>
      <c r="B136" s="325"/>
      <c r="C136" s="32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row>
    <row r="137" spans="1:25" ht="14.25">
      <c r="A137" s="330"/>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row>
    <row r="138" spans="1:25" ht="14.25">
      <c r="A138" s="330"/>
      <c r="B138" s="325"/>
      <c r="C138" s="32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row>
    <row r="139" spans="1:25" ht="14.25">
      <c r="A139" s="330"/>
      <c r="B139" s="325"/>
      <c r="C139" s="32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row>
    <row r="140" spans="1:25" ht="14.25">
      <c r="A140" s="330"/>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row>
    <row r="141" spans="1:25" ht="14.25">
      <c r="A141" s="330"/>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row>
    <row r="142" spans="1:25" ht="14.25">
      <c r="A142" s="330"/>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row>
    <row r="143" spans="1:25" ht="14.25">
      <c r="A143" s="330"/>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row>
    <row r="144" spans="1:25" ht="14.25">
      <c r="A144" s="330"/>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row>
    <row r="145" spans="1:25" ht="14.25">
      <c r="A145" s="330"/>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row>
    <row r="146" spans="1:25" ht="14.25">
      <c r="A146" s="330"/>
      <c r="B146" s="325"/>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row>
    <row r="147" spans="1:25" ht="14.25">
      <c r="A147" s="330"/>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row>
    <row r="148" spans="1:25" ht="14.25">
      <c r="A148" s="330"/>
      <c r="B148" s="325"/>
      <c r="C148" s="325"/>
      <c r="D148" s="325"/>
      <c r="E148" s="325"/>
      <c r="F148" s="325"/>
      <c r="G148" s="325"/>
      <c r="H148" s="325"/>
      <c r="I148" s="325"/>
      <c r="J148" s="325"/>
      <c r="K148" s="325"/>
      <c r="L148" s="325"/>
      <c r="M148" s="325"/>
      <c r="N148" s="325"/>
      <c r="O148" s="325"/>
      <c r="P148" s="325"/>
      <c r="Q148" s="325"/>
      <c r="R148" s="325"/>
      <c r="S148" s="325"/>
      <c r="T148" s="325"/>
      <c r="U148" s="325"/>
      <c r="V148" s="325"/>
      <c r="W148" s="325"/>
      <c r="X148" s="325"/>
      <c r="Y148" s="325"/>
    </row>
    <row r="149" spans="1:25" ht="14.25">
      <c r="A149" s="330"/>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row>
    <row r="150" spans="1:25" ht="14.25">
      <c r="A150" s="330"/>
      <c r="B150" s="325"/>
      <c r="C150" s="325"/>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row>
    <row r="151" spans="1:25" ht="14.25">
      <c r="A151" s="330"/>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row>
    <row r="152" spans="1:25" ht="14.25">
      <c r="A152" s="330"/>
      <c r="B152" s="325"/>
      <c r="C152" s="325"/>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row>
    <row r="153" spans="1:25" ht="14.25">
      <c r="A153" s="330"/>
      <c r="B153" s="325"/>
      <c r="C153" s="325"/>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row>
    <row r="154" spans="1:25" ht="14.25">
      <c r="A154" s="330"/>
      <c r="B154" s="325"/>
      <c r="C154" s="325"/>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row>
    <row r="155" spans="1:25" ht="14.25">
      <c r="A155" s="330"/>
      <c r="B155" s="325"/>
      <c r="C155" s="325"/>
      <c r="D155" s="325"/>
      <c r="E155" s="325"/>
      <c r="F155" s="325"/>
      <c r="G155" s="325"/>
      <c r="H155" s="325"/>
      <c r="I155" s="325"/>
      <c r="J155" s="325"/>
      <c r="K155" s="325"/>
      <c r="L155" s="325"/>
      <c r="M155" s="325"/>
      <c r="N155" s="325"/>
      <c r="O155" s="325"/>
      <c r="P155" s="325"/>
      <c r="Q155" s="325"/>
      <c r="R155" s="325"/>
      <c r="S155" s="325"/>
      <c r="T155" s="325"/>
      <c r="U155" s="325"/>
      <c r="V155" s="325"/>
      <c r="W155" s="325"/>
      <c r="X155" s="325"/>
      <c r="Y155" s="325"/>
    </row>
    <row r="156" spans="1:25" ht="14.25">
      <c r="A156" s="330"/>
      <c r="B156" s="325"/>
      <c r="C156" s="325"/>
      <c r="D156" s="325"/>
      <c r="E156" s="325"/>
      <c r="F156" s="325"/>
      <c r="G156" s="325"/>
      <c r="H156" s="325"/>
      <c r="I156" s="325"/>
      <c r="J156" s="325"/>
      <c r="K156" s="325"/>
      <c r="L156" s="325"/>
      <c r="M156" s="325"/>
      <c r="N156" s="325"/>
      <c r="O156" s="325"/>
      <c r="P156" s="325"/>
      <c r="Q156" s="325"/>
      <c r="R156" s="325"/>
      <c r="S156" s="325"/>
      <c r="T156" s="325"/>
      <c r="U156" s="325"/>
      <c r="V156" s="325"/>
      <c r="W156" s="325"/>
      <c r="X156" s="325"/>
      <c r="Y156" s="325"/>
    </row>
    <row r="157" spans="1:25" ht="14.25">
      <c r="A157" s="330"/>
      <c r="B157" s="325"/>
      <c r="C157" s="325"/>
      <c r="D157" s="325"/>
      <c r="E157" s="325"/>
      <c r="F157" s="325"/>
      <c r="G157" s="325"/>
      <c r="H157" s="325"/>
      <c r="I157" s="325"/>
      <c r="J157" s="325"/>
      <c r="K157" s="325"/>
      <c r="L157" s="325"/>
      <c r="M157" s="325"/>
      <c r="N157" s="325"/>
      <c r="O157" s="325"/>
      <c r="P157" s="325"/>
      <c r="Q157" s="325"/>
      <c r="R157" s="325"/>
      <c r="S157" s="325"/>
      <c r="T157" s="325"/>
      <c r="U157" s="325"/>
      <c r="V157" s="325"/>
      <c r="W157" s="325"/>
      <c r="X157" s="325"/>
      <c r="Y157" s="325"/>
    </row>
    <row r="158" spans="1:25" ht="14.25">
      <c r="A158" s="330"/>
      <c r="B158" s="325"/>
      <c r="C158" s="325"/>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row>
    <row r="159" spans="1:25" ht="14.25">
      <c r="A159" s="330"/>
      <c r="B159" s="325"/>
      <c r="C159" s="325"/>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row>
    <row r="160" spans="1:25" ht="14.25">
      <c r="A160" s="330"/>
      <c r="B160" s="325"/>
      <c r="C160" s="325"/>
      <c r="D160" s="325"/>
      <c r="E160" s="325"/>
      <c r="F160" s="325"/>
      <c r="G160" s="325"/>
      <c r="H160" s="325"/>
      <c r="I160" s="325"/>
      <c r="J160" s="325"/>
      <c r="K160" s="325"/>
      <c r="L160" s="325"/>
      <c r="M160" s="325"/>
      <c r="N160" s="325"/>
      <c r="O160" s="325"/>
      <c r="P160" s="325"/>
      <c r="Q160" s="325"/>
      <c r="R160" s="325"/>
      <c r="S160" s="325"/>
      <c r="T160" s="325"/>
      <c r="U160" s="325"/>
      <c r="V160" s="325"/>
      <c r="W160" s="325"/>
      <c r="X160" s="325"/>
      <c r="Y160" s="325"/>
    </row>
    <row r="161" spans="1:25" ht="14.25">
      <c r="A161" s="330"/>
      <c r="B161" s="325"/>
      <c r="C161" s="325"/>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row>
    <row r="162" spans="1:25" ht="14.25">
      <c r="A162" s="330"/>
      <c r="B162" s="325"/>
      <c r="C162" s="325"/>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row>
    <row r="163" spans="1:25" ht="14.25">
      <c r="A163" s="330"/>
      <c r="B163" s="325"/>
      <c r="C163" s="325"/>
      <c r="D163" s="325"/>
      <c r="E163" s="325"/>
      <c r="F163" s="325"/>
      <c r="G163" s="325"/>
      <c r="H163" s="325"/>
      <c r="I163" s="325"/>
      <c r="J163" s="325"/>
      <c r="K163" s="325"/>
      <c r="L163" s="325"/>
      <c r="M163" s="325"/>
      <c r="N163" s="325"/>
      <c r="O163" s="325"/>
      <c r="P163" s="325"/>
      <c r="Q163" s="325"/>
      <c r="R163" s="325"/>
      <c r="S163" s="325"/>
      <c r="T163" s="325"/>
      <c r="U163" s="325"/>
      <c r="V163" s="325"/>
      <c r="W163" s="325"/>
      <c r="X163" s="325"/>
      <c r="Y163" s="325"/>
    </row>
    <row r="164" spans="1:25" ht="14.25">
      <c r="A164" s="330"/>
      <c r="B164" s="325"/>
      <c r="C164" s="325"/>
      <c r="D164" s="325"/>
      <c r="E164" s="325"/>
      <c r="F164" s="325"/>
      <c r="G164" s="325"/>
      <c r="H164" s="325"/>
      <c r="I164" s="325"/>
      <c r="J164" s="325"/>
      <c r="K164" s="325"/>
      <c r="L164" s="325"/>
      <c r="M164" s="325"/>
      <c r="N164" s="325"/>
      <c r="O164" s="325"/>
      <c r="P164" s="325"/>
      <c r="Q164" s="325"/>
      <c r="R164" s="325"/>
      <c r="S164" s="325"/>
      <c r="T164" s="325"/>
      <c r="U164" s="325"/>
      <c r="V164" s="325"/>
      <c r="W164" s="325"/>
      <c r="X164" s="325"/>
      <c r="Y164" s="325"/>
    </row>
    <row r="165" spans="1:25" ht="14.25">
      <c r="A165" s="330"/>
      <c r="B165" s="325"/>
      <c r="C165" s="325"/>
      <c r="D165" s="325"/>
      <c r="E165" s="325"/>
      <c r="F165" s="325"/>
      <c r="G165" s="325"/>
      <c r="H165" s="325"/>
      <c r="I165" s="325"/>
      <c r="J165" s="325"/>
      <c r="K165" s="325"/>
      <c r="L165" s="325"/>
      <c r="M165" s="325"/>
      <c r="N165" s="325"/>
      <c r="O165" s="325"/>
      <c r="P165" s="325"/>
      <c r="Q165" s="325"/>
      <c r="R165" s="325"/>
      <c r="S165" s="325"/>
      <c r="T165" s="325"/>
      <c r="U165" s="325"/>
      <c r="V165" s="325"/>
      <c r="W165" s="325"/>
      <c r="X165" s="325"/>
      <c r="Y165" s="325"/>
    </row>
    <row r="166" spans="1:25" ht="14.25">
      <c r="A166" s="330"/>
      <c r="B166" s="325"/>
      <c r="C166" s="325"/>
      <c r="D166" s="325"/>
      <c r="E166" s="325"/>
      <c r="F166" s="325"/>
      <c r="G166" s="325"/>
      <c r="H166" s="325"/>
      <c r="I166" s="325"/>
      <c r="J166" s="325"/>
      <c r="K166" s="325"/>
      <c r="L166" s="325"/>
      <c r="M166" s="325"/>
      <c r="N166" s="325"/>
      <c r="O166" s="325"/>
      <c r="P166" s="325"/>
      <c r="Q166" s="325"/>
      <c r="R166" s="325"/>
      <c r="S166" s="325"/>
      <c r="T166" s="325"/>
      <c r="U166" s="325"/>
      <c r="V166" s="325"/>
      <c r="W166" s="325"/>
      <c r="X166" s="325"/>
      <c r="Y166" s="325"/>
    </row>
    <row r="167" spans="1:25" ht="14.25">
      <c r="A167" s="330"/>
      <c r="B167" s="325"/>
      <c r="C167" s="325"/>
      <c r="D167" s="325"/>
      <c r="E167" s="325"/>
      <c r="F167" s="325"/>
      <c r="G167" s="325"/>
      <c r="H167" s="325"/>
      <c r="I167" s="325"/>
      <c r="J167" s="325"/>
      <c r="K167" s="325"/>
      <c r="L167" s="325"/>
      <c r="M167" s="325"/>
      <c r="N167" s="325"/>
      <c r="O167" s="325"/>
      <c r="P167" s="325"/>
      <c r="Q167" s="325"/>
      <c r="R167" s="325"/>
      <c r="S167" s="325"/>
      <c r="T167" s="325"/>
      <c r="U167" s="325"/>
      <c r="V167" s="325"/>
      <c r="W167" s="325"/>
      <c r="X167" s="325"/>
      <c r="Y167" s="325"/>
    </row>
    <row r="168" spans="1:25" ht="14.25">
      <c r="A168" s="330"/>
      <c r="B168" s="325"/>
      <c r="C168" s="325"/>
      <c r="D168" s="325"/>
      <c r="E168" s="325"/>
      <c r="F168" s="325"/>
      <c r="G168" s="325"/>
      <c r="H168" s="325"/>
      <c r="I168" s="325"/>
      <c r="J168" s="325"/>
      <c r="K168" s="325"/>
      <c r="L168" s="325"/>
      <c r="M168" s="325"/>
      <c r="N168" s="325"/>
      <c r="O168" s="325"/>
      <c r="P168" s="325"/>
      <c r="Q168" s="325"/>
      <c r="R168" s="325"/>
      <c r="S168" s="325"/>
      <c r="T168" s="325"/>
      <c r="U168" s="325"/>
      <c r="V168" s="325"/>
      <c r="W168" s="325"/>
      <c r="X168" s="325"/>
      <c r="Y168" s="325"/>
    </row>
    <row r="169" spans="1:25" ht="14.25">
      <c r="A169" s="330"/>
      <c r="B169" s="325"/>
      <c r="C169" s="325"/>
      <c r="D169" s="325"/>
      <c r="E169" s="325"/>
      <c r="F169" s="325"/>
      <c r="G169" s="325"/>
      <c r="H169" s="325"/>
      <c r="I169" s="325"/>
      <c r="J169" s="325"/>
      <c r="K169" s="325"/>
      <c r="L169" s="325"/>
      <c r="M169" s="325"/>
      <c r="N169" s="325"/>
      <c r="O169" s="325"/>
      <c r="P169" s="325"/>
      <c r="Q169" s="325"/>
      <c r="R169" s="325"/>
      <c r="S169" s="325"/>
      <c r="T169" s="325"/>
      <c r="U169" s="325"/>
      <c r="V169" s="325"/>
      <c r="W169" s="325"/>
      <c r="X169" s="325"/>
      <c r="Y169" s="325"/>
    </row>
    <row r="170" spans="1:25" ht="14.25">
      <c r="A170" s="330"/>
      <c r="B170" s="325"/>
      <c r="C170" s="325"/>
      <c r="D170" s="325"/>
      <c r="E170" s="325"/>
      <c r="F170" s="325"/>
      <c r="G170" s="325"/>
      <c r="H170" s="325"/>
      <c r="I170" s="325"/>
      <c r="J170" s="325"/>
      <c r="K170" s="325"/>
      <c r="L170" s="325"/>
      <c r="M170" s="325"/>
      <c r="N170" s="325"/>
      <c r="O170" s="325"/>
      <c r="P170" s="325"/>
      <c r="Q170" s="325"/>
      <c r="R170" s="325"/>
      <c r="S170" s="325"/>
      <c r="T170" s="325"/>
      <c r="U170" s="325"/>
      <c r="V170" s="325"/>
      <c r="W170" s="325"/>
      <c r="X170" s="325"/>
      <c r="Y170" s="325"/>
    </row>
    <row r="171" spans="1:25" ht="14.25">
      <c r="A171" s="330"/>
      <c r="B171" s="325"/>
      <c r="C171" s="325"/>
      <c r="D171" s="325"/>
      <c r="E171" s="325"/>
      <c r="F171" s="325"/>
      <c r="G171" s="325"/>
      <c r="H171" s="325"/>
      <c r="I171" s="325"/>
      <c r="J171" s="325"/>
      <c r="K171" s="325"/>
      <c r="L171" s="325"/>
      <c r="M171" s="325"/>
      <c r="N171" s="325"/>
      <c r="O171" s="325"/>
      <c r="P171" s="325"/>
      <c r="Q171" s="325"/>
      <c r="R171" s="325"/>
      <c r="S171" s="325"/>
      <c r="T171" s="325"/>
      <c r="U171" s="325"/>
      <c r="V171" s="325"/>
      <c r="W171" s="325"/>
      <c r="X171" s="325"/>
      <c r="Y171" s="325"/>
    </row>
    <row r="172" spans="1:25" ht="14.25">
      <c r="A172" s="330"/>
      <c r="B172" s="325"/>
      <c r="C172" s="325"/>
      <c r="D172" s="325"/>
      <c r="E172" s="325"/>
      <c r="F172" s="325"/>
      <c r="G172" s="325"/>
      <c r="H172" s="325"/>
      <c r="I172" s="325"/>
      <c r="J172" s="325"/>
      <c r="K172" s="325"/>
      <c r="L172" s="325"/>
      <c r="M172" s="325"/>
      <c r="N172" s="325"/>
      <c r="O172" s="325"/>
      <c r="P172" s="325"/>
      <c r="Q172" s="325"/>
      <c r="R172" s="325"/>
      <c r="S172" s="325"/>
      <c r="T172" s="325"/>
      <c r="U172" s="325"/>
      <c r="V172" s="325"/>
      <c r="W172" s="325"/>
      <c r="X172" s="325"/>
      <c r="Y172" s="325"/>
    </row>
    <row r="173" spans="1:25" ht="14.25">
      <c r="A173" s="330"/>
      <c r="B173" s="325"/>
      <c r="C173" s="325"/>
      <c r="D173" s="325"/>
      <c r="E173" s="325"/>
      <c r="F173" s="325"/>
      <c r="G173" s="325"/>
      <c r="H173" s="325"/>
      <c r="I173" s="325"/>
      <c r="J173" s="325"/>
      <c r="K173" s="325"/>
      <c r="L173" s="325"/>
      <c r="M173" s="325"/>
      <c r="N173" s="325"/>
      <c r="O173" s="325"/>
      <c r="P173" s="325"/>
      <c r="Q173" s="325"/>
      <c r="R173" s="325"/>
      <c r="S173" s="325"/>
      <c r="T173" s="325"/>
      <c r="U173" s="325"/>
      <c r="V173" s="325"/>
      <c r="W173" s="325"/>
      <c r="X173" s="325"/>
      <c r="Y173" s="325"/>
    </row>
    <row r="174" spans="1:25" ht="14.25">
      <c r="A174" s="330"/>
      <c r="B174" s="325"/>
      <c r="C174" s="325"/>
      <c r="D174" s="325"/>
      <c r="E174" s="325"/>
      <c r="F174" s="325"/>
      <c r="G174" s="325"/>
      <c r="H174" s="325"/>
      <c r="I174" s="325"/>
      <c r="J174" s="325"/>
      <c r="K174" s="325"/>
      <c r="L174" s="325"/>
      <c r="M174" s="325"/>
      <c r="N174" s="325"/>
      <c r="O174" s="325"/>
      <c r="P174" s="325"/>
      <c r="Q174" s="325"/>
      <c r="R174" s="325"/>
      <c r="S174" s="325"/>
      <c r="T174" s="325"/>
      <c r="U174" s="325"/>
      <c r="V174" s="325"/>
      <c r="W174" s="325"/>
      <c r="X174" s="325"/>
      <c r="Y174" s="325"/>
    </row>
    <row r="175" spans="1:25" ht="14.25">
      <c r="A175" s="330"/>
      <c r="B175" s="325"/>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row>
    <row r="176" spans="1:25" ht="14.25">
      <c r="A176" s="330"/>
      <c r="B176" s="325"/>
      <c r="C176" s="325"/>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row>
    <row r="177" spans="1:25" ht="14.25">
      <c r="A177" s="330"/>
      <c r="B177" s="325"/>
      <c r="C177" s="325"/>
      <c r="D177" s="325"/>
      <c r="E177" s="325"/>
      <c r="F177" s="325"/>
      <c r="G177" s="325"/>
      <c r="H177" s="325"/>
      <c r="I177" s="325"/>
      <c r="J177" s="325"/>
      <c r="K177" s="325"/>
      <c r="L177" s="325"/>
      <c r="M177" s="325"/>
      <c r="N177" s="325"/>
      <c r="O177" s="325"/>
      <c r="P177" s="325"/>
      <c r="Q177" s="325"/>
      <c r="R177" s="325"/>
      <c r="S177" s="325"/>
      <c r="T177" s="325"/>
      <c r="U177" s="325"/>
      <c r="V177" s="325"/>
      <c r="W177" s="325"/>
      <c r="X177" s="325"/>
      <c r="Y177" s="325"/>
    </row>
    <row r="178" spans="1:25" ht="14.25">
      <c r="A178" s="330"/>
      <c r="B178" s="325"/>
      <c r="C178" s="325"/>
      <c r="D178" s="325"/>
      <c r="E178" s="325"/>
      <c r="F178" s="325"/>
      <c r="G178" s="325"/>
      <c r="H178" s="325"/>
      <c r="I178" s="325"/>
      <c r="J178" s="325"/>
      <c r="K178" s="325"/>
      <c r="L178" s="325"/>
      <c r="M178" s="325"/>
      <c r="N178" s="325"/>
      <c r="O178" s="325"/>
      <c r="P178" s="325"/>
      <c r="Q178" s="325"/>
      <c r="R178" s="325"/>
      <c r="S178" s="325"/>
      <c r="T178" s="325"/>
      <c r="U178" s="325"/>
      <c r="V178" s="325"/>
      <c r="W178" s="325"/>
      <c r="X178" s="325"/>
      <c r="Y178" s="325"/>
    </row>
    <row r="179" spans="1:25" ht="14.25">
      <c r="A179" s="330"/>
      <c r="B179" s="325"/>
      <c r="C179" s="325"/>
      <c r="D179" s="325"/>
      <c r="E179" s="325"/>
      <c r="F179" s="325"/>
      <c r="G179" s="325"/>
      <c r="H179" s="325"/>
      <c r="I179" s="325"/>
      <c r="J179" s="325"/>
      <c r="K179" s="325"/>
      <c r="L179" s="325"/>
      <c r="M179" s="325"/>
      <c r="N179" s="325"/>
      <c r="O179" s="325"/>
      <c r="P179" s="325"/>
      <c r="Q179" s="325"/>
      <c r="R179" s="325"/>
      <c r="S179" s="325"/>
      <c r="T179" s="325"/>
      <c r="U179" s="325"/>
      <c r="V179" s="325"/>
      <c r="W179" s="325"/>
      <c r="X179" s="325"/>
      <c r="Y179" s="325"/>
    </row>
    <row r="180" spans="1:25" ht="14.25">
      <c r="A180" s="330"/>
      <c r="B180" s="325"/>
      <c r="C180" s="325"/>
      <c r="D180" s="325"/>
      <c r="E180" s="325"/>
      <c r="F180" s="325"/>
      <c r="G180" s="325"/>
      <c r="H180" s="325"/>
      <c r="I180" s="325"/>
      <c r="J180" s="325"/>
      <c r="K180" s="325"/>
      <c r="L180" s="325"/>
      <c r="M180" s="325"/>
      <c r="N180" s="325"/>
      <c r="O180" s="325"/>
      <c r="P180" s="325"/>
      <c r="Q180" s="325"/>
      <c r="R180" s="325"/>
      <c r="S180" s="325"/>
      <c r="T180" s="325"/>
      <c r="U180" s="325"/>
      <c r="V180" s="325"/>
      <c r="W180" s="325"/>
      <c r="X180" s="325"/>
      <c r="Y180" s="325"/>
    </row>
    <row r="181" spans="1:25" ht="14.25">
      <c r="A181" s="330"/>
      <c r="B181" s="325"/>
      <c r="C181" s="325"/>
      <c r="D181" s="325"/>
      <c r="E181" s="325"/>
      <c r="F181" s="325"/>
      <c r="G181" s="325"/>
      <c r="H181" s="325"/>
      <c r="I181" s="325"/>
      <c r="J181" s="325"/>
      <c r="K181" s="325"/>
      <c r="L181" s="325"/>
      <c r="M181" s="325"/>
      <c r="N181" s="325"/>
      <c r="O181" s="325"/>
      <c r="P181" s="325"/>
      <c r="Q181" s="325"/>
      <c r="R181" s="325"/>
      <c r="S181" s="325"/>
      <c r="T181" s="325"/>
      <c r="U181" s="325"/>
      <c r="V181" s="325"/>
      <c r="W181" s="325"/>
      <c r="X181" s="325"/>
      <c r="Y181" s="325"/>
    </row>
    <row r="182" spans="1:25" ht="14.25">
      <c r="A182" s="330"/>
      <c r="B182" s="325"/>
      <c r="C182" s="325"/>
      <c r="D182" s="325"/>
      <c r="E182" s="325"/>
      <c r="F182" s="325"/>
      <c r="G182" s="325"/>
      <c r="H182" s="325"/>
      <c r="I182" s="325"/>
      <c r="J182" s="325"/>
      <c r="K182" s="325"/>
      <c r="L182" s="325"/>
      <c r="M182" s="325"/>
      <c r="N182" s="325"/>
      <c r="O182" s="325"/>
      <c r="P182" s="325"/>
      <c r="Q182" s="325"/>
      <c r="R182" s="325"/>
      <c r="S182" s="325"/>
      <c r="T182" s="325"/>
      <c r="U182" s="325"/>
      <c r="V182" s="325"/>
      <c r="W182" s="325"/>
      <c r="X182" s="325"/>
      <c r="Y182" s="325"/>
    </row>
    <row r="183" spans="1:25" ht="14.25">
      <c r="A183" s="330"/>
      <c r="B183" s="325"/>
      <c r="C183" s="325"/>
      <c r="D183" s="325"/>
      <c r="E183" s="325"/>
      <c r="F183" s="325"/>
      <c r="G183" s="325"/>
      <c r="H183" s="325"/>
      <c r="I183" s="325"/>
      <c r="J183" s="325"/>
      <c r="K183" s="325"/>
      <c r="L183" s="325"/>
      <c r="M183" s="325"/>
      <c r="N183" s="325"/>
      <c r="O183" s="325"/>
      <c r="P183" s="325"/>
      <c r="Q183" s="325"/>
      <c r="R183" s="325"/>
      <c r="S183" s="325"/>
      <c r="T183" s="325"/>
      <c r="U183" s="325"/>
      <c r="V183" s="325"/>
      <c r="W183" s="325"/>
      <c r="X183" s="325"/>
      <c r="Y183" s="325"/>
    </row>
    <row r="184" spans="1:25" ht="14.25">
      <c r="A184" s="330"/>
      <c r="B184" s="325"/>
      <c r="C184" s="325"/>
      <c r="D184" s="325"/>
      <c r="E184" s="325"/>
      <c r="F184" s="325"/>
      <c r="G184" s="325"/>
      <c r="H184" s="325"/>
      <c r="I184" s="325"/>
      <c r="J184" s="325"/>
      <c r="K184" s="325"/>
      <c r="L184" s="325"/>
      <c r="M184" s="325"/>
      <c r="N184" s="325"/>
      <c r="O184" s="325"/>
      <c r="P184" s="325"/>
      <c r="Q184" s="325"/>
      <c r="R184" s="325"/>
      <c r="S184" s="325"/>
      <c r="T184" s="325"/>
      <c r="U184" s="325"/>
      <c r="V184" s="325"/>
      <c r="W184" s="325"/>
      <c r="X184" s="325"/>
      <c r="Y184" s="325"/>
    </row>
    <row r="185" spans="1:25" ht="14.25">
      <c r="A185" s="330"/>
      <c r="B185" s="325"/>
      <c r="C185" s="325"/>
      <c r="D185" s="325"/>
      <c r="E185" s="325"/>
      <c r="F185" s="325"/>
      <c r="G185" s="325"/>
      <c r="H185" s="325"/>
      <c r="I185" s="325"/>
      <c r="J185" s="325"/>
      <c r="K185" s="325"/>
      <c r="L185" s="325"/>
      <c r="M185" s="325"/>
      <c r="N185" s="325"/>
      <c r="O185" s="325"/>
      <c r="P185" s="325"/>
      <c r="Q185" s="325"/>
      <c r="R185" s="325"/>
      <c r="S185" s="325"/>
      <c r="T185" s="325"/>
      <c r="U185" s="325"/>
      <c r="V185" s="325"/>
      <c r="W185" s="325"/>
      <c r="X185" s="325"/>
      <c r="Y185" s="325"/>
    </row>
    <row r="186" spans="1:25" ht="14.25">
      <c r="A186" s="330"/>
      <c r="B186" s="325"/>
      <c r="C186" s="325"/>
      <c r="D186" s="325"/>
      <c r="E186" s="325"/>
      <c r="F186" s="325"/>
      <c r="G186" s="325"/>
      <c r="H186" s="325"/>
      <c r="I186" s="325"/>
      <c r="J186" s="325"/>
      <c r="K186" s="325"/>
      <c r="L186" s="325"/>
      <c r="M186" s="325"/>
      <c r="N186" s="325"/>
      <c r="O186" s="325"/>
      <c r="P186" s="325"/>
      <c r="Q186" s="325"/>
      <c r="R186" s="325"/>
      <c r="S186" s="325"/>
      <c r="T186" s="325"/>
      <c r="U186" s="325"/>
      <c r="V186" s="325"/>
      <c r="W186" s="325"/>
      <c r="X186" s="325"/>
      <c r="Y186" s="325"/>
    </row>
    <row r="187" spans="1:25" ht="14.25">
      <c r="A187" s="330"/>
      <c r="B187" s="325"/>
      <c r="C187" s="325"/>
      <c r="D187" s="325"/>
      <c r="E187" s="325"/>
      <c r="F187" s="325"/>
      <c r="G187" s="325"/>
      <c r="H187" s="325"/>
      <c r="I187" s="325"/>
      <c r="J187" s="325"/>
      <c r="K187" s="325"/>
      <c r="L187" s="325"/>
      <c r="M187" s="325"/>
      <c r="N187" s="325"/>
      <c r="O187" s="325"/>
      <c r="P187" s="325"/>
      <c r="Q187" s="325"/>
      <c r="R187" s="325"/>
      <c r="S187" s="325"/>
      <c r="T187" s="325"/>
      <c r="U187" s="325"/>
      <c r="V187" s="325"/>
      <c r="W187" s="325"/>
      <c r="X187" s="325"/>
      <c r="Y187" s="325"/>
    </row>
    <row r="188" spans="1:25" ht="14.25">
      <c r="A188" s="330"/>
      <c r="B188" s="325"/>
      <c r="C188" s="325"/>
      <c r="D188" s="325"/>
      <c r="E188" s="325"/>
      <c r="F188" s="325"/>
      <c r="G188" s="325"/>
      <c r="H188" s="325"/>
      <c r="I188" s="325"/>
      <c r="J188" s="325"/>
      <c r="K188" s="325"/>
      <c r="L188" s="325"/>
      <c r="M188" s="325"/>
      <c r="N188" s="325"/>
      <c r="O188" s="325"/>
      <c r="P188" s="325"/>
      <c r="Q188" s="325"/>
      <c r="R188" s="325"/>
      <c r="S188" s="325"/>
      <c r="T188" s="325"/>
      <c r="U188" s="325"/>
      <c r="V188" s="325"/>
      <c r="W188" s="325"/>
      <c r="X188" s="325"/>
      <c r="Y188" s="325"/>
    </row>
    <row r="189" spans="1:25" ht="14.25">
      <c r="A189" s="330"/>
      <c r="B189" s="325"/>
      <c r="C189" s="325"/>
      <c r="D189" s="325"/>
      <c r="E189" s="325"/>
      <c r="F189" s="325"/>
      <c r="G189" s="325"/>
      <c r="H189" s="325"/>
      <c r="I189" s="325"/>
      <c r="J189" s="325"/>
      <c r="K189" s="325"/>
      <c r="L189" s="325"/>
      <c r="M189" s="325"/>
      <c r="N189" s="325"/>
      <c r="O189" s="325"/>
      <c r="P189" s="325"/>
      <c r="Q189" s="325"/>
      <c r="R189" s="325"/>
      <c r="S189" s="325"/>
      <c r="T189" s="325"/>
      <c r="U189" s="325"/>
      <c r="V189" s="325"/>
      <c r="W189" s="325"/>
      <c r="X189" s="325"/>
      <c r="Y189" s="325"/>
    </row>
    <row r="190" spans="1:25" ht="14.25">
      <c r="A190" s="330"/>
      <c r="B190" s="325"/>
      <c r="C190" s="325"/>
      <c r="D190" s="325"/>
      <c r="E190" s="325"/>
      <c r="F190" s="325"/>
      <c r="G190" s="325"/>
      <c r="H190" s="325"/>
      <c r="I190" s="325"/>
      <c r="J190" s="325"/>
      <c r="K190" s="325"/>
      <c r="L190" s="325"/>
      <c r="M190" s="325"/>
      <c r="N190" s="325"/>
      <c r="O190" s="325"/>
      <c r="P190" s="325"/>
      <c r="Q190" s="325"/>
      <c r="R190" s="325"/>
      <c r="S190" s="325"/>
      <c r="T190" s="325"/>
      <c r="U190" s="325"/>
      <c r="V190" s="325"/>
      <c r="W190" s="325"/>
      <c r="X190" s="325"/>
      <c r="Y190" s="325"/>
    </row>
    <row r="191" spans="1:25" ht="14.25">
      <c r="A191" s="330"/>
      <c r="B191" s="325"/>
      <c r="C191" s="325"/>
      <c r="D191" s="325"/>
      <c r="E191" s="325"/>
      <c r="F191" s="325"/>
      <c r="G191" s="325"/>
      <c r="H191" s="325"/>
      <c r="I191" s="325"/>
      <c r="J191" s="325"/>
      <c r="K191" s="325"/>
      <c r="L191" s="325"/>
      <c r="M191" s="325"/>
      <c r="N191" s="325"/>
      <c r="O191" s="325"/>
      <c r="P191" s="325"/>
      <c r="Q191" s="325"/>
      <c r="R191" s="325"/>
      <c r="S191" s="325"/>
      <c r="T191" s="325"/>
      <c r="U191" s="325"/>
      <c r="V191" s="325"/>
      <c r="W191" s="325"/>
      <c r="X191" s="325"/>
      <c r="Y191" s="325"/>
    </row>
    <row r="192" spans="1:25" ht="14.25">
      <c r="A192" s="330"/>
      <c r="B192" s="325"/>
      <c r="C192" s="325"/>
      <c r="D192" s="325"/>
      <c r="E192" s="325"/>
      <c r="F192" s="325"/>
      <c r="G192" s="325"/>
      <c r="H192" s="325"/>
      <c r="I192" s="325"/>
      <c r="J192" s="325"/>
      <c r="K192" s="325"/>
      <c r="L192" s="325"/>
      <c r="M192" s="325"/>
      <c r="N192" s="325"/>
      <c r="O192" s="325"/>
      <c r="P192" s="325"/>
      <c r="Q192" s="325"/>
      <c r="R192" s="325"/>
      <c r="S192" s="325"/>
      <c r="T192" s="325"/>
      <c r="U192" s="325"/>
      <c r="V192" s="325"/>
      <c r="W192" s="325"/>
      <c r="X192" s="325"/>
      <c r="Y192" s="325"/>
    </row>
    <row r="193" spans="1:25" ht="14.25">
      <c r="A193" s="330"/>
      <c r="B193" s="325"/>
      <c r="C193" s="325"/>
      <c r="D193" s="325"/>
      <c r="E193" s="325"/>
      <c r="F193" s="325"/>
      <c r="G193" s="325"/>
      <c r="H193" s="325"/>
      <c r="I193" s="325"/>
      <c r="J193" s="325"/>
      <c r="K193" s="325"/>
      <c r="L193" s="325"/>
      <c r="M193" s="325"/>
      <c r="N193" s="325"/>
      <c r="O193" s="325"/>
      <c r="P193" s="325"/>
      <c r="Q193" s="325"/>
      <c r="R193" s="325"/>
      <c r="S193" s="325"/>
      <c r="T193" s="325"/>
      <c r="U193" s="325"/>
      <c r="V193" s="325"/>
      <c r="W193" s="325"/>
      <c r="X193" s="325"/>
      <c r="Y193" s="325"/>
    </row>
    <row r="194" spans="1:25" ht="14.25">
      <c r="A194" s="330"/>
      <c r="B194" s="325"/>
      <c r="C194" s="325"/>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row>
    <row r="195" spans="1:25" ht="14.25">
      <c r="A195" s="330"/>
      <c r="B195" s="325"/>
      <c r="C195" s="325"/>
      <c r="D195" s="325"/>
      <c r="E195" s="325"/>
      <c r="F195" s="325"/>
      <c r="G195" s="325"/>
      <c r="H195" s="325"/>
      <c r="I195" s="325"/>
      <c r="J195" s="325"/>
      <c r="K195" s="325"/>
      <c r="L195" s="325"/>
      <c r="M195" s="325"/>
      <c r="N195" s="325"/>
      <c r="O195" s="325"/>
      <c r="P195" s="325"/>
      <c r="Q195" s="325"/>
      <c r="R195" s="325"/>
      <c r="S195" s="325"/>
      <c r="T195" s="325"/>
      <c r="U195" s="325"/>
      <c r="V195" s="325"/>
      <c r="W195" s="325"/>
      <c r="X195" s="325"/>
      <c r="Y195" s="325"/>
    </row>
    <row r="196" spans="1:25" ht="14.25">
      <c r="A196" s="330"/>
      <c r="B196" s="325"/>
      <c r="C196" s="325"/>
      <c r="D196" s="325"/>
      <c r="E196" s="325"/>
      <c r="F196" s="325"/>
      <c r="G196" s="325"/>
      <c r="H196" s="325"/>
      <c r="I196" s="325"/>
      <c r="J196" s="325"/>
      <c r="K196" s="325"/>
      <c r="L196" s="325"/>
      <c r="M196" s="325"/>
      <c r="N196" s="325"/>
      <c r="O196" s="325"/>
      <c r="P196" s="325"/>
      <c r="Q196" s="325"/>
      <c r="R196" s="325"/>
      <c r="S196" s="325"/>
      <c r="T196" s="325"/>
      <c r="U196" s="325"/>
      <c r="V196" s="325"/>
      <c r="W196" s="325"/>
      <c r="X196" s="325"/>
      <c r="Y196" s="325"/>
    </row>
    <row r="197" spans="1:25" ht="14.25">
      <c r="A197" s="330"/>
      <c r="B197" s="325"/>
      <c r="C197" s="325"/>
      <c r="D197" s="325"/>
      <c r="E197" s="325"/>
      <c r="F197" s="325"/>
      <c r="G197" s="325"/>
      <c r="H197" s="325"/>
      <c r="I197" s="325"/>
      <c r="J197" s="325"/>
      <c r="K197" s="325"/>
      <c r="L197" s="325"/>
      <c r="M197" s="325"/>
      <c r="N197" s="325"/>
      <c r="O197" s="325"/>
      <c r="P197" s="325"/>
      <c r="Q197" s="325"/>
      <c r="R197" s="325"/>
      <c r="S197" s="325"/>
      <c r="T197" s="325"/>
      <c r="U197" s="325"/>
      <c r="V197" s="325"/>
      <c r="W197" s="325"/>
      <c r="X197" s="325"/>
      <c r="Y197" s="325"/>
    </row>
    <row r="198" spans="1:25" ht="14.25">
      <c r="A198" s="330"/>
      <c r="B198" s="325"/>
      <c r="C198" s="325"/>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row>
    <row r="199" spans="1:25" ht="14.25">
      <c r="A199" s="330"/>
      <c r="B199" s="325"/>
      <c r="C199" s="325"/>
      <c r="D199" s="325"/>
      <c r="E199" s="325"/>
      <c r="F199" s="325"/>
      <c r="G199" s="325"/>
      <c r="H199" s="325"/>
      <c r="I199" s="325"/>
      <c r="J199" s="325"/>
      <c r="K199" s="325"/>
      <c r="L199" s="325"/>
      <c r="M199" s="325"/>
      <c r="N199" s="325"/>
      <c r="O199" s="325"/>
      <c r="P199" s="325"/>
      <c r="Q199" s="325"/>
      <c r="R199" s="325"/>
      <c r="S199" s="325"/>
      <c r="T199" s="325"/>
      <c r="U199" s="325"/>
      <c r="V199" s="325"/>
      <c r="W199" s="325"/>
      <c r="X199" s="325"/>
      <c r="Y199" s="325"/>
    </row>
    <row r="200" spans="1:25" ht="14.25">
      <c r="A200" s="330"/>
      <c r="B200" s="325"/>
      <c r="C200" s="325"/>
      <c r="D200" s="325"/>
      <c r="E200" s="325"/>
      <c r="F200" s="325"/>
      <c r="G200" s="325"/>
      <c r="H200" s="325"/>
      <c r="I200" s="325"/>
      <c r="J200" s="325"/>
      <c r="K200" s="325"/>
      <c r="L200" s="325"/>
      <c r="M200" s="325"/>
      <c r="N200" s="325"/>
      <c r="O200" s="325"/>
      <c r="P200" s="325"/>
      <c r="Q200" s="325"/>
      <c r="R200" s="325"/>
      <c r="S200" s="325"/>
      <c r="T200" s="325"/>
      <c r="U200" s="325"/>
      <c r="V200" s="325"/>
      <c r="W200" s="325"/>
      <c r="X200" s="325"/>
      <c r="Y200" s="325"/>
    </row>
    <row r="201" spans="1:25" ht="14.25">
      <c r="A201" s="330"/>
      <c r="B201" s="325"/>
      <c r="C201" s="325"/>
      <c r="D201" s="325"/>
      <c r="E201" s="325"/>
      <c r="F201" s="325"/>
      <c r="G201" s="325"/>
      <c r="H201" s="325"/>
      <c r="I201" s="325"/>
      <c r="J201" s="325"/>
      <c r="K201" s="325"/>
      <c r="L201" s="325"/>
      <c r="M201" s="325"/>
      <c r="N201" s="325"/>
      <c r="O201" s="325"/>
      <c r="P201" s="325"/>
      <c r="Q201" s="325"/>
      <c r="R201" s="325"/>
      <c r="S201" s="325"/>
      <c r="T201" s="325"/>
      <c r="U201" s="325"/>
      <c r="V201" s="325"/>
      <c r="W201" s="325"/>
      <c r="X201" s="325"/>
      <c r="Y201" s="325"/>
    </row>
    <row r="202" spans="1:25" ht="14.25">
      <c r="A202" s="330"/>
      <c r="B202" s="325"/>
      <c r="C202" s="325"/>
      <c r="D202" s="325"/>
      <c r="E202" s="325"/>
      <c r="F202" s="325"/>
      <c r="G202" s="325"/>
      <c r="H202" s="325"/>
      <c r="I202" s="325"/>
      <c r="J202" s="325"/>
      <c r="K202" s="325"/>
      <c r="L202" s="325"/>
      <c r="M202" s="325"/>
      <c r="N202" s="325"/>
      <c r="O202" s="325"/>
      <c r="P202" s="325"/>
      <c r="Q202" s="325"/>
      <c r="R202" s="325"/>
      <c r="S202" s="325"/>
      <c r="T202" s="325"/>
      <c r="U202" s="325"/>
      <c r="V202" s="325"/>
      <c r="W202" s="325"/>
      <c r="X202" s="325"/>
      <c r="Y202" s="325"/>
    </row>
    <row r="203" spans="1:25" ht="14.25">
      <c r="A203" s="330"/>
      <c r="B203" s="325"/>
      <c r="C203" s="325"/>
      <c r="D203" s="325"/>
      <c r="E203" s="325"/>
      <c r="F203" s="325"/>
      <c r="G203" s="325"/>
      <c r="H203" s="325"/>
      <c r="I203" s="325"/>
      <c r="J203" s="325"/>
      <c r="K203" s="325"/>
      <c r="L203" s="325"/>
      <c r="M203" s="325"/>
      <c r="N203" s="325"/>
      <c r="O203" s="325"/>
      <c r="P203" s="325"/>
      <c r="Q203" s="325"/>
      <c r="R203" s="325"/>
      <c r="S203" s="325"/>
      <c r="T203" s="325"/>
      <c r="U203" s="325"/>
      <c r="V203" s="325"/>
      <c r="W203" s="325"/>
      <c r="X203" s="325"/>
      <c r="Y203" s="325"/>
    </row>
    <row r="204" spans="1:25" ht="14.25">
      <c r="A204" s="330"/>
      <c r="B204" s="325"/>
      <c r="C204" s="325"/>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row>
    <row r="205" spans="1:25" ht="14.25">
      <c r="A205" s="330"/>
      <c r="B205" s="325"/>
      <c r="C205" s="325"/>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row>
    <row r="206" spans="1:25" ht="14.25">
      <c r="A206" s="330"/>
      <c r="B206" s="325"/>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row>
    <row r="207" spans="1:25" ht="14.25">
      <c r="A207" s="330"/>
      <c r="B207" s="325"/>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row>
    <row r="208" spans="1:25" ht="14.25">
      <c r="A208" s="330"/>
      <c r="B208" s="325"/>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row>
    <row r="209" spans="1:25" ht="14.25">
      <c r="A209" s="330"/>
      <c r="B209" s="325"/>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row>
    <row r="210" spans="1:25" ht="14.25">
      <c r="A210" s="330"/>
      <c r="B210" s="325"/>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row>
    <row r="211" spans="1:25" ht="14.25">
      <c r="A211" s="330"/>
      <c r="B211" s="325"/>
      <c r="C211" s="325"/>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row>
    <row r="212" spans="1:25" ht="14.25">
      <c r="A212" s="330"/>
      <c r="B212" s="325"/>
      <c r="C212" s="325"/>
      <c r="D212" s="325"/>
      <c r="E212" s="325"/>
      <c r="F212" s="325"/>
      <c r="G212" s="325"/>
      <c r="H212" s="325"/>
      <c r="I212" s="325"/>
      <c r="J212" s="325"/>
      <c r="K212" s="325"/>
      <c r="L212" s="325"/>
      <c r="M212" s="325"/>
      <c r="N212" s="325"/>
      <c r="O212" s="325"/>
      <c r="P212" s="325"/>
      <c r="Q212" s="325"/>
      <c r="R212" s="325"/>
      <c r="S212" s="325"/>
      <c r="T212" s="325"/>
      <c r="U212" s="325"/>
      <c r="V212" s="325"/>
      <c r="W212" s="325"/>
      <c r="X212" s="325"/>
      <c r="Y212" s="325"/>
    </row>
    <row r="213" spans="1:25" ht="14.25">
      <c r="A213" s="330"/>
      <c r="B213" s="325"/>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row>
    <row r="214" spans="1:25" ht="14.25">
      <c r="A214" s="330"/>
      <c r="B214" s="325"/>
      <c r="C214" s="325"/>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row>
    <row r="215" spans="1:25" ht="14.25">
      <c r="A215" s="330"/>
      <c r="B215" s="325"/>
      <c r="C215" s="325"/>
      <c r="D215" s="325"/>
      <c r="E215" s="325"/>
      <c r="F215" s="325"/>
      <c r="G215" s="325"/>
      <c r="H215" s="325"/>
      <c r="I215" s="325"/>
      <c r="J215" s="325"/>
      <c r="K215" s="325"/>
      <c r="L215" s="325"/>
      <c r="M215" s="325"/>
      <c r="N215" s="325"/>
      <c r="O215" s="325"/>
      <c r="P215" s="325"/>
      <c r="Q215" s="325"/>
      <c r="R215" s="325"/>
      <c r="S215" s="325"/>
      <c r="T215" s="325"/>
      <c r="U215" s="325"/>
      <c r="V215" s="325"/>
      <c r="W215" s="325"/>
      <c r="X215" s="325"/>
      <c r="Y215" s="325"/>
    </row>
    <row r="216" spans="1:25" ht="14.25">
      <c r="A216" s="330"/>
      <c r="B216" s="325"/>
      <c r="C216" s="325"/>
      <c r="D216" s="325"/>
      <c r="E216" s="325"/>
      <c r="F216" s="325"/>
      <c r="G216" s="325"/>
      <c r="H216" s="325"/>
      <c r="I216" s="325"/>
      <c r="J216" s="325"/>
      <c r="K216" s="325"/>
      <c r="L216" s="325"/>
      <c r="M216" s="325"/>
      <c r="N216" s="325"/>
      <c r="O216" s="325"/>
      <c r="P216" s="325"/>
      <c r="Q216" s="325"/>
      <c r="R216" s="325"/>
      <c r="S216" s="325"/>
      <c r="T216" s="325"/>
      <c r="U216" s="325"/>
      <c r="V216" s="325"/>
      <c r="W216" s="325"/>
      <c r="X216" s="325"/>
      <c r="Y216" s="325"/>
    </row>
    <row r="217" spans="1:25" ht="14.25">
      <c r="A217" s="330"/>
      <c r="B217" s="325"/>
      <c r="C217" s="325"/>
      <c r="D217" s="325"/>
      <c r="E217" s="325"/>
      <c r="F217" s="325"/>
      <c r="G217" s="325"/>
      <c r="H217" s="325"/>
      <c r="I217" s="325"/>
      <c r="J217" s="325"/>
      <c r="K217" s="325"/>
      <c r="L217" s="325"/>
      <c r="M217" s="325"/>
      <c r="N217" s="325"/>
      <c r="O217" s="325"/>
      <c r="P217" s="325"/>
      <c r="Q217" s="325"/>
      <c r="R217" s="325"/>
      <c r="S217" s="325"/>
      <c r="T217" s="325"/>
      <c r="U217" s="325"/>
      <c r="V217" s="325"/>
      <c r="W217" s="325"/>
      <c r="X217" s="325"/>
      <c r="Y217" s="325"/>
    </row>
    <row r="218" spans="1:25" ht="14.25">
      <c r="A218" s="330"/>
      <c r="B218" s="325"/>
      <c r="C218" s="325"/>
      <c r="D218" s="325"/>
      <c r="E218" s="325"/>
      <c r="F218" s="325"/>
      <c r="G218" s="325"/>
      <c r="H218" s="325"/>
      <c r="I218" s="325"/>
      <c r="J218" s="325"/>
      <c r="K218" s="325"/>
      <c r="L218" s="325"/>
      <c r="M218" s="325"/>
      <c r="N218" s="325"/>
      <c r="O218" s="325"/>
      <c r="P218" s="325"/>
      <c r="Q218" s="325"/>
      <c r="R218" s="325"/>
      <c r="S218" s="325"/>
      <c r="T218" s="325"/>
      <c r="U218" s="325"/>
      <c r="V218" s="325"/>
      <c r="W218" s="325"/>
      <c r="X218" s="325"/>
      <c r="Y218" s="325"/>
    </row>
    <row r="219" spans="1:25" ht="14.25">
      <c r="A219" s="330"/>
      <c r="B219" s="325"/>
      <c r="C219" s="325"/>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row>
    <row r="220" spans="1:25" ht="14.25">
      <c r="A220" s="330"/>
      <c r="B220" s="325"/>
      <c r="C220" s="325"/>
      <c r="D220" s="325"/>
      <c r="E220" s="325"/>
      <c r="F220" s="325"/>
      <c r="G220" s="325"/>
      <c r="H220" s="325"/>
      <c r="I220" s="325"/>
      <c r="J220" s="325"/>
      <c r="K220" s="325"/>
      <c r="L220" s="325"/>
      <c r="M220" s="325"/>
      <c r="N220" s="325"/>
      <c r="O220" s="325"/>
      <c r="P220" s="325"/>
      <c r="Q220" s="325"/>
      <c r="R220" s="325"/>
      <c r="S220" s="325"/>
      <c r="T220" s="325"/>
      <c r="U220" s="325"/>
      <c r="V220" s="325"/>
      <c r="W220" s="325"/>
      <c r="X220" s="325"/>
      <c r="Y220" s="325"/>
    </row>
    <row r="221" spans="1:25" ht="14.25">
      <c r="A221" s="330"/>
      <c r="B221" s="325"/>
      <c r="C221" s="325"/>
      <c r="D221" s="325"/>
      <c r="E221" s="325"/>
      <c r="F221" s="325"/>
      <c r="G221" s="325"/>
      <c r="H221" s="325"/>
      <c r="I221" s="325"/>
      <c r="J221" s="325"/>
      <c r="K221" s="325"/>
      <c r="L221" s="325"/>
      <c r="M221" s="325"/>
      <c r="N221" s="325"/>
      <c r="O221" s="325"/>
      <c r="P221" s="325"/>
      <c r="Q221" s="325"/>
      <c r="R221" s="325"/>
      <c r="S221" s="325"/>
      <c r="T221" s="325"/>
      <c r="U221" s="325"/>
      <c r="V221" s="325"/>
      <c r="W221" s="325"/>
      <c r="X221" s="325"/>
      <c r="Y221" s="325"/>
    </row>
    <row r="222" spans="1:25" ht="14.25">
      <c r="A222" s="330"/>
      <c r="B222" s="325"/>
      <c r="C222" s="325"/>
      <c r="D222" s="325"/>
      <c r="E222" s="325"/>
      <c r="F222" s="325"/>
      <c r="G222" s="325"/>
      <c r="H222" s="325"/>
      <c r="I222" s="325"/>
      <c r="J222" s="325"/>
      <c r="K222" s="325"/>
      <c r="L222" s="325"/>
      <c r="M222" s="325"/>
      <c r="N222" s="325"/>
      <c r="O222" s="325"/>
      <c r="P222" s="325"/>
      <c r="Q222" s="325"/>
      <c r="R222" s="325"/>
      <c r="S222" s="325"/>
      <c r="T222" s="325"/>
      <c r="U222" s="325"/>
      <c r="V222" s="325"/>
      <c r="W222" s="325"/>
      <c r="X222" s="325"/>
      <c r="Y222" s="325"/>
    </row>
    <row r="223" spans="1:25" ht="14.25">
      <c r="A223" s="330"/>
      <c r="B223" s="325"/>
      <c r="C223" s="325"/>
      <c r="D223" s="325"/>
      <c r="E223" s="325"/>
      <c r="F223" s="325"/>
      <c r="G223" s="325"/>
      <c r="H223" s="325"/>
      <c r="I223" s="325"/>
      <c r="J223" s="325"/>
      <c r="K223" s="325"/>
      <c r="L223" s="325"/>
      <c r="M223" s="325"/>
      <c r="N223" s="325"/>
      <c r="O223" s="325"/>
      <c r="P223" s="325"/>
      <c r="Q223" s="325"/>
      <c r="R223" s="325"/>
      <c r="S223" s="325"/>
      <c r="T223" s="325"/>
      <c r="U223" s="325"/>
      <c r="V223" s="325"/>
      <c r="W223" s="325"/>
      <c r="X223" s="325"/>
      <c r="Y223" s="325"/>
    </row>
    <row r="224" spans="1:25" ht="14.25">
      <c r="A224" s="330"/>
      <c r="B224" s="325"/>
      <c r="C224" s="325"/>
      <c r="D224" s="325"/>
      <c r="E224" s="325"/>
      <c r="F224" s="325"/>
      <c r="G224" s="325"/>
      <c r="H224" s="325"/>
      <c r="I224" s="325"/>
      <c r="J224" s="325"/>
      <c r="K224" s="325"/>
      <c r="L224" s="325"/>
      <c r="M224" s="325"/>
      <c r="N224" s="325"/>
      <c r="O224" s="325"/>
      <c r="P224" s="325"/>
      <c r="Q224" s="325"/>
      <c r="R224" s="325"/>
      <c r="S224" s="325"/>
      <c r="T224" s="325"/>
      <c r="U224" s="325"/>
      <c r="V224" s="325"/>
      <c r="W224" s="325"/>
      <c r="X224" s="325"/>
      <c r="Y224" s="325"/>
    </row>
    <row r="225" spans="1:25" ht="14.25">
      <c r="A225" s="330"/>
      <c r="B225" s="325"/>
      <c r="C225" s="325"/>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row>
    <row r="226" spans="1:25" ht="14.25">
      <c r="A226" s="330"/>
      <c r="B226" s="325"/>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row>
    <row r="227" spans="1:25" ht="14.25">
      <c r="A227" s="330"/>
      <c r="B227" s="325"/>
      <c r="C227" s="325"/>
      <c r="D227" s="325"/>
      <c r="E227" s="325"/>
      <c r="F227" s="325"/>
      <c r="G227" s="325"/>
      <c r="H227" s="325"/>
      <c r="I227" s="325"/>
      <c r="J227" s="325"/>
      <c r="K227" s="325"/>
      <c r="L227" s="325"/>
      <c r="M227" s="325"/>
      <c r="N227" s="325"/>
      <c r="O227" s="325"/>
      <c r="P227" s="325"/>
      <c r="Q227" s="325"/>
      <c r="R227" s="325"/>
      <c r="S227" s="325"/>
      <c r="T227" s="325"/>
      <c r="U227" s="325"/>
      <c r="V227" s="325"/>
      <c r="W227" s="325"/>
      <c r="X227" s="325"/>
      <c r="Y227" s="325"/>
    </row>
    <row r="228" spans="1:25" ht="14.25">
      <c r="A228" s="330"/>
      <c r="B228" s="325"/>
      <c r="C228" s="325"/>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row>
    <row r="229" spans="1:25" ht="14.25">
      <c r="A229" s="330"/>
      <c r="B229" s="325"/>
      <c r="C229" s="325"/>
      <c r="D229" s="325"/>
      <c r="E229" s="325"/>
      <c r="F229" s="325"/>
      <c r="G229" s="325"/>
      <c r="H229" s="325"/>
      <c r="I229" s="325"/>
      <c r="J229" s="325"/>
      <c r="K229" s="325"/>
      <c r="L229" s="325"/>
      <c r="M229" s="325"/>
      <c r="N229" s="325"/>
      <c r="O229" s="325"/>
      <c r="P229" s="325"/>
      <c r="Q229" s="325"/>
      <c r="R229" s="325"/>
      <c r="S229" s="325"/>
      <c r="T229" s="325"/>
      <c r="U229" s="325"/>
      <c r="V229" s="325"/>
      <c r="W229" s="325"/>
      <c r="X229" s="325"/>
      <c r="Y229" s="325"/>
    </row>
    <row r="230" spans="1:25" ht="14.25">
      <c r="A230" s="330"/>
      <c r="B230" s="325"/>
      <c r="C230" s="325"/>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row>
    <row r="231" spans="1:25" ht="14.25">
      <c r="A231" s="330"/>
      <c r="B231" s="325"/>
      <c r="C231" s="325"/>
      <c r="D231" s="325"/>
      <c r="E231" s="325"/>
      <c r="F231" s="325"/>
      <c r="G231" s="325"/>
      <c r="H231" s="325"/>
      <c r="I231" s="325"/>
      <c r="J231" s="325"/>
      <c r="K231" s="325"/>
      <c r="L231" s="325"/>
      <c r="M231" s="325"/>
      <c r="N231" s="325"/>
      <c r="O231" s="325"/>
      <c r="P231" s="325"/>
      <c r="Q231" s="325"/>
      <c r="R231" s="325"/>
      <c r="S231" s="325"/>
      <c r="T231" s="325"/>
      <c r="U231" s="325"/>
      <c r="V231" s="325"/>
      <c r="W231" s="325"/>
      <c r="X231" s="325"/>
      <c r="Y231" s="325"/>
    </row>
    <row r="232" spans="1:25" ht="14.25">
      <c r="A232" s="330"/>
      <c r="B232" s="325"/>
      <c r="C232" s="325"/>
      <c r="D232" s="325"/>
      <c r="E232" s="325"/>
      <c r="F232" s="325"/>
      <c r="G232" s="325"/>
      <c r="H232" s="325"/>
      <c r="I232" s="325"/>
      <c r="J232" s="325"/>
      <c r="K232" s="325"/>
      <c r="L232" s="325"/>
      <c r="M232" s="325"/>
      <c r="N232" s="325"/>
      <c r="O232" s="325"/>
      <c r="P232" s="325"/>
      <c r="Q232" s="325"/>
      <c r="R232" s="325"/>
      <c r="S232" s="325"/>
      <c r="T232" s="325"/>
      <c r="U232" s="325"/>
      <c r="V232" s="325"/>
      <c r="W232" s="325"/>
      <c r="X232" s="325"/>
      <c r="Y232" s="325"/>
    </row>
    <row r="233" spans="1:25" ht="14.25">
      <c r="A233" s="330"/>
      <c r="B233" s="325"/>
      <c r="C233" s="325"/>
      <c r="D233" s="325"/>
      <c r="E233" s="325"/>
      <c r="F233" s="325"/>
      <c r="G233" s="325"/>
      <c r="H233" s="325"/>
      <c r="I233" s="325"/>
      <c r="J233" s="325"/>
      <c r="K233" s="325"/>
      <c r="L233" s="325"/>
      <c r="M233" s="325"/>
      <c r="N233" s="325"/>
      <c r="O233" s="325"/>
      <c r="P233" s="325"/>
      <c r="Q233" s="325"/>
      <c r="R233" s="325"/>
      <c r="S233" s="325"/>
      <c r="T233" s="325"/>
      <c r="U233" s="325"/>
      <c r="V233" s="325"/>
      <c r="W233" s="325"/>
      <c r="X233" s="325"/>
      <c r="Y233" s="325"/>
    </row>
    <row r="234" spans="1:25" ht="14.25">
      <c r="A234" s="330"/>
      <c r="B234" s="325"/>
      <c r="C234" s="325"/>
      <c r="D234" s="325"/>
      <c r="E234" s="325"/>
      <c r="F234" s="325"/>
      <c r="G234" s="325"/>
      <c r="H234" s="325"/>
      <c r="I234" s="325"/>
      <c r="J234" s="325"/>
      <c r="K234" s="325"/>
      <c r="L234" s="325"/>
      <c r="M234" s="325"/>
      <c r="N234" s="325"/>
      <c r="O234" s="325"/>
      <c r="P234" s="325"/>
      <c r="Q234" s="325"/>
      <c r="R234" s="325"/>
      <c r="S234" s="325"/>
      <c r="T234" s="325"/>
      <c r="U234" s="325"/>
      <c r="V234" s="325"/>
      <c r="W234" s="325"/>
      <c r="X234" s="325"/>
      <c r="Y234" s="325"/>
    </row>
    <row r="235" spans="1:25" ht="14.25">
      <c r="A235" s="330"/>
      <c r="B235" s="325"/>
      <c r="C235" s="325"/>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325"/>
    </row>
    <row r="236" spans="1:25" ht="14.25">
      <c r="A236" s="330"/>
      <c r="B236" s="325"/>
      <c r="C236" s="325"/>
      <c r="D236" s="325"/>
      <c r="E236" s="325"/>
      <c r="F236" s="325"/>
      <c r="G236" s="325"/>
      <c r="H236" s="325"/>
      <c r="I236" s="325"/>
      <c r="J236" s="325"/>
      <c r="K236" s="325"/>
      <c r="L236" s="325"/>
      <c r="M236" s="325"/>
      <c r="N236" s="325"/>
      <c r="O236" s="325"/>
      <c r="P236" s="325"/>
      <c r="Q236" s="325"/>
      <c r="R236" s="325"/>
      <c r="S236" s="325"/>
      <c r="T236" s="325"/>
      <c r="U236" s="325"/>
      <c r="V236" s="325"/>
      <c r="W236" s="325"/>
      <c r="X236" s="325"/>
      <c r="Y236" s="325"/>
    </row>
    <row r="237" spans="1:25" ht="14.25">
      <c r="A237" s="330"/>
      <c r="B237" s="325"/>
      <c r="C237" s="325"/>
      <c r="D237" s="325"/>
      <c r="E237" s="325"/>
      <c r="F237" s="325"/>
      <c r="G237" s="325"/>
      <c r="H237" s="325"/>
      <c r="I237" s="325"/>
      <c r="J237" s="325"/>
      <c r="K237" s="325"/>
      <c r="L237" s="325"/>
      <c r="M237" s="325"/>
      <c r="N237" s="325"/>
      <c r="O237" s="325"/>
      <c r="P237" s="325"/>
      <c r="Q237" s="325"/>
      <c r="R237" s="325"/>
      <c r="S237" s="325"/>
      <c r="T237" s="325"/>
      <c r="U237" s="325"/>
      <c r="V237" s="325"/>
      <c r="W237" s="325"/>
      <c r="X237" s="325"/>
      <c r="Y237" s="325"/>
    </row>
    <row r="238" spans="1:25" ht="14.25">
      <c r="A238" s="330"/>
      <c r="B238" s="325"/>
      <c r="C238" s="325"/>
      <c r="D238" s="325"/>
      <c r="E238" s="325"/>
      <c r="F238" s="325"/>
      <c r="G238" s="325"/>
      <c r="H238" s="325"/>
      <c r="I238" s="325"/>
      <c r="J238" s="325"/>
      <c r="K238" s="325"/>
      <c r="L238" s="325"/>
      <c r="M238" s="325"/>
      <c r="N238" s="325"/>
      <c r="O238" s="325"/>
      <c r="P238" s="325"/>
      <c r="Q238" s="325"/>
      <c r="R238" s="325"/>
      <c r="S238" s="325"/>
      <c r="T238" s="325"/>
      <c r="U238" s="325"/>
      <c r="V238" s="325"/>
      <c r="W238" s="325"/>
      <c r="X238" s="325"/>
      <c r="Y238" s="325"/>
    </row>
    <row r="239" spans="1:25" ht="14.25">
      <c r="A239" s="330"/>
      <c r="B239" s="325"/>
      <c r="C239" s="325"/>
      <c r="D239" s="325"/>
      <c r="E239" s="325"/>
      <c r="F239" s="325"/>
      <c r="G239" s="325"/>
      <c r="H239" s="325"/>
      <c r="I239" s="325"/>
      <c r="J239" s="325"/>
      <c r="K239" s="325"/>
      <c r="L239" s="325"/>
      <c r="M239" s="325"/>
      <c r="N239" s="325"/>
      <c r="O239" s="325"/>
      <c r="P239" s="325"/>
      <c r="Q239" s="325"/>
      <c r="R239" s="325"/>
      <c r="S239" s="325"/>
      <c r="T239" s="325"/>
      <c r="U239" s="325"/>
      <c r="V239" s="325"/>
      <c r="W239" s="325"/>
      <c r="X239" s="325"/>
      <c r="Y239" s="325"/>
    </row>
    <row r="240" spans="1:25" ht="14.25">
      <c r="A240" s="330"/>
      <c r="B240" s="325"/>
      <c r="C240" s="325"/>
      <c r="D240" s="325"/>
      <c r="E240" s="325"/>
      <c r="F240" s="325"/>
      <c r="G240" s="325"/>
      <c r="H240" s="325"/>
      <c r="I240" s="325"/>
      <c r="J240" s="325"/>
      <c r="K240" s="325"/>
      <c r="L240" s="325"/>
      <c r="M240" s="325"/>
      <c r="N240" s="325"/>
      <c r="O240" s="325"/>
      <c r="P240" s="325"/>
      <c r="Q240" s="325"/>
      <c r="R240" s="325"/>
      <c r="S240" s="325"/>
      <c r="T240" s="325"/>
      <c r="U240" s="325"/>
      <c r="V240" s="325"/>
      <c r="W240" s="325"/>
      <c r="X240" s="325"/>
      <c r="Y240" s="325"/>
    </row>
    <row r="241" spans="1:25" ht="14.25">
      <c r="A241" s="330"/>
      <c r="B241" s="325"/>
      <c r="C241" s="325"/>
      <c r="D241" s="325"/>
      <c r="E241" s="325"/>
      <c r="F241" s="325"/>
      <c r="G241" s="325"/>
      <c r="H241" s="325"/>
      <c r="I241" s="325"/>
      <c r="J241" s="325"/>
      <c r="K241" s="325"/>
      <c r="L241" s="325"/>
      <c r="M241" s="325"/>
      <c r="N241" s="325"/>
      <c r="O241" s="325"/>
      <c r="P241" s="325"/>
      <c r="Q241" s="325"/>
      <c r="R241" s="325"/>
      <c r="S241" s="325"/>
      <c r="T241" s="325"/>
      <c r="U241" s="325"/>
      <c r="V241" s="325"/>
      <c r="W241" s="325"/>
      <c r="X241" s="325"/>
      <c r="Y241" s="325"/>
    </row>
    <row r="242" spans="1:25" ht="14.25">
      <c r="A242" s="330"/>
      <c r="B242" s="325"/>
      <c r="C242" s="325"/>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row>
    <row r="243" spans="1:25" ht="14.25">
      <c r="A243" s="330"/>
      <c r="B243" s="325"/>
      <c r="C243" s="325"/>
      <c r="D243" s="325"/>
      <c r="E243" s="325"/>
      <c r="F243" s="325"/>
      <c r="G243" s="325"/>
      <c r="H243" s="325"/>
      <c r="I243" s="325"/>
      <c r="J243" s="325"/>
      <c r="K243" s="325"/>
      <c r="L243" s="325"/>
      <c r="M243" s="325"/>
      <c r="N243" s="325"/>
      <c r="O243" s="325"/>
      <c r="P243" s="325"/>
      <c r="Q243" s="325"/>
      <c r="R243" s="325"/>
      <c r="S243" s="325"/>
      <c r="T243" s="325"/>
      <c r="U243" s="325"/>
      <c r="V243" s="325"/>
      <c r="W243" s="325"/>
      <c r="X243" s="325"/>
      <c r="Y243" s="325"/>
    </row>
    <row r="244" spans="1:25" ht="14.25">
      <c r="A244" s="330"/>
      <c r="B244" s="325"/>
      <c r="C244" s="325"/>
      <c r="D244" s="325"/>
      <c r="E244" s="325"/>
      <c r="F244" s="325"/>
      <c r="G244" s="325"/>
      <c r="H244" s="325"/>
      <c r="I244" s="325"/>
      <c r="J244" s="325"/>
      <c r="K244" s="325"/>
      <c r="L244" s="325"/>
      <c r="M244" s="325"/>
      <c r="N244" s="325"/>
      <c r="O244" s="325"/>
      <c r="P244" s="325"/>
      <c r="Q244" s="325"/>
      <c r="R244" s="325"/>
      <c r="S244" s="325"/>
      <c r="T244" s="325"/>
      <c r="U244" s="325"/>
      <c r="V244" s="325"/>
      <c r="W244" s="325"/>
      <c r="X244" s="325"/>
      <c r="Y244" s="325"/>
    </row>
    <row r="245" spans="1:25" ht="14.25">
      <c r="A245" s="330"/>
      <c r="B245" s="325"/>
      <c r="C245" s="325"/>
      <c r="D245" s="325"/>
      <c r="E245" s="325"/>
      <c r="F245" s="325"/>
      <c r="G245" s="325"/>
      <c r="H245" s="325"/>
      <c r="I245" s="325"/>
      <c r="J245" s="325"/>
      <c r="K245" s="325"/>
      <c r="L245" s="325"/>
      <c r="M245" s="325"/>
      <c r="N245" s="325"/>
      <c r="O245" s="325"/>
      <c r="P245" s="325"/>
      <c r="Q245" s="325"/>
      <c r="R245" s="325"/>
      <c r="S245" s="325"/>
      <c r="T245" s="325"/>
      <c r="U245" s="325"/>
      <c r="V245" s="325"/>
      <c r="W245" s="325"/>
      <c r="X245" s="325"/>
      <c r="Y245" s="325"/>
    </row>
    <row r="246" spans="1:25" ht="14.25">
      <c r="A246" s="330"/>
      <c r="B246" s="325"/>
      <c r="C246" s="325"/>
      <c r="D246" s="325"/>
      <c r="E246" s="325"/>
      <c r="F246" s="325"/>
      <c r="G246" s="325"/>
      <c r="H246" s="325"/>
      <c r="I246" s="325"/>
      <c r="J246" s="325"/>
      <c r="K246" s="325"/>
      <c r="L246" s="325"/>
      <c r="M246" s="325"/>
      <c r="N246" s="325"/>
      <c r="O246" s="325"/>
      <c r="P246" s="325"/>
      <c r="Q246" s="325"/>
      <c r="R246" s="325"/>
      <c r="S246" s="325"/>
      <c r="T246" s="325"/>
      <c r="U246" s="325"/>
      <c r="V246" s="325"/>
      <c r="W246" s="325"/>
      <c r="X246" s="325"/>
      <c r="Y246" s="325"/>
    </row>
    <row r="247" spans="1:25" ht="14.25">
      <c r="A247" s="330"/>
      <c r="B247" s="325"/>
      <c r="C247" s="325"/>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row>
    <row r="248" spans="1:25" ht="14.25">
      <c r="A248" s="330"/>
      <c r="B248" s="325"/>
      <c r="C248" s="325"/>
      <c r="D248" s="325"/>
      <c r="E248" s="325"/>
      <c r="F248" s="325"/>
      <c r="G248" s="325"/>
      <c r="H248" s="325"/>
      <c r="I248" s="325"/>
      <c r="J248" s="325"/>
      <c r="K248" s="325"/>
      <c r="L248" s="325"/>
      <c r="M248" s="325"/>
      <c r="N248" s="325"/>
      <c r="O248" s="325"/>
      <c r="P248" s="325"/>
      <c r="Q248" s="325"/>
      <c r="R248" s="325"/>
      <c r="S248" s="325"/>
      <c r="T248" s="325"/>
      <c r="U248" s="325"/>
      <c r="V248" s="325"/>
      <c r="W248" s="325"/>
      <c r="X248" s="325"/>
      <c r="Y248" s="325"/>
    </row>
    <row r="249" spans="1:25" ht="14.25">
      <c r="A249" s="330"/>
      <c r="B249" s="325"/>
      <c r="C249" s="325"/>
      <c r="D249" s="325"/>
      <c r="E249" s="325"/>
      <c r="F249" s="325"/>
      <c r="G249" s="325"/>
      <c r="H249" s="325"/>
      <c r="I249" s="325"/>
      <c r="J249" s="325"/>
      <c r="K249" s="325"/>
      <c r="L249" s="325"/>
      <c r="M249" s="325"/>
      <c r="N249" s="325"/>
      <c r="O249" s="325"/>
      <c r="P249" s="325"/>
      <c r="Q249" s="325"/>
      <c r="R249" s="325"/>
      <c r="S249" s="325"/>
      <c r="T249" s="325"/>
      <c r="U249" s="325"/>
      <c r="V249" s="325"/>
      <c r="W249" s="325"/>
      <c r="X249" s="325"/>
      <c r="Y249" s="325"/>
    </row>
    <row r="250" spans="1:25" ht="14.25">
      <c r="A250" s="330"/>
      <c r="B250" s="325"/>
      <c r="C250" s="325"/>
      <c r="D250" s="325"/>
      <c r="E250" s="325"/>
      <c r="F250" s="325"/>
      <c r="G250" s="325"/>
      <c r="H250" s="325"/>
      <c r="I250" s="325"/>
      <c r="J250" s="325"/>
      <c r="K250" s="325"/>
      <c r="L250" s="325"/>
      <c r="M250" s="325"/>
      <c r="N250" s="325"/>
      <c r="O250" s="325"/>
      <c r="P250" s="325"/>
      <c r="Q250" s="325"/>
      <c r="R250" s="325"/>
      <c r="S250" s="325"/>
      <c r="T250" s="325"/>
      <c r="U250" s="325"/>
      <c r="V250" s="325"/>
      <c r="W250" s="325"/>
      <c r="X250" s="325"/>
      <c r="Y250" s="325"/>
    </row>
    <row r="251" spans="1:25" ht="14.25">
      <c r="A251" s="330"/>
      <c r="B251" s="325"/>
      <c r="C251" s="325"/>
      <c r="D251" s="325"/>
      <c r="E251" s="325"/>
      <c r="F251" s="325"/>
      <c r="G251" s="325"/>
      <c r="H251" s="325"/>
      <c r="I251" s="325"/>
      <c r="J251" s="325"/>
      <c r="K251" s="325"/>
      <c r="L251" s="325"/>
      <c r="M251" s="325"/>
      <c r="N251" s="325"/>
      <c r="O251" s="325"/>
      <c r="P251" s="325"/>
      <c r="Q251" s="325"/>
      <c r="R251" s="325"/>
      <c r="S251" s="325"/>
      <c r="T251" s="325"/>
      <c r="U251" s="325"/>
      <c r="V251" s="325"/>
      <c r="W251" s="325"/>
      <c r="X251" s="325"/>
      <c r="Y251" s="325"/>
    </row>
    <row r="252" spans="1:25" ht="14.25">
      <c r="A252" s="330"/>
      <c r="B252" s="325"/>
      <c r="C252" s="325"/>
      <c r="D252" s="325"/>
      <c r="E252" s="325"/>
      <c r="F252" s="325"/>
      <c r="G252" s="325"/>
      <c r="H252" s="325"/>
      <c r="I252" s="325"/>
      <c r="J252" s="325"/>
      <c r="K252" s="325"/>
      <c r="L252" s="325"/>
      <c r="M252" s="325"/>
      <c r="N252" s="325"/>
      <c r="O252" s="325"/>
      <c r="P252" s="325"/>
      <c r="Q252" s="325"/>
      <c r="R252" s="325"/>
      <c r="S252" s="325"/>
      <c r="T252" s="325"/>
      <c r="U252" s="325"/>
      <c r="V252" s="325"/>
      <c r="W252" s="325"/>
      <c r="X252" s="325"/>
      <c r="Y252" s="325"/>
    </row>
    <row r="253" spans="1:25" ht="14.25">
      <c r="A253" s="330"/>
      <c r="B253" s="325"/>
      <c r="C253" s="325"/>
      <c r="D253" s="325"/>
      <c r="E253" s="325"/>
      <c r="F253" s="325"/>
      <c r="G253" s="325"/>
      <c r="H253" s="325"/>
      <c r="I253" s="325"/>
      <c r="J253" s="325"/>
      <c r="K253" s="325"/>
      <c r="L253" s="325"/>
      <c r="M253" s="325"/>
      <c r="N253" s="325"/>
      <c r="O253" s="325"/>
      <c r="P253" s="325"/>
      <c r="Q253" s="325"/>
      <c r="R253" s="325"/>
      <c r="S253" s="325"/>
      <c r="T253" s="325"/>
      <c r="U253" s="325"/>
      <c r="V253" s="325"/>
      <c r="W253" s="325"/>
      <c r="X253" s="325"/>
      <c r="Y253" s="325"/>
    </row>
    <row r="254" spans="1:25" ht="14.25">
      <c r="A254" s="330"/>
      <c r="B254" s="325"/>
      <c r="C254" s="325"/>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25"/>
    </row>
    <row r="255" spans="1:25" ht="14.25">
      <c r="A255" s="330"/>
      <c r="B255" s="325"/>
      <c r="C255" s="325"/>
      <c r="D255" s="325"/>
      <c r="E255" s="325"/>
      <c r="F255" s="325"/>
      <c r="G255" s="325"/>
      <c r="H255" s="325"/>
      <c r="I255" s="325"/>
      <c r="J255" s="325"/>
      <c r="K255" s="325"/>
      <c r="L255" s="325"/>
      <c r="M255" s="325"/>
      <c r="N255" s="325"/>
      <c r="O255" s="325"/>
      <c r="P255" s="325"/>
      <c r="Q255" s="325"/>
      <c r="R255" s="325"/>
      <c r="S255" s="325"/>
      <c r="T255" s="325"/>
      <c r="U255" s="325"/>
      <c r="V255" s="325"/>
      <c r="W255" s="325"/>
      <c r="X255" s="325"/>
      <c r="Y255" s="325"/>
    </row>
    <row r="256" spans="1:25" ht="14.25">
      <c r="A256" s="330"/>
      <c r="B256" s="325"/>
      <c r="C256" s="325"/>
      <c r="D256" s="325"/>
      <c r="E256" s="325"/>
      <c r="F256" s="325"/>
      <c r="G256" s="325"/>
      <c r="H256" s="325"/>
      <c r="I256" s="325"/>
      <c r="J256" s="325"/>
      <c r="K256" s="325"/>
      <c r="L256" s="325"/>
      <c r="M256" s="325"/>
      <c r="N256" s="325"/>
      <c r="O256" s="325"/>
      <c r="P256" s="325"/>
      <c r="Q256" s="325"/>
      <c r="R256" s="325"/>
      <c r="S256" s="325"/>
      <c r="T256" s="325"/>
      <c r="U256" s="325"/>
      <c r="V256" s="325"/>
      <c r="W256" s="325"/>
      <c r="X256" s="325"/>
      <c r="Y256" s="325"/>
    </row>
    <row r="257" spans="1:25" ht="14.25">
      <c r="A257" s="330"/>
      <c r="B257" s="325"/>
      <c r="C257" s="325"/>
      <c r="D257" s="325"/>
      <c r="E257" s="325"/>
      <c r="F257" s="325"/>
      <c r="G257" s="325"/>
      <c r="H257" s="325"/>
      <c r="I257" s="325"/>
      <c r="J257" s="325"/>
      <c r="K257" s="325"/>
      <c r="L257" s="325"/>
      <c r="M257" s="325"/>
      <c r="N257" s="325"/>
      <c r="O257" s="325"/>
      <c r="P257" s="325"/>
      <c r="Q257" s="325"/>
      <c r="R257" s="325"/>
      <c r="S257" s="325"/>
      <c r="T257" s="325"/>
      <c r="U257" s="325"/>
      <c r="V257" s="325"/>
      <c r="W257" s="325"/>
      <c r="X257" s="325"/>
      <c r="Y257" s="325"/>
    </row>
    <row r="258" spans="1:25" ht="14.25">
      <c r="A258" s="330"/>
      <c r="B258" s="325"/>
      <c r="C258" s="325"/>
      <c r="D258" s="325"/>
      <c r="E258" s="325"/>
      <c r="F258" s="325"/>
      <c r="G258" s="325"/>
      <c r="H258" s="325"/>
      <c r="I258" s="325"/>
      <c r="J258" s="325"/>
      <c r="K258" s="325"/>
      <c r="L258" s="325"/>
      <c r="M258" s="325"/>
      <c r="N258" s="325"/>
      <c r="O258" s="325"/>
      <c r="P258" s="325"/>
      <c r="Q258" s="325"/>
      <c r="R258" s="325"/>
      <c r="S258" s="325"/>
      <c r="T258" s="325"/>
      <c r="U258" s="325"/>
      <c r="V258" s="325"/>
      <c r="W258" s="325"/>
      <c r="X258" s="325"/>
      <c r="Y258" s="325"/>
    </row>
    <row r="259" spans="1:25" ht="14.25">
      <c r="A259" s="330"/>
      <c r="B259" s="325"/>
      <c r="C259" s="325"/>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row>
    <row r="260" spans="1:25" ht="14.25">
      <c r="A260" s="330"/>
      <c r="B260" s="325"/>
      <c r="C260" s="325"/>
      <c r="D260" s="325"/>
      <c r="E260" s="325"/>
      <c r="F260" s="325"/>
      <c r="G260" s="325"/>
      <c r="H260" s="325"/>
      <c r="I260" s="325"/>
      <c r="J260" s="325"/>
      <c r="K260" s="325"/>
      <c r="L260" s="325"/>
      <c r="M260" s="325"/>
      <c r="N260" s="325"/>
      <c r="O260" s="325"/>
      <c r="P260" s="325"/>
      <c r="Q260" s="325"/>
      <c r="R260" s="325"/>
      <c r="S260" s="325"/>
      <c r="T260" s="325"/>
      <c r="U260" s="325"/>
      <c r="V260" s="325"/>
      <c r="W260" s="325"/>
      <c r="X260" s="325"/>
      <c r="Y260" s="325"/>
    </row>
    <row r="261" spans="1:25" ht="14.25">
      <c r="A261" s="330"/>
      <c r="B261" s="325"/>
      <c r="C261" s="325"/>
      <c r="D261" s="325"/>
      <c r="E261" s="325"/>
      <c r="F261" s="325"/>
      <c r="G261" s="325"/>
      <c r="H261" s="325"/>
      <c r="I261" s="325"/>
      <c r="J261" s="325"/>
      <c r="K261" s="325"/>
      <c r="L261" s="325"/>
      <c r="M261" s="325"/>
      <c r="N261" s="325"/>
      <c r="O261" s="325"/>
      <c r="P261" s="325"/>
      <c r="Q261" s="325"/>
      <c r="R261" s="325"/>
      <c r="S261" s="325"/>
      <c r="T261" s="325"/>
      <c r="U261" s="325"/>
      <c r="V261" s="325"/>
      <c r="W261" s="325"/>
      <c r="X261" s="325"/>
      <c r="Y261" s="325"/>
    </row>
    <row r="262" spans="1:25" ht="14.25">
      <c r="A262" s="330"/>
      <c r="B262" s="325"/>
      <c r="C262" s="325"/>
      <c r="D262" s="325"/>
      <c r="E262" s="325"/>
      <c r="F262" s="325"/>
      <c r="G262" s="325"/>
      <c r="H262" s="325"/>
      <c r="I262" s="325"/>
      <c r="J262" s="325"/>
      <c r="K262" s="325"/>
      <c r="L262" s="325"/>
      <c r="M262" s="325"/>
      <c r="N262" s="325"/>
      <c r="O262" s="325"/>
      <c r="P262" s="325"/>
      <c r="Q262" s="325"/>
      <c r="R262" s="325"/>
      <c r="S262" s="325"/>
      <c r="T262" s="325"/>
      <c r="U262" s="325"/>
      <c r="V262" s="325"/>
      <c r="W262" s="325"/>
      <c r="X262" s="325"/>
      <c r="Y262" s="325"/>
    </row>
    <row r="263" spans="1:25" ht="14.25">
      <c r="A263" s="330"/>
      <c r="B263" s="325"/>
      <c r="C263" s="325"/>
      <c r="D263" s="325"/>
      <c r="E263" s="325"/>
      <c r="F263" s="325"/>
      <c r="G263" s="325"/>
      <c r="H263" s="325"/>
      <c r="I263" s="325"/>
      <c r="J263" s="325"/>
      <c r="K263" s="325"/>
      <c r="L263" s="325"/>
      <c r="M263" s="325"/>
      <c r="N263" s="325"/>
      <c r="O263" s="325"/>
      <c r="P263" s="325"/>
      <c r="Q263" s="325"/>
      <c r="R263" s="325"/>
      <c r="S263" s="325"/>
      <c r="T263" s="325"/>
      <c r="U263" s="325"/>
      <c r="V263" s="325"/>
      <c r="W263" s="325"/>
      <c r="X263" s="325"/>
      <c r="Y263" s="325"/>
    </row>
    <row r="264" spans="1:25" ht="14.25">
      <c r="A264" s="330"/>
      <c r="B264" s="325"/>
      <c r="C264" s="325"/>
      <c r="D264" s="325"/>
      <c r="E264" s="325"/>
      <c r="F264" s="325"/>
      <c r="G264" s="325"/>
      <c r="H264" s="325"/>
      <c r="I264" s="325"/>
      <c r="J264" s="325"/>
      <c r="K264" s="325"/>
      <c r="L264" s="325"/>
      <c r="M264" s="325"/>
      <c r="N264" s="325"/>
      <c r="O264" s="325"/>
      <c r="P264" s="325"/>
      <c r="Q264" s="325"/>
      <c r="R264" s="325"/>
      <c r="S264" s="325"/>
      <c r="T264" s="325"/>
      <c r="U264" s="325"/>
      <c r="V264" s="325"/>
      <c r="W264" s="325"/>
      <c r="X264" s="325"/>
      <c r="Y264" s="325"/>
    </row>
    <row r="265" spans="1:25" ht="14.25">
      <c r="A265" s="330"/>
      <c r="B265" s="325"/>
      <c r="C265" s="325"/>
      <c r="D265" s="325"/>
      <c r="E265" s="325"/>
      <c r="F265" s="325"/>
      <c r="G265" s="325"/>
      <c r="H265" s="325"/>
      <c r="I265" s="325"/>
      <c r="J265" s="325"/>
      <c r="K265" s="325"/>
      <c r="L265" s="325"/>
      <c r="M265" s="325"/>
      <c r="N265" s="325"/>
      <c r="O265" s="325"/>
      <c r="P265" s="325"/>
      <c r="Q265" s="325"/>
      <c r="R265" s="325"/>
      <c r="S265" s="325"/>
      <c r="T265" s="325"/>
      <c r="U265" s="325"/>
      <c r="V265" s="325"/>
      <c r="W265" s="325"/>
      <c r="X265" s="325"/>
      <c r="Y265" s="325"/>
    </row>
    <row r="266" spans="1:25" ht="14.25">
      <c r="A266" s="330"/>
      <c r="B266" s="325"/>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row>
    <row r="267" spans="1:25" ht="14.25">
      <c r="A267" s="330"/>
      <c r="B267" s="325"/>
      <c r="C267" s="325"/>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row>
    <row r="268" spans="1:25" ht="14.25">
      <c r="A268" s="330"/>
      <c r="B268" s="325"/>
      <c r="C268" s="325"/>
      <c r="D268" s="325"/>
      <c r="E268" s="325"/>
      <c r="F268" s="325"/>
      <c r="G268" s="325"/>
      <c r="H268" s="325"/>
      <c r="I268" s="325"/>
      <c r="J268" s="325"/>
      <c r="K268" s="325"/>
      <c r="L268" s="325"/>
      <c r="M268" s="325"/>
      <c r="N268" s="325"/>
      <c r="O268" s="325"/>
      <c r="P268" s="325"/>
      <c r="Q268" s="325"/>
      <c r="R268" s="325"/>
      <c r="S268" s="325"/>
      <c r="T268" s="325"/>
      <c r="U268" s="325"/>
      <c r="V268" s="325"/>
      <c r="W268" s="325"/>
      <c r="X268" s="325"/>
      <c r="Y268" s="325"/>
    </row>
    <row r="269" spans="1:25" ht="14.25">
      <c r="A269" s="330"/>
      <c r="B269" s="325"/>
      <c r="C269" s="325"/>
      <c r="D269" s="325"/>
      <c r="E269" s="325"/>
      <c r="F269" s="325"/>
      <c r="G269" s="325"/>
      <c r="H269" s="325"/>
      <c r="I269" s="325"/>
      <c r="J269" s="325"/>
      <c r="K269" s="325"/>
      <c r="L269" s="325"/>
      <c r="M269" s="325"/>
      <c r="N269" s="325"/>
      <c r="O269" s="325"/>
      <c r="P269" s="325"/>
      <c r="Q269" s="325"/>
      <c r="R269" s="325"/>
      <c r="S269" s="325"/>
      <c r="T269" s="325"/>
      <c r="U269" s="325"/>
      <c r="V269" s="325"/>
      <c r="W269" s="325"/>
      <c r="X269" s="325"/>
      <c r="Y269" s="325"/>
    </row>
    <row r="270" spans="1:25" ht="14.25">
      <c r="A270" s="330"/>
      <c r="B270" s="325"/>
      <c r="C270" s="325"/>
      <c r="D270" s="325"/>
      <c r="E270" s="325"/>
      <c r="F270" s="325"/>
      <c r="G270" s="325"/>
      <c r="H270" s="325"/>
      <c r="I270" s="325"/>
      <c r="J270" s="325"/>
      <c r="K270" s="325"/>
      <c r="L270" s="325"/>
      <c r="M270" s="325"/>
      <c r="N270" s="325"/>
      <c r="O270" s="325"/>
      <c r="P270" s="325"/>
      <c r="Q270" s="325"/>
      <c r="R270" s="325"/>
      <c r="S270" s="325"/>
      <c r="T270" s="325"/>
      <c r="U270" s="325"/>
      <c r="V270" s="325"/>
      <c r="W270" s="325"/>
      <c r="X270" s="325"/>
      <c r="Y270" s="325"/>
    </row>
    <row r="271" spans="1:25" ht="14.25">
      <c r="A271" s="330"/>
      <c r="B271" s="325"/>
      <c r="C271" s="325"/>
      <c r="D271" s="325"/>
      <c r="E271" s="325"/>
      <c r="F271" s="325"/>
      <c r="G271" s="325"/>
      <c r="H271" s="325"/>
      <c r="I271" s="325"/>
      <c r="J271" s="325"/>
      <c r="K271" s="325"/>
      <c r="L271" s="325"/>
      <c r="M271" s="325"/>
      <c r="N271" s="325"/>
      <c r="O271" s="325"/>
      <c r="P271" s="325"/>
      <c r="Q271" s="325"/>
      <c r="R271" s="325"/>
      <c r="S271" s="325"/>
      <c r="T271" s="325"/>
      <c r="U271" s="325"/>
      <c r="V271" s="325"/>
      <c r="W271" s="325"/>
      <c r="X271" s="325"/>
      <c r="Y271" s="325"/>
    </row>
    <row r="272" spans="1:25" ht="14.25">
      <c r="A272" s="330"/>
      <c r="B272" s="325"/>
      <c r="C272" s="325"/>
      <c r="D272" s="325"/>
      <c r="E272" s="325"/>
      <c r="F272" s="325"/>
      <c r="G272" s="325"/>
      <c r="H272" s="325"/>
      <c r="I272" s="325"/>
      <c r="J272" s="325"/>
      <c r="K272" s="325"/>
      <c r="L272" s="325"/>
      <c r="M272" s="325"/>
      <c r="N272" s="325"/>
      <c r="O272" s="325"/>
      <c r="P272" s="325"/>
      <c r="Q272" s="325"/>
      <c r="R272" s="325"/>
      <c r="S272" s="325"/>
      <c r="T272" s="325"/>
      <c r="U272" s="325"/>
      <c r="V272" s="325"/>
      <c r="W272" s="325"/>
      <c r="X272" s="325"/>
      <c r="Y272" s="325"/>
    </row>
    <row r="273" spans="1:25" ht="14.25">
      <c r="A273" s="330"/>
      <c r="B273" s="325"/>
      <c r="C273" s="325"/>
      <c r="D273" s="325"/>
      <c r="E273" s="325"/>
      <c r="F273" s="325"/>
      <c r="G273" s="325"/>
      <c r="H273" s="325"/>
      <c r="I273" s="325"/>
      <c r="J273" s="325"/>
      <c r="K273" s="325"/>
      <c r="L273" s="325"/>
      <c r="M273" s="325"/>
      <c r="N273" s="325"/>
      <c r="O273" s="325"/>
      <c r="P273" s="325"/>
      <c r="Q273" s="325"/>
      <c r="R273" s="325"/>
      <c r="S273" s="325"/>
      <c r="T273" s="325"/>
      <c r="U273" s="325"/>
      <c r="V273" s="325"/>
      <c r="W273" s="325"/>
      <c r="X273" s="325"/>
      <c r="Y273" s="325"/>
    </row>
    <row r="274" spans="1:25" ht="14.25">
      <c r="A274" s="330"/>
      <c r="B274" s="325"/>
      <c r="C274" s="325"/>
      <c r="D274" s="325"/>
      <c r="E274" s="325"/>
      <c r="F274" s="325"/>
      <c r="G274" s="325"/>
      <c r="H274" s="325"/>
      <c r="I274" s="325"/>
      <c r="J274" s="325"/>
      <c r="K274" s="325"/>
      <c r="L274" s="325"/>
      <c r="M274" s="325"/>
      <c r="N274" s="325"/>
      <c r="O274" s="325"/>
      <c r="P274" s="325"/>
      <c r="Q274" s="325"/>
      <c r="R274" s="325"/>
      <c r="S274" s="325"/>
      <c r="T274" s="325"/>
      <c r="U274" s="325"/>
      <c r="V274" s="325"/>
      <c r="W274" s="325"/>
      <c r="X274" s="325"/>
      <c r="Y274" s="325"/>
    </row>
    <row r="275" spans="1:25" ht="14.25">
      <c r="A275" s="330"/>
      <c r="B275" s="325"/>
      <c r="C275" s="325"/>
      <c r="D275" s="325"/>
      <c r="E275" s="325"/>
      <c r="F275" s="325"/>
      <c r="G275" s="325"/>
      <c r="H275" s="325"/>
      <c r="I275" s="325"/>
      <c r="J275" s="325"/>
      <c r="K275" s="325"/>
      <c r="L275" s="325"/>
      <c r="M275" s="325"/>
      <c r="N275" s="325"/>
      <c r="O275" s="325"/>
      <c r="P275" s="325"/>
      <c r="Q275" s="325"/>
      <c r="R275" s="325"/>
      <c r="S275" s="325"/>
      <c r="T275" s="325"/>
      <c r="U275" s="325"/>
      <c r="V275" s="325"/>
      <c r="W275" s="325"/>
      <c r="X275" s="325"/>
      <c r="Y275" s="325"/>
    </row>
    <row r="276" spans="1:25" ht="14.25">
      <c r="A276" s="330"/>
      <c r="B276" s="325"/>
      <c r="C276" s="325"/>
      <c r="D276" s="325"/>
      <c r="E276" s="325"/>
      <c r="F276" s="325"/>
      <c r="G276" s="325"/>
      <c r="H276" s="325"/>
      <c r="I276" s="325"/>
      <c r="J276" s="325"/>
      <c r="K276" s="325"/>
      <c r="L276" s="325"/>
      <c r="M276" s="325"/>
      <c r="N276" s="325"/>
      <c r="O276" s="325"/>
      <c r="P276" s="325"/>
      <c r="Q276" s="325"/>
      <c r="R276" s="325"/>
      <c r="S276" s="325"/>
      <c r="T276" s="325"/>
      <c r="U276" s="325"/>
      <c r="V276" s="325"/>
      <c r="W276" s="325"/>
      <c r="X276" s="325"/>
      <c r="Y276" s="325"/>
    </row>
    <row r="277" spans="1:25" ht="14.25">
      <c r="A277" s="330"/>
      <c r="B277" s="325"/>
      <c r="C277" s="325"/>
      <c r="D277" s="325"/>
      <c r="E277" s="325"/>
      <c r="F277" s="325"/>
      <c r="G277" s="325"/>
      <c r="H277" s="325"/>
      <c r="I277" s="325"/>
      <c r="J277" s="325"/>
      <c r="K277" s="325"/>
      <c r="L277" s="325"/>
      <c r="M277" s="325"/>
      <c r="N277" s="325"/>
      <c r="O277" s="325"/>
      <c r="P277" s="325"/>
      <c r="Q277" s="325"/>
      <c r="R277" s="325"/>
      <c r="S277" s="325"/>
      <c r="T277" s="325"/>
      <c r="U277" s="325"/>
      <c r="V277" s="325"/>
      <c r="W277" s="325"/>
      <c r="X277" s="325"/>
      <c r="Y277" s="325"/>
    </row>
    <row r="278" spans="1:25" ht="14.25">
      <c r="A278" s="330"/>
      <c r="B278" s="325"/>
      <c r="C278" s="325"/>
      <c r="D278" s="325"/>
      <c r="E278" s="325"/>
      <c r="F278" s="325"/>
      <c r="G278" s="325"/>
      <c r="H278" s="325"/>
      <c r="I278" s="325"/>
      <c r="J278" s="325"/>
      <c r="K278" s="325"/>
      <c r="L278" s="325"/>
      <c r="M278" s="325"/>
      <c r="N278" s="325"/>
      <c r="O278" s="325"/>
      <c r="P278" s="325"/>
      <c r="Q278" s="325"/>
      <c r="R278" s="325"/>
      <c r="S278" s="325"/>
      <c r="T278" s="325"/>
      <c r="U278" s="325"/>
      <c r="V278" s="325"/>
      <c r="W278" s="325"/>
      <c r="X278" s="325"/>
      <c r="Y278" s="325"/>
    </row>
    <row r="279" spans="1:25" ht="14.25">
      <c r="A279" s="330"/>
      <c r="B279" s="325"/>
      <c r="C279" s="325"/>
      <c r="D279" s="325"/>
      <c r="E279" s="325"/>
      <c r="F279" s="325"/>
      <c r="G279" s="325"/>
      <c r="H279" s="325"/>
      <c r="I279" s="325"/>
      <c r="J279" s="325"/>
      <c r="K279" s="325"/>
      <c r="L279" s="325"/>
      <c r="M279" s="325"/>
      <c r="N279" s="325"/>
      <c r="O279" s="325"/>
      <c r="P279" s="325"/>
      <c r="Q279" s="325"/>
      <c r="R279" s="325"/>
      <c r="S279" s="325"/>
      <c r="T279" s="325"/>
      <c r="U279" s="325"/>
      <c r="V279" s="325"/>
      <c r="W279" s="325"/>
      <c r="X279" s="325"/>
      <c r="Y279" s="325"/>
    </row>
    <row r="280" spans="1:25" ht="14.25">
      <c r="A280" s="330"/>
      <c r="B280" s="325"/>
      <c r="C280" s="325"/>
      <c r="D280" s="325"/>
      <c r="E280" s="325"/>
      <c r="F280" s="325"/>
      <c r="G280" s="325"/>
      <c r="H280" s="325"/>
      <c r="I280" s="325"/>
      <c r="J280" s="325"/>
      <c r="K280" s="325"/>
      <c r="L280" s="325"/>
      <c r="M280" s="325"/>
      <c r="N280" s="325"/>
      <c r="O280" s="325"/>
      <c r="P280" s="325"/>
      <c r="Q280" s="325"/>
      <c r="R280" s="325"/>
      <c r="S280" s="325"/>
      <c r="T280" s="325"/>
      <c r="U280" s="325"/>
      <c r="V280" s="325"/>
      <c r="W280" s="325"/>
      <c r="X280" s="325"/>
      <c r="Y280" s="325"/>
    </row>
    <row r="281" spans="1:25" ht="14.25">
      <c r="A281" s="330"/>
      <c r="B281" s="325"/>
      <c r="C281" s="325"/>
      <c r="D281" s="325"/>
      <c r="E281" s="325"/>
      <c r="F281" s="325"/>
      <c r="G281" s="325"/>
      <c r="H281" s="325"/>
      <c r="I281" s="325"/>
      <c r="J281" s="325"/>
      <c r="K281" s="325"/>
      <c r="L281" s="325"/>
      <c r="M281" s="325"/>
      <c r="N281" s="325"/>
      <c r="O281" s="325"/>
      <c r="P281" s="325"/>
      <c r="Q281" s="325"/>
      <c r="R281" s="325"/>
      <c r="S281" s="325"/>
      <c r="T281" s="325"/>
      <c r="U281" s="325"/>
      <c r="V281" s="325"/>
      <c r="W281" s="325"/>
      <c r="X281" s="325"/>
      <c r="Y281" s="325"/>
    </row>
    <row r="282" spans="1:25" ht="14.25">
      <c r="A282" s="330"/>
      <c r="B282" s="325"/>
      <c r="C282" s="325"/>
      <c r="D282" s="325"/>
      <c r="E282" s="325"/>
      <c r="F282" s="325"/>
      <c r="G282" s="325"/>
      <c r="H282" s="325"/>
      <c r="I282" s="325"/>
      <c r="J282" s="325"/>
      <c r="K282" s="325"/>
      <c r="L282" s="325"/>
      <c r="M282" s="325"/>
      <c r="N282" s="325"/>
      <c r="O282" s="325"/>
      <c r="P282" s="325"/>
      <c r="Q282" s="325"/>
      <c r="R282" s="325"/>
      <c r="S282" s="325"/>
      <c r="T282" s="325"/>
      <c r="U282" s="325"/>
      <c r="V282" s="325"/>
      <c r="W282" s="325"/>
      <c r="X282" s="325"/>
      <c r="Y282" s="325"/>
    </row>
    <row r="283" spans="1:25" ht="14.25">
      <c r="A283" s="330"/>
      <c r="B283" s="325"/>
      <c r="C283" s="325"/>
      <c r="D283" s="325"/>
      <c r="E283" s="325"/>
      <c r="F283" s="325"/>
      <c r="G283" s="325"/>
      <c r="H283" s="325"/>
      <c r="I283" s="325"/>
      <c r="J283" s="325"/>
      <c r="K283" s="325"/>
      <c r="L283" s="325"/>
      <c r="M283" s="325"/>
      <c r="N283" s="325"/>
      <c r="O283" s="325"/>
      <c r="P283" s="325"/>
      <c r="Q283" s="325"/>
      <c r="R283" s="325"/>
      <c r="S283" s="325"/>
      <c r="T283" s="325"/>
      <c r="U283" s="325"/>
      <c r="V283" s="325"/>
      <c r="W283" s="325"/>
      <c r="X283" s="325"/>
      <c r="Y283" s="325"/>
    </row>
    <row r="284" spans="1:25" ht="14.25">
      <c r="A284" s="330"/>
      <c r="B284" s="325"/>
      <c r="C284" s="325"/>
      <c r="D284" s="325"/>
      <c r="E284" s="325"/>
      <c r="F284" s="325"/>
      <c r="G284" s="325"/>
      <c r="H284" s="325"/>
      <c r="I284" s="325"/>
      <c r="J284" s="325"/>
      <c r="K284" s="325"/>
      <c r="L284" s="325"/>
      <c r="M284" s="325"/>
      <c r="N284" s="325"/>
      <c r="O284" s="325"/>
      <c r="P284" s="325"/>
      <c r="Q284" s="325"/>
      <c r="R284" s="325"/>
      <c r="S284" s="325"/>
      <c r="T284" s="325"/>
      <c r="U284" s="325"/>
      <c r="V284" s="325"/>
      <c r="W284" s="325"/>
      <c r="X284" s="325"/>
      <c r="Y284" s="325"/>
    </row>
    <row r="285" spans="1:25" ht="14.25">
      <c r="A285" s="330"/>
      <c r="B285" s="325"/>
      <c r="C285" s="325"/>
      <c r="D285" s="325"/>
      <c r="E285" s="325"/>
      <c r="F285" s="325"/>
      <c r="G285" s="325"/>
      <c r="H285" s="325"/>
      <c r="I285" s="325"/>
      <c r="J285" s="325"/>
      <c r="K285" s="325"/>
      <c r="L285" s="325"/>
      <c r="M285" s="325"/>
      <c r="N285" s="325"/>
      <c r="O285" s="325"/>
      <c r="P285" s="325"/>
      <c r="Q285" s="325"/>
      <c r="R285" s="325"/>
      <c r="S285" s="325"/>
      <c r="T285" s="325"/>
      <c r="U285" s="325"/>
      <c r="V285" s="325"/>
      <c r="W285" s="325"/>
      <c r="X285" s="325"/>
      <c r="Y285" s="325"/>
    </row>
    <row r="286" spans="1:25" ht="14.25">
      <c r="A286" s="330"/>
      <c r="B286" s="325"/>
      <c r="C286" s="325"/>
      <c r="D286" s="325"/>
      <c r="E286" s="325"/>
      <c r="F286" s="325"/>
      <c r="G286" s="325"/>
      <c r="H286" s="325"/>
      <c r="I286" s="325"/>
      <c r="J286" s="325"/>
      <c r="K286" s="325"/>
      <c r="L286" s="325"/>
      <c r="M286" s="325"/>
      <c r="N286" s="325"/>
      <c r="O286" s="325"/>
      <c r="P286" s="325"/>
      <c r="Q286" s="325"/>
      <c r="R286" s="325"/>
      <c r="S286" s="325"/>
      <c r="T286" s="325"/>
      <c r="U286" s="325"/>
      <c r="V286" s="325"/>
      <c r="W286" s="325"/>
      <c r="X286" s="325"/>
      <c r="Y286" s="325"/>
    </row>
    <row r="287" spans="1:25" ht="14.25">
      <c r="A287" s="330"/>
      <c r="B287" s="325"/>
      <c r="C287" s="325"/>
      <c r="D287" s="325"/>
      <c r="E287" s="325"/>
      <c r="F287" s="325"/>
      <c r="G287" s="325"/>
      <c r="H287" s="325"/>
      <c r="I287" s="325"/>
      <c r="J287" s="325"/>
      <c r="K287" s="325"/>
      <c r="L287" s="325"/>
      <c r="M287" s="325"/>
      <c r="N287" s="325"/>
      <c r="O287" s="325"/>
      <c r="P287" s="325"/>
      <c r="Q287" s="325"/>
      <c r="R287" s="325"/>
      <c r="S287" s="325"/>
      <c r="T287" s="325"/>
      <c r="U287" s="325"/>
      <c r="V287" s="325"/>
      <c r="W287" s="325"/>
      <c r="X287" s="325"/>
      <c r="Y287" s="325"/>
    </row>
    <row r="288" spans="1:25" ht="14.25">
      <c r="A288" s="330"/>
      <c r="B288" s="325"/>
      <c r="C288" s="325"/>
      <c r="D288" s="325"/>
      <c r="E288" s="325"/>
      <c r="F288" s="325"/>
      <c r="G288" s="325"/>
      <c r="H288" s="325"/>
      <c r="I288" s="325"/>
      <c r="J288" s="325"/>
      <c r="K288" s="325"/>
      <c r="L288" s="325"/>
      <c r="M288" s="325"/>
      <c r="N288" s="325"/>
      <c r="O288" s="325"/>
      <c r="P288" s="325"/>
      <c r="Q288" s="325"/>
      <c r="R288" s="325"/>
      <c r="S288" s="325"/>
      <c r="T288" s="325"/>
      <c r="U288" s="325"/>
      <c r="V288" s="325"/>
      <c r="W288" s="325"/>
      <c r="X288" s="325"/>
      <c r="Y288" s="325"/>
    </row>
    <row r="289" spans="1:25" ht="14.25">
      <c r="A289" s="330"/>
      <c r="B289" s="325"/>
      <c r="C289" s="325"/>
      <c r="D289" s="325"/>
      <c r="E289" s="325"/>
      <c r="F289" s="325"/>
      <c r="G289" s="325"/>
      <c r="H289" s="325"/>
      <c r="I289" s="325"/>
      <c r="J289" s="325"/>
      <c r="K289" s="325"/>
      <c r="L289" s="325"/>
      <c r="M289" s="325"/>
      <c r="N289" s="325"/>
      <c r="O289" s="325"/>
      <c r="P289" s="325"/>
      <c r="Q289" s="325"/>
      <c r="R289" s="325"/>
      <c r="S289" s="325"/>
      <c r="T289" s="325"/>
      <c r="U289" s="325"/>
      <c r="V289" s="325"/>
      <c r="W289" s="325"/>
      <c r="X289" s="325"/>
      <c r="Y289" s="325"/>
    </row>
    <row r="290" spans="1:25" ht="14.25">
      <c r="A290" s="330"/>
      <c r="B290" s="325"/>
      <c r="C290" s="325"/>
      <c r="D290" s="325"/>
      <c r="E290" s="325"/>
      <c r="F290" s="325"/>
      <c r="G290" s="325"/>
      <c r="H290" s="325"/>
      <c r="I290" s="325"/>
      <c r="J290" s="325"/>
      <c r="K290" s="325"/>
      <c r="L290" s="325"/>
      <c r="M290" s="325"/>
      <c r="N290" s="325"/>
      <c r="O290" s="325"/>
      <c r="P290" s="325"/>
      <c r="Q290" s="325"/>
      <c r="R290" s="325"/>
      <c r="S290" s="325"/>
      <c r="T290" s="325"/>
      <c r="U290" s="325"/>
      <c r="V290" s="325"/>
      <c r="W290" s="325"/>
      <c r="X290" s="325"/>
      <c r="Y290" s="325"/>
    </row>
    <row r="291" spans="1:25" ht="14.25">
      <c r="A291" s="330"/>
      <c r="B291" s="325"/>
      <c r="C291" s="325"/>
      <c r="D291" s="325"/>
      <c r="E291" s="325"/>
      <c r="F291" s="325"/>
      <c r="G291" s="325"/>
      <c r="H291" s="325"/>
      <c r="I291" s="325"/>
      <c r="J291" s="325"/>
      <c r="K291" s="325"/>
      <c r="L291" s="325"/>
      <c r="M291" s="325"/>
      <c r="N291" s="325"/>
      <c r="O291" s="325"/>
      <c r="P291" s="325"/>
      <c r="Q291" s="325"/>
      <c r="R291" s="325"/>
      <c r="S291" s="325"/>
      <c r="T291" s="325"/>
      <c r="U291" s="325"/>
      <c r="V291" s="325"/>
      <c r="W291" s="325"/>
      <c r="X291" s="325"/>
      <c r="Y291" s="325"/>
    </row>
    <row r="292" spans="1:25" ht="14.25">
      <c r="A292" s="330"/>
      <c r="B292" s="325"/>
      <c r="C292" s="325"/>
      <c r="D292" s="325"/>
      <c r="E292" s="325"/>
      <c r="F292" s="325"/>
      <c r="G292" s="325"/>
      <c r="H292" s="325"/>
      <c r="I292" s="325"/>
      <c r="J292" s="325"/>
      <c r="K292" s="325"/>
      <c r="L292" s="325"/>
      <c r="M292" s="325"/>
      <c r="N292" s="325"/>
      <c r="O292" s="325"/>
      <c r="P292" s="325"/>
      <c r="Q292" s="325"/>
      <c r="R292" s="325"/>
      <c r="S292" s="325"/>
      <c r="T292" s="325"/>
      <c r="U292" s="325"/>
      <c r="V292" s="325"/>
      <c r="W292" s="325"/>
      <c r="X292" s="325"/>
      <c r="Y292" s="325"/>
    </row>
    <row r="293" spans="1:25" ht="14.25">
      <c r="A293" s="330"/>
      <c r="B293" s="325"/>
      <c r="C293" s="325"/>
      <c r="D293" s="325"/>
      <c r="E293" s="325"/>
      <c r="F293" s="325"/>
      <c r="G293" s="325"/>
      <c r="H293" s="325"/>
      <c r="I293" s="325"/>
      <c r="J293" s="325"/>
      <c r="K293" s="325"/>
      <c r="L293" s="325"/>
      <c r="M293" s="325"/>
      <c r="N293" s="325"/>
      <c r="O293" s="325"/>
      <c r="P293" s="325"/>
      <c r="Q293" s="325"/>
      <c r="R293" s="325"/>
      <c r="S293" s="325"/>
      <c r="T293" s="325"/>
      <c r="U293" s="325"/>
      <c r="V293" s="325"/>
      <c r="W293" s="325"/>
      <c r="X293" s="325"/>
      <c r="Y293" s="325"/>
    </row>
    <row r="294" spans="1:25" ht="14.25">
      <c r="A294" s="330"/>
      <c r="B294" s="325"/>
      <c r="C294" s="325"/>
      <c r="D294" s="325"/>
      <c r="E294" s="325"/>
      <c r="F294" s="325"/>
      <c r="G294" s="325"/>
      <c r="H294" s="325"/>
      <c r="I294" s="325"/>
      <c r="J294" s="325"/>
      <c r="K294" s="325"/>
      <c r="L294" s="325"/>
      <c r="M294" s="325"/>
      <c r="N294" s="325"/>
      <c r="O294" s="325"/>
      <c r="P294" s="325"/>
      <c r="Q294" s="325"/>
      <c r="R294" s="325"/>
      <c r="S294" s="325"/>
      <c r="T294" s="325"/>
      <c r="U294" s="325"/>
      <c r="V294" s="325"/>
      <c r="W294" s="325"/>
      <c r="X294" s="325"/>
      <c r="Y294" s="325"/>
    </row>
    <row r="295" spans="1:25" ht="14.25">
      <c r="A295" s="330"/>
      <c r="B295" s="325"/>
      <c r="C295" s="325"/>
      <c r="D295" s="325"/>
      <c r="E295" s="325"/>
      <c r="F295" s="325"/>
      <c r="G295" s="325"/>
      <c r="H295" s="325"/>
      <c r="I295" s="325"/>
      <c r="J295" s="325"/>
      <c r="K295" s="325"/>
      <c r="L295" s="325"/>
      <c r="M295" s="325"/>
      <c r="N295" s="325"/>
      <c r="O295" s="325"/>
      <c r="P295" s="325"/>
      <c r="Q295" s="325"/>
      <c r="R295" s="325"/>
      <c r="S295" s="325"/>
      <c r="T295" s="325"/>
      <c r="U295" s="325"/>
      <c r="V295" s="325"/>
      <c r="W295" s="325"/>
      <c r="X295" s="325"/>
      <c r="Y295" s="325"/>
    </row>
    <row r="296" spans="1:25" ht="14.25">
      <c r="A296" s="330"/>
      <c r="B296" s="325"/>
      <c r="C296" s="325"/>
      <c r="D296" s="325"/>
      <c r="E296" s="325"/>
      <c r="F296" s="325"/>
      <c r="G296" s="325"/>
      <c r="H296" s="325"/>
      <c r="I296" s="325"/>
      <c r="J296" s="325"/>
      <c r="K296" s="325"/>
      <c r="L296" s="325"/>
      <c r="M296" s="325"/>
      <c r="N296" s="325"/>
      <c r="O296" s="325"/>
      <c r="P296" s="325"/>
      <c r="Q296" s="325"/>
      <c r="R296" s="325"/>
      <c r="S296" s="325"/>
      <c r="T296" s="325"/>
      <c r="U296" s="325"/>
      <c r="V296" s="325"/>
      <c r="W296" s="325"/>
      <c r="X296" s="325"/>
      <c r="Y296" s="325"/>
    </row>
    <row r="297" spans="1:25" ht="14.25">
      <c r="A297" s="330"/>
      <c r="B297" s="325"/>
      <c r="C297" s="325"/>
      <c r="D297" s="325"/>
      <c r="E297" s="325"/>
      <c r="F297" s="325"/>
      <c r="G297" s="325"/>
      <c r="H297" s="325"/>
      <c r="I297" s="325"/>
      <c r="J297" s="325"/>
      <c r="K297" s="325"/>
      <c r="L297" s="325"/>
      <c r="M297" s="325"/>
      <c r="N297" s="325"/>
      <c r="O297" s="325"/>
      <c r="P297" s="325"/>
      <c r="Q297" s="325"/>
      <c r="R297" s="325"/>
      <c r="S297" s="325"/>
      <c r="T297" s="325"/>
      <c r="U297" s="325"/>
      <c r="V297" s="325"/>
      <c r="W297" s="325"/>
      <c r="X297" s="325"/>
      <c r="Y297" s="325"/>
    </row>
    <row r="298" spans="1:25" ht="14.25">
      <c r="A298" s="330"/>
      <c r="B298" s="325"/>
      <c r="C298" s="325"/>
      <c r="D298" s="325"/>
      <c r="E298" s="325"/>
      <c r="F298" s="325"/>
      <c r="G298" s="325"/>
      <c r="H298" s="325"/>
      <c r="I298" s="325"/>
      <c r="J298" s="325"/>
      <c r="K298" s="325"/>
      <c r="L298" s="325"/>
      <c r="M298" s="325"/>
      <c r="N298" s="325"/>
      <c r="O298" s="325"/>
      <c r="P298" s="325"/>
      <c r="Q298" s="325"/>
      <c r="R298" s="325"/>
      <c r="S298" s="325"/>
      <c r="T298" s="325"/>
      <c r="U298" s="325"/>
      <c r="V298" s="325"/>
      <c r="W298" s="325"/>
      <c r="X298" s="325"/>
      <c r="Y298" s="325"/>
    </row>
    <row r="299" spans="1:25" ht="14.25">
      <c r="A299" s="330"/>
      <c r="B299" s="325"/>
      <c r="C299" s="325"/>
      <c r="D299" s="325"/>
      <c r="E299" s="325"/>
      <c r="F299" s="325"/>
      <c r="G299" s="325"/>
      <c r="H299" s="325"/>
      <c r="I299" s="325"/>
      <c r="J299" s="325"/>
      <c r="K299" s="325"/>
      <c r="L299" s="325"/>
      <c r="M299" s="325"/>
      <c r="N299" s="325"/>
      <c r="O299" s="325"/>
      <c r="P299" s="325"/>
      <c r="Q299" s="325"/>
      <c r="R299" s="325"/>
      <c r="S299" s="325"/>
      <c r="T299" s="325"/>
      <c r="U299" s="325"/>
      <c r="V299" s="325"/>
      <c r="W299" s="325"/>
      <c r="X299" s="325"/>
      <c r="Y299" s="325"/>
    </row>
    <row r="300" spans="1:25" ht="14.25">
      <c r="A300" s="330"/>
      <c r="B300" s="325"/>
      <c r="C300" s="325"/>
      <c r="D300" s="325"/>
      <c r="E300" s="325"/>
      <c r="F300" s="325"/>
      <c r="G300" s="325"/>
      <c r="H300" s="325"/>
      <c r="I300" s="325"/>
      <c r="J300" s="325"/>
      <c r="K300" s="325"/>
      <c r="L300" s="325"/>
      <c r="M300" s="325"/>
      <c r="N300" s="325"/>
      <c r="O300" s="325"/>
      <c r="P300" s="325"/>
      <c r="Q300" s="325"/>
      <c r="R300" s="325"/>
      <c r="S300" s="325"/>
      <c r="T300" s="325"/>
      <c r="U300" s="325"/>
      <c r="V300" s="325"/>
      <c r="W300" s="325"/>
      <c r="X300" s="325"/>
      <c r="Y300" s="325"/>
    </row>
    <row r="301" spans="1:25" ht="14.25">
      <c r="A301" s="330"/>
      <c r="B301" s="325"/>
      <c r="C301" s="325"/>
      <c r="D301" s="325"/>
      <c r="E301" s="325"/>
      <c r="F301" s="325"/>
      <c r="G301" s="325"/>
      <c r="H301" s="325"/>
      <c r="I301" s="325"/>
      <c r="J301" s="325"/>
      <c r="K301" s="325"/>
      <c r="L301" s="325"/>
      <c r="M301" s="325"/>
      <c r="N301" s="325"/>
      <c r="O301" s="325"/>
      <c r="P301" s="325"/>
      <c r="Q301" s="325"/>
      <c r="R301" s="325"/>
      <c r="S301" s="325"/>
      <c r="T301" s="325"/>
      <c r="U301" s="325"/>
      <c r="V301" s="325"/>
      <c r="W301" s="325"/>
      <c r="X301" s="325"/>
      <c r="Y301" s="325"/>
    </row>
    <row r="302" spans="1:25" ht="14.25">
      <c r="A302" s="330"/>
      <c r="B302" s="325"/>
      <c r="C302" s="325"/>
      <c r="D302" s="325"/>
      <c r="E302" s="325"/>
      <c r="F302" s="325"/>
      <c r="G302" s="325"/>
      <c r="H302" s="325"/>
      <c r="I302" s="325"/>
      <c r="J302" s="325"/>
      <c r="K302" s="325"/>
      <c r="L302" s="325"/>
      <c r="M302" s="325"/>
      <c r="N302" s="325"/>
      <c r="O302" s="325"/>
      <c r="P302" s="325"/>
      <c r="Q302" s="325"/>
      <c r="R302" s="325"/>
      <c r="S302" s="325"/>
      <c r="T302" s="325"/>
      <c r="U302" s="325"/>
      <c r="V302" s="325"/>
      <c r="W302" s="325"/>
      <c r="X302" s="325"/>
      <c r="Y302" s="325"/>
    </row>
    <row r="303" spans="1:25" ht="14.25">
      <c r="A303" s="330"/>
      <c r="B303" s="325"/>
      <c r="C303" s="325"/>
      <c r="D303" s="325"/>
      <c r="E303" s="325"/>
      <c r="F303" s="325"/>
      <c r="G303" s="325"/>
      <c r="H303" s="325"/>
      <c r="I303" s="325"/>
      <c r="J303" s="325"/>
      <c r="K303" s="325"/>
      <c r="L303" s="325"/>
      <c r="M303" s="325"/>
      <c r="N303" s="325"/>
      <c r="O303" s="325"/>
      <c r="P303" s="325"/>
      <c r="Q303" s="325"/>
      <c r="R303" s="325"/>
      <c r="S303" s="325"/>
      <c r="T303" s="325"/>
      <c r="U303" s="325"/>
      <c r="V303" s="325"/>
      <c r="W303" s="325"/>
      <c r="X303" s="325"/>
      <c r="Y303" s="325"/>
    </row>
    <row r="304" spans="1:25" ht="14.25">
      <c r="A304" s="330"/>
      <c r="B304" s="325"/>
      <c r="C304" s="325"/>
      <c r="D304" s="325"/>
      <c r="E304" s="325"/>
      <c r="F304" s="325"/>
      <c r="G304" s="325"/>
      <c r="H304" s="325"/>
      <c r="I304" s="325"/>
      <c r="J304" s="325"/>
      <c r="K304" s="325"/>
      <c r="L304" s="325"/>
      <c r="M304" s="325"/>
      <c r="N304" s="325"/>
      <c r="O304" s="325"/>
      <c r="P304" s="325"/>
      <c r="Q304" s="325"/>
      <c r="R304" s="325"/>
      <c r="S304" s="325"/>
      <c r="T304" s="325"/>
      <c r="U304" s="325"/>
      <c r="V304" s="325"/>
      <c r="W304" s="325"/>
      <c r="X304" s="325"/>
      <c r="Y304" s="325"/>
    </row>
    <row r="305" spans="1:25" ht="14.25">
      <c r="A305" s="330"/>
      <c r="B305" s="325"/>
      <c r="C305" s="325"/>
      <c r="D305" s="325"/>
      <c r="E305" s="325"/>
      <c r="F305" s="325"/>
      <c r="G305" s="325"/>
      <c r="H305" s="325"/>
      <c r="I305" s="325"/>
      <c r="J305" s="325"/>
      <c r="K305" s="325"/>
      <c r="L305" s="325"/>
      <c r="M305" s="325"/>
      <c r="N305" s="325"/>
      <c r="O305" s="325"/>
      <c r="P305" s="325"/>
      <c r="Q305" s="325"/>
      <c r="R305" s="325"/>
      <c r="S305" s="325"/>
      <c r="T305" s="325"/>
      <c r="U305" s="325"/>
      <c r="V305" s="325"/>
      <c r="W305" s="325"/>
      <c r="X305" s="325"/>
      <c r="Y305" s="325"/>
    </row>
    <row r="306" spans="1:25" ht="14.25">
      <c r="A306" s="330"/>
      <c r="B306" s="325"/>
      <c r="C306" s="325"/>
      <c r="D306" s="325"/>
      <c r="E306" s="325"/>
      <c r="F306" s="325"/>
      <c r="G306" s="325"/>
      <c r="H306" s="325"/>
      <c r="I306" s="325"/>
      <c r="J306" s="325"/>
      <c r="K306" s="325"/>
      <c r="L306" s="325"/>
      <c r="M306" s="325"/>
      <c r="N306" s="325"/>
      <c r="O306" s="325"/>
      <c r="P306" s="325"/>
      <c r="Q306" s="325"/>
      <c r="R306" s="325"/>
      <c r="S306" s="325"/>
      <c r="T306" s="325"/>
      <c r="U306" s="325"/>
      <c r="V306" s="325"/>
      <c r="W306" s="325"/>
      <c r="X306" s="325"/>
      <c r="Y306" s="325"/>
    </row>
    <row r="307" spans="1:25" ht="14.25">
      <c r="A307" s="330"/>
      <c r="B307" s="325"/>
      <c r="C307" s="325"/>
      <c r="D307" s="325"/>
      <c r="E307" s="325"/>
      <c r="F307" s="325"/>
      <c r="G307" s="325"/>
      <c r="H307" s="325"/>
      <c r="I307" s="325"/>
      <c r="J307" s="325"/>
      <c r="K307" s="325"/>
      <c r="L307" s="325"/>
      <c r="M307" s="325"/>
      <c r="N307" s="325"/>
      <c r="O307" s="325"/>
      <c r="P307" s="325"/>
      <c r="Q307" s="325"/>
      <c r="R307" s="325"/>
      <c r="S307" s="325"/>
      <c r="T307" s="325"/>
      <c r="U307" s="325"/>
      <c r="V307" s="325"/>
      <c r="W307" s="325"/>
      <c r="X307" s="325"/>
      <c r="Y307" s="325"/>
    </row>
    <row r="308" spans="1:25" ht="14.25">
      <c r="A308" s="330"/>
      <c r="B308" s="325"/>
      <c r="C308" s="325"/>
      <c r="D308" s="325"/>
      <c r="E308" s="325"/>
      <c r="F308" s="325"/>
      <c r="G308" s="325"/>
      <c r="H308" s="325"/>
      <c r="I308" s="325"/>
      <c r="J308" s="325"/>
      <c r="K308" s="325"/>
      <c r="L308" s="325"/>
      <c r="M308" s="325"/>
      <c r="N308" s="325"/>
      <c r="O308" s="325"/>
      <c r="P308" s="325"/>
      <c r="Q308" s="325"/>
      <c r="R308" s="325"/>
      <c r="S308" s="325"/>
      <c r="T308" s="325"/>
      <c r="U308" s="325"/>
      <c r="V308" s="325"/>
      <c r="W308" s="325"/>
      <c r="X308" s="325"/>
      <c r="Y308" s="325"/>
    </row>
    <row r="309" spans="1:25" ht="14.25">
      <c r="A309" s="330"/>
      <c r="B309" s="325"/>
      <c r="C309" s="325"/>
      <c r="D309" s="325"/>
      <c r="E309" s="325"/>
      <c r="F309" s="325"/>
      <c r="G309" s="325"/>
      <c r="H309" s="325"/>
      <c r="I309" s="325"/>
      <c r="J309" s="325"/>
      <c r="K309" s="325"/>
      <c r="L309" s="325"/>
      <c r="M309" s="325"/>
      <c r="N309" s="325"/>
      <c r="O309" s="325"/>
      <c r="P309" s="325"/>
      <c r="Q309" s="325"/>
      <c r="R309" s="325"/>
      <c r="S309" s="325"/>
      <c r="T309" s="325"/>
      <c r="U309" s="325"/>
      <c r="V309" s="325"/>
      <c r="W309" s="325"/>
      <c r="X309" s="325"/>
      <c r="Y309" s="325"/>
    </row>
    <row r="310" spans="1:25" ht="14.25">
      <c r="A310" s="330"/>
      <c r="B310" s="325"/>
      <c r="C310" s="325"/>
      <c r="D310" s="325"/>
      <c r="E310" s="325"/>
      <c r="F310" s="325"/>
      <c r="G310" s="325"/>
      <c r="H310" s="325"/>
      <c r="I310" s="325"/>
      <c r="J310" s="325"/>
      <c r="K310" s="325"/>
      <c r="L310" s="325"/>
      <c r="M310" s="325"/>
      <c r="N310" s="325"/>
      <c r="O310" s="325"/>
      <c r="P310" s="325"/>
      <c r="Q310" s="325"/>
      <c r="R310" s="325"/>
      <c r="S310" s="325"/>
      <c r="T310" s="325"/>
      <c r="U310" s="325"/>
      <c r="V310" s="325"/>
      <c r="W310" s="325"/>
      <c r="X310" s="325"/>
      <c r="Y310" s="325"/>
    </row>
    <row r="311" spans="1:25" ht="14.25">
      <c r="A311" s="330"/>
      <c r="B311" s="325"/>
      <c r="C311" s="325"/>
      <c r="D311" s="325"/>
      <c r="E311" s="325"/>
      <c r="F311" s="325"/>
      <c r="G311" s="325"/>
      <c r="H311" s="325"/>
      <c r="I311" s="325"/>
      <c r="J311" s="325"/>
      <c r="K311" s="325"/>
      <c r="L311" s="325"/>
      <c r="M311" s="325"/>
      <c r="N311" s="325"/>
      <c r="O311" s="325"/>
      <c r="P311" s="325"/>
      <c r="Q311" s="325"/>
      <c r="R311" s="325"/>
      <c r="S311" s="325"/>
      <c r="T311" s="325"/>
      <c r="U311" s="325"/>
      <c r="V311" s="325"/>
      <c r="W311" s="325"/>
      <c r="X311" s="325"/>
      <c r="Y311" s="325"/>
    </row>
    <row r="312" spans="1:25" ht="14.25">
      <c r="A312" s="330"/>
      <c r="B312" s="325"/>
      <c r="C312" s="325"/>
      <c r="D312" s="325"/>
      <c r="E312" s="325"/>
      <c r="F312" s="325"/>
      <c r="G312" s="325"/>
      <c r="H312" s="325"/>
      <c r="I312" s="325"/>
      <c r="J312" s="325"/>
      <c r="K312" s="325"/>
      <c r="L312" s="325"/>
      <c r="M312" s="325"/>
      <c r="N312" s="325"/>
      <c r="O312" s="325"/>
      <c r="P312" s="325"/>
      <c r="Q312" s="325"/>
      <c r="R312" s="325"/>
      <c r="S312" s="325"/>
      <c r="T312" s="325"/>
      <c r="U312" s="325"/>
      <c r="V312" s="325"/>
      <c r="W312" s="325"/>
      <c r="X312" s="325"/>
      <c r="Y312" s="325"/>
    </row>
    <row r="313" spans="1:25" ht="14.25">
      <c r="A313" s="330"/>
      <c r="B313" s="325"/>
      <c r="C313" s="325"/>
      <c r="D313" s="325"/>
      <c r="E313" s="325"/>
      <c r="F313" s="325"/>
      <c r="G313" s="325"/>
      <c r="H313" s="325"/>
      <c r="I313" s="325"/>
      <c r="J313" s="325"/>
      <c r="K313" s="325"/>
      <c r="L313" s="325"/>
      <c r="M313" s="325"/>
      <c r="N313" s="325"/>
      <c r="O313" s="325"/>
      <c r="P313" s="325"/>
      <c r="Q313" s="325"/>
      <c r="R313" s="325"/>
      <c r="S313" s="325"/>
      <c r="T313" s="325"/>
      <c r="U313" s="325"/>
      <c r="V313" s="325"/>
      <c r="W313" s="325"/>
      <c r="X313" s="325"/>
      <c r="Y313" s="325"/>
    </row>
    <row r="314" spans="1:25" ht="14.25">
      <c r="A314" s="330"/>
      <c r="B314" s="325"/>
      <c r="C314" s="325"/>
      <c r="D314" s="325"/>
      <c r="E314" s="325"/>
      <c r="F314" s="325"/>
      <c r="G314" s="325"/>
      <c r="H314" s="325"/>
      <c r="I314" s="325"/>
      <c r="J314" s="325"/>
      <c r="K314" s="325"/>
      <c r="L314" s="325"/>
      <c r="M314" s="325"/>
      <c r="N314" s="325"/>
      <c r="O314" s="325"/>
      <c r="P314" s="325"/>
      <c r="Q314" s="325"/>
      <c r="R314" s="325"/>
      <c r="S314" s="325"/>
      <c r="T314" s="325"/>
      <c r="U314" s="325"/>
      <c r="V314" s="325"/>
      <c r="W314" s="325"/>
      <c r="X314" s="325"/>
      <c r="Y314" s="325"/>
    </row>
    <row r="315" spans="1:25" ht="14.25">
      <c r="A315" s="330"/>
      <c r="B315" s="325"/>
      <c r="C315" s="325"/>
      <c r="D315" s="325"/>
      <c r="E315" s="325"/>
      <c r="F315" s="325"/>
      <c r="G315" s="325"/>
      <c r="H315" s="325"/>
      <c r="I315" s="325"/>
      <c r="J315" s="325"/>
      <c r="K315" s="325"/>
      <c r="L315" s="325"/>
      <c r="M315" s="325"/>
      <c r="N315" s="325"/>
      <c r="O315" s="325"/>
      <c r="P315" s="325"/>
      <c r="Q315" s="325"/>
      <c r="R315" s="325"/>
      <c r="S315" s="325"/>
      <c r="T315" s="325"/>
      <c r="U315" s="325"/>
      <c r="V315" s="325"/>
      <c r="W315" s="325"/>
      <c r="X315" s="325"/>
      <c r="Y315" s="325"/>
    </row>
    <row r="316" spans="1:25" ht="14.25">
      <c r="A316" s="330"/>
      <c r="B316" s="325"/>
      <c r="C316" s="325"/>
      <c r="D316" s="325"/>
      <c r="E316" s="325"/>
      <c r="F316" s="325"/>
      <c r="G316" s="325"/>
      <c r="H316" s="325"/>
      <c r="I316" s="325"/>
      <c r="J316" s="325"/>
      <c r="K316" s="325"/>
      <c r="L316" s="325"/>
      <c r="M316" s="325"/>
      <c r="N316" s="325"/>
      <c r="O316" s="325"/>
      <c r="P316" s="325"/>
      <c r="Q316" s="325"/>
      <c r="R316" s="325"/>
      <c r="S316" s="325"/>
      <c r="T316" s="325"/>
      <c r="U316" s="325"/>
      <c r="V316" s="325"/>
      <c r="W316" s="325"/>
      <c r="X316" s="325"/>
      <c r="Y316" s="325"/>
    </row>
    <row r="317" spans="1:25" ht="14.25">
      <c r="A317" s="330"/>
      <c r="B317" s="325"/>
      <c r="C317" s="325"/>
      <c r="D317" s="325"/>
      <c r="E317" s="325"/>
      <c r="F317" s="325"/>
      <c r="G317" s="325"/>
      <c r="H317" s="325"/>
      <c r="I317" s="325"/>
      <c r="J317" s="325"/>
      <c r="K317" s="325"/>
      <c r="L317" s="325"/>
      <c r="M317" s="325"/>
      <c r="N317" s="325"/>
      <c r="O317" s="325"/>
      <c r="P317" s="325"/>
      <c r="Q317" s="325"/>
      <c r="R317" s="325"/>
      <c r="S317" s="325"/>
      <c r="T317" s="325"/>
      <c r="U317" s="325"/>
      <c r="V317" s="325"/>
      <c r="W317" s="325"/>
      <c r="X317" s="325"/>
      <c r="Y317" s="325"/>
    </row>
    <row r="318" spans="1:25" ht="14.25">
      <c r="A318" s="330"/>
      <c r="B318" s="325"/>
      <c r="C318" s="325"/>
      <c r="D318" s="325"/>
      <c r="E318" s="325"/>
      <c r="F318" s="325"/>
      <c r="G318" s="325"/>
      <c r="H318" s="325"/>
      <c r="I318" s="325"/>
      <c r="J318" s="325"/>
      <c r="K318" s="325"/>
      <c r="L318" s="325"/>
      <c r="M318" s="325"/>
      <c r="N318" s="325"/>
      <c r="O318" s="325"/>
      <c r="P318" s="325"/>
      <c r="Q318" s="325"/>
      <c r="R318" s="325"/>
      <c r="S318" s="325"/>
      <c r="T318" s="325"/>
      <c r="U318" s="325"/>
      <c r="V318" s="325"/>
      <c r="W318" s="325"/>
      <c r="X318" s="325"/>
      <c r="Y318" s="325"/>
    </row>
    <row r="319" spans="1:25" ht="14.25">
      <c r="A319" s="330"/>
      <c r="B319" s="325"/>
      <c r="C319" s="325"/>
      <c r="D319" s="325"/>
      <c r="E319" s="325"/>
      <c r="F319" s="325"/>
      <c r="G319" s="325"/>
      <c r="H319" s="325"/>
      <c r="I319" s="325"/>
      <c r="J319" s="325"/>
      <c r="K319" s="325"/>
      <c r="L319" s="325"/>
      <c r="M319" s="325"/>
      <c r="N319" s="325"/>
      <c r="O319" s="325"/>
      <c r="P319" s="325"/>
      <c r="Q319" s="325"/>
      <c r="R319" s="325"/>
      <c r="S319" s="325"/>
      <c r="T319" s="325"/>
      <c r="U319" s="325"/>
      <c r="V319" s="325"/>
      <c r="W319" s="325"/>
      <c r="X319" s="325"/>
      <c r="Y319" s="325"/>
    </row>
    <row r="320" spans="1:25" ht="14.25">
      <c r="A320" s="330"/>
      <c r="B320" s="325"/>
      <c r="C320" s="325"/>
      <c r="D320" s="325"/>
      <c r="E320" s="325"/>
      <c r="F320" s="325"/>
      <c r="G320" s="325"/>
      <c r="H320" s="325"/>
      <c r="I320" s="325"/>
      <c r="J320" s="325"/>
      <c r="K320" s="325"/>
      <c r="L320" s="325"/>
      <c r="M320" s="325"/>
      <c r="N320" s="325"/>
      <c r="O320" s="325"/>
      <c r="P320" s="325"/>
      <c r="Q320" s="325"/>
      <c r="R320" s="325"/>
      <c r="S320" s="325"/>
      <c r="T320" s="325"/>
      <c r="U320" s="325"/>
      <c r="V320" s="325"/>
      <c r="W320" s="325"/>
      <c r="X320" s="325"/>
      <c r="Y320" s="325"/>
    </row>
    <row r="321" spans="1:25" ht="14.25">
      <c r="A321" s="330"/>
      <c r="B321" s="325"/>
      <c r="C321" s="325"/>
      <c r="D321" s="325"/>
      <c r="E321" s="325"/>
      <c r="F321" s="325"/>
      <c r="G321" s="325"/>
      <c r="H321" s="325"/>
      <c r="I321" s="325"/>
      <c r="J321" s="325"/>
      <c r="K321" s="325"/>
      <c r="L321" s="325"/>
      <c r="M321" s="325"/>
      <c r="N321" s="325"/>
      <c r="O321" s="325"/>
      <c r="P321" s="325"/>
      <c r="Q321" s="325"/>
      <c r="R321" s="325"/>
      <c r="S321" s="325"/>
      <c r="T321" s="325"/>
      <c r="U321" s="325"/>
      <c r="V321" s="325"/>
      <c r="W321" s="325"/>
      <c r="X321" s="325"/>
      <c r="Y321" s="325"/>
    </row>
    <row r="322" spans="1:25" ht="14.25">
      <c r="A322" s="330"/>
      <c r="B322" s="325"/>
      <c r="C322" s="325"/>
      <c r="D322" s="325"/>
      <c r="E322" s="325"/>
      <c r="F322" s="325"/>
      <c r="G322" s="325"/>
      <c r="H322" s="325"/>
      <c r="I322" s="325"/>
      <c r="J322" s="325"/>
      <c r="K322" s="325"/>
      <c r="L322" s="325"/>
      <c r="M322" s="325"/>
      <c r="N322" s="325"/>
      <c r="O322" s="325"/>
      <c r="P322" s="325"/>
      <c r="Q322" s="325"/>
      <c r="R322" s="325"/>
      <c r="S322" s="325"/>
      <c r="T322" s="325"/>
      <c r="U322" s="325"/>
      <c r="V322" s="325"/>
      <c r="W322" s="325"/>
      <c r="X322" s="325"/>
      <c r="Y322" s="325"/>
    </row>
    <row r="323" spans="1:25" ht="14.25">
      <c r="A323" s="330"/>
      <c r="B323" s="325"/>
      <c r="C323" s="325"/>
      <c r="D323" s="325"/>
      <c r="E323" s="325"/>
      <c r="F323" s="325"/>
      <c r="G323" s="325"/>
      <c r="H323" s="325"/>
      <c r="I323" s="325"/>
      <c r="J323" s="325"/>
      <c r="K323" s="325"/>
      <c r="L323" s="325"/>
      <c r="M323" s="325"/>
      <c r="N323" s="325"/>
      <c r="O323" s="325"/>
      <c r="P323" s="325"/>
      <c r="Q323" s="325"/>
      <c r="R323" s="325"/>
      <c r="S323" s="325"/>
      <c r="T323" s="325"/>
      <c r="U323" s="325"/>
      <c r="V323" s="325"/>
      <c r="W323" s="325"/>
      <c r="X323" s="325"/>
      <c r="Y323" s="325"/>
    </row>
    <row r="324" spans="1:25" ht="14.25">
      <c r="A324" s="330"/>
      <c r="B324" s="325"/>
      <c r="C324" s="325"/>
      <c r="D324" s="325"/>
      <c r="E324" s="325"/>
      <c r="F324" s="325"/>
      <c r="G324" s="325"/>
      <c r="H324" s="325"/>
      <c r="I324" s="325"/>
      <c r="J324" s="325"/>
      <c r="K324" s="325"/>
      <c r="L324" s="325"/>
      <c r="M324" s="325"/>
      <c r="N324" s="325"/>
      <c r="O324" s="325"/>
      <c r="P324" s="325"/>
      <c r="Q324" s="325"/>
      <c r="R324" s="325"/>
      <c r="S324" s="325"/>
      <c r="T324" s="325"/>
      <c r="U324" s="325"/>
      <c r="V324" s="325"/>
      <c r="W324" s="325"/>
      <c r="X324" s="325"/>
      <c r="Y324" s="325"/>
    </row>
    <row r="325" spans="1:25" ht="14.25">
      <c r="A325" s="330"/>
      <c r="B325" s="325"/>
      <c r="C325" s="325"/>
      <c r="D325" s="325"/>
      <c r="E325" s="325"/>
      <c r="F325" s="325"/>
      <c r="G325" s="325"/>
      <c r="H325" s="325"/>
      <c r="I325" s="325"/>
      <c r="J325" s="325"/>
      <c r="K325" s="325"/>
      <c r="L325" s="325"/>
      <c r="M325" s="325"/>
      <c r="N325" s="325"/>
      <c r="O325" s="325"/>
      <c r="P325" s="325"/>
      <c r="Q325" s="325"/>
      <c r="R325" s="325"/>
      <c r="S325" s="325"/>
      <c r="T325" s="325"/>
      <c r="U325" s="325"/>
      <c r="V325" s="325"/>
      <c r="W325" s="325"/>
      <c r="X325" s="325"/>
      <c r="Y325" s="325"/>
    </row>
    <row r="326" spans="1:25" ht="14.25">
      <c r="A326" s="330"/>
      <c r="B326" s="325"/>
      <c r="C326" s="325"/>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row>
    <row r="327" spans="1:25" ht="14.25">
      <c r="A327" s="330"/>
      <c r="B327" s="325"/>
      <c r="C327" s="325"/>
      <c r="D327" s="325"/>
      <c r="E327" s="325"/>
      <c r="F327" s="325"/>
      <c r="G327" s="325"/>
      <c r="H327" s="325"/>
      <c r="I327" s="325"/>
      <c r="J327" s="325"/>
      <c r="K327" s="325"/>
      <c r="L327" s="325"/>
      <c r="M327" s="325"/>
      <c r="N327" s="325"/>
      <c r="O327" s="325"/>
      <c r="P327" s="325"/>
      <c r="Q327" s="325"/>
      <c r="R327" s="325"/>
      <c r="S327" s="325"/>
      <c r="T327" s="325"/>
      <c r="U327" s="325"/>
      <c r="V327" s="325"/>
      <c r="W327" s="325"/>
      <c r="X327" s="325"/>
      <c r="Y327" s="325"/>
    </row>
    <row r="328" spans="1:25" ht="14.25">
      <c r="A328" s="330"/>
      <c r="B328" s="325"/>
      <c r="C328" s="325"/>
      <c r="D328" s="325"/>
      <c r="E328" s="325"/>
      <c r="F328" s="325"/>
      <c r="G328" s="325"/>
      <c r="H328" s="325"/>
      <c r="I328" s="325"/>
      <c r="J328" s="325"/>
      <c r="K328" s="325"/>
      <c r="L328" s="325"/>
      <c r="M328" s="325"/>
      <c r="N328" s="325"/>
      <c r="O328" s="325"/>
      <c r="P328" s="325"/>
      <c r="Q328" s="325"/>
      <c r="R328" s="325"/>
      <c r="S328" s="325"/>
      <c r="T328" s="325"/>
      <c r="U328" s="325"/>
      <c r="V328" s="325"/>
      <c r="W328" s="325"/>
      <c r="X328" s="325"/>
      <c r="Y328" s="325"/>
    </row>
    <row r="329" spans="1:25" ht="14.25">
      <c r="A329" s="330"/>
      <c r="B329" s="325"/>
      <c r="C329" s="325"/>
      <c r="D329" s="325"/>
      <c r="E329" s="325"/>
      <c r="F329" s="325"/>
      <c r="G329" s="325"/>
      <c r="H329" s="325"/>
      <c r="I329" s="325"/>
      <c r="J329" s="325"/>
      <c r="K329" s="325"/>
      <c r="L329" s="325"/>
      <c r="M329" s="325"/>
      <c r="N329" s="325"/>
      <c r="O329" s="325"/>
      <c r="P329" s="325"/>
      <c r="Q329" s="325"/>
      <c r="R329" s="325"/>
      <c r="S329" s="325"/>
      <c r="T329" s="325"/>
      <c r="U329" s="325"/>
      <c r="V329" s="325"/>
      <c r="W329" s="325"/>
      <c r="X329" s="325"/>
      <c r="Y329" s="325"/>
    </row>
    <row r="330" spans="1:25" ht="14.25">
      <c r="A330" s="330"/>
      <c r="B330" s="325"/>
      <c r="C330" s="325"/>
      <c r="D330" s="325"/>
      <c r="E330" s="325"/>
      <c r="F330" s="325"/>
      <c r="G330" s="325"/>
      <c r="H330" s="325"/>
      <c r="I330" s="325"/>
      <c r="J330" s="325"/>
      <c r="K330" s="325"/>
      <c r="L330" s="325"/>
      <c r="M330" s="325"/>
      <c r="N330" s="325"/>
      <c r="O330" s="325"/>
      <c r="P330" s="325"/>
      <c r="Q330" s="325"/>
      <c r="R330" s="325"/>
      <c r="S330" s="325"/>
      <c r="T330" s="325"/>
      <c r="U330" s="325"/>
      <c r="V330" s="325"/>
      <c r="W330" s="325"/>
      <c r="X330" s="325"/>
      <c r="Y330" s="325"/>
    </row>
    <row r="331" spans="1:25" ht="14.25">
      <c r="A331" s="330"/>
      <c r="B331" s="325"/>
      <c r="C331" s="325"/>
      <c r="D331" s="325"/>
      <c r="E331" s="325"/>
      <c r="F331" s="325"/>
      <c r="G331" s="325"/>
      <c r="H331" s="325"/>
      <c r="I331" s="325"/>
      <c r="J331" s="325"/>
      <c r="K331" s="325"/>
      <c r="L331" s="325"/>
      <c r="M331" s="325"/>
      <c r="N331" s="325"/>
      <c r="O331" s="325"/>
      <c r="P331" s="325"/>
      <c r="Q331" s="325"/>
      <c r="R331" s="325"/>
      <c r="S331" s="325"/>
      <c r="T331" s="325"/>
      <c r="U331" s="325"/>
      <c r="V331" s="325"/>
      <c r="W331" s="325"/>
      <c r="X331" s="325"/>
      <c r="Y331" s="325"/>
    </row>
    <row r="332" spans="1:25" ht="14.25">
      <c r="A332" s="330"/>
      <c r="B332" s="325"/>
      <c r="C332" s="325"/>
      <c r="D332" s="325"/>
      <c r="E332" s="325"/>
      <c r="F332" s="325"/>
      <c r="G332" s="325"/>
      <c r="H332" s="325"/>
      <c r="I332" s="325"/>
      <c r="J332" s="325"/>
      <c r="K332" s="325"/>
      <c r="L332" s="325"/>
      <c r="M332" s="325"/>
      <c r="N332" s="325"/>
      <c r="O332" s="325"/>
      <c r="P332" s="325"/>
      <c r="Q332" s="325"/>
      <c r="R332" s="325"/>
      <c r="S332" s="325"/>
      <c r="T332" s="325"/>
      <c r="U332" s="325"/>
      <c r="V332" s="325"/>
      <c r="W332" s="325"/>
      <c r="X332" s="325"/>
      <c r="Y332" s="325"/>
    </row>
    <row r="333" spans="1:25" ht="14.25">
      <c r="A333" s="330"/>
      <c r="B333" s="325"/>
      <c r="C333" s="325"/>
      <c r="D333" s="325"/>
      <c r="E333" s="325"/>
      <c r="F333" s="325"/>
      <c r="G333" s="325"/>
      <c r="H333" s="325"/>
      <c r="I333" s="325"/>
      <c r="J333" s="325"/>
      <c r="K333" s="325"/>
      <c r="L333" s="325"/>
      <c r="M333" s="325"/>
      <c r="N333" s="325"/>
      <c r="O333" s="325"/>
      <c r="P333" s="325"/>
      <c r="Q333" s="325"/>
      <c r="R333" s="325"/>
      <c r="S333" s="325"/>
      <c r="T333" s="325"/>
      <c r="U333" s="325"/>
      <c r="V333" s="325"/>
      <c r="W333" s="325"/>
      <c r="X333" s="325"/>
      <c r="Y333" s="325"/>
    </row>
    <row r="334" spans="1:25" ht="14.25">
      <c r="A334" s="330"/>
      <c r="B334" s="325"/>
      <c r="C334" s="325"/>
      <c r="D334" s="325"/>
      <c r="E334" s="325"/>
      <c r="F334" s="325"/>
      <c r="G334" s="325"/>
      <c r="H334" s="325"/>
      <c r="I334" s="325"/>
      <c r="J334" s="325"/>
      <c r="K334" s="325"/>
      <c r="L334" s="325"/>
      <c r="M334" s="325"/>
      <c r="N334" s="325"/>
      <c r="O334" s="325"/>
      <c r="P334" s="325"/>
      <c r="Q334" s="325"/>
      <c r="R334" s="325"/>
      <c r="S334" s="325"/>
      <c r="T334" s="325"/>
      <c r="U334" s="325"/>
      <c r="V334" s="325"/>
      <c r="W334" s="325"/>
      <c r="X334" s="325"/>
      <c r="Y334" s="325"/>
    </row>
    <row r="335" spans="1:25" ht="14.25">
      <c r="A335" s="330"/>
      <c r="B335" s="325"/>
      <c r="C335" s="325"/>
      <c r="D335" s="325"/>
      <c r="E335" s="325"/>
      <c r="F335" s="325"/>
      <c r="G335" s="325"/>
      <c r="H335" s="325"/>
      <c r="I335" s="325"/>
      <c r="J335" s="325"/>
      <c r="K335" s="325"/>
      <c r="L335" s="325"/>
      <c r="M335" s="325"/>
      <c r="N335" s="325"/>
      <c r="O335" s="325"/>
      <c r="P335" s="325"/>
      <c r="Q335" s="325"/>
      <c r="R335" s="325"/>
      <c r="S335" s="325"/>
      <c r="T335" s="325"/>
      <c r="U335" s="325"/>
      <c r="V335" s="325"/>
      <c r="W335" s="325"/>
      <c r="X335" s="325"/>
      <c r="Y335" s="325"/>
    </row>
    <row r="336" spans="1:25" ht="14.25">
      <c r="A336" s="330"/>
      <c r="B336" s="325"/>
      <c r="C336" s="325"/>
      <c r="D336" s="325"/>
      <c r="E336" s="325"/>
      <c r="F336" s="325"/>
      <c r="G336" s="325"/>
      <c r="H336" s="325"/>
      <c r="I336" s="325"/>
      <c r="J336" s="325"/>
      <c r="K336" s="325"/>
      <c r="L336" s="325"/>
      <c r="M336" s="325"/>
      <c r="N336" s="325"/>
      <c r="O336" s="325"/>
      <c r="P336" s="325"/>
      <c r="Q336" s="325"/>
      <c r="R336" s="325"/>
      <c r="S336" s="325"/>
      <c r="T336" s="325"/>
      <c r="U336" s="325"/>
      <c r="V336" s="325"/>
      <c r="W336" s="325"/>
      <c r="X336" s="325"/>
      <c r="Y336" s="325"/>
    </row>
    <row r="337" spans="1:25" ht="14.25">
      <c r="A337" s="330"/>
      <c r="B337" s="325"/>
      <c r="C337" s="325"/>
      <c r="D337" s="325"/>
      <c r="E337" s="325"/>
      <c r="F337" s="325"/>
      <c r="G337" s="325"/>
      <c r="H337" s="325"/>
      <c r="I337" s="325"/>
      <c r="J337" s="325"/>
      <c r="K337" s="325"/>
      <c r="L337" s="325"/>
      <c r="M337" s="325"/>
      <c r="N337" s="325"/>
      <c r="O337" s="325"/>
      <c r="P337" s="325"/>
      <c r="Q337" s="325"/>
      <c r="R337" s="325"/>
      <c r="S337" s="325"/>
      <c r="T337" s="325"/>
      <c r="U337" s="325"/>
      <c r="V337" s="325"/>
      <c r="W337" s="325"/>
      <c r="X337" s="325"/>
      <c r="Y337" s="325"/>
    </row>
    <row r="338" spans="1:25" ht="14.25">
      <c r="A338" s="330"/>
      <c r="B338" s="325"/>
      <c r="C338" s="325"/>
      <c r="D338" s="325"/>
      <c r="E338" s="325"/>
      <c r="F338" s="325"/>
      <c r="G338" s="325"/>
      <c r="H338" s="325"/>
      <c r="I338" s="325"/>
      <c r="J338" s="325"/>
      <c r="K338" s="325"/>
      <c r="L338" s="325"/>
      <c r="M338" s="325"/>
      <c r="N338" s="325"/>
      <c r="O338" s="325"/>
      <c r="P338" s="325"/>
      <c r="Q338" s="325"/>
      <c r="R338" s="325"/>
      <c r="S338" s="325"/>
      <c r="T338" s="325"/>
      <c r="U338" s="325"/>
      <c r="V338" s="325"/>
      <c r="W338" s="325"/>
      <c r="X338" s="325"/>
      <c r="Y338" s="325"/>
    </row>
    <row r="339" spans="1:25" ht="14.25">
      <c r="A339" s="330"/>
      <c r="B339" s="325"/>
      <c r="C339" s="325"/>
      <c r="D339" s="325"/>
      <c r="E339" s="325"/>
      <c r="F339" s="325"/>
      <c r="G339" s="325"/>
      <c r="H339" s="325"/>
      <c r="I339" s="325"/>
      <c r="J339" s="325"/>
      <c r="K339" s="325"/>
      <c r="L339" s="325"/>
      <c r="M339" s="325"/>
      <c r="N339" s="325"/>
      <c r="O339" s="325"/>
      <c r="P339" s="325"/>
      <c r="Q339" s="325"/>
      <c r="R339" s="325"/>
      <c r="S339" s="325"/>
      <c r="T339" s="325"/>
      <c r="U339" s="325"/>
      <c r="V339" s="325"/>
      <c r="W339" s="325"/>
      <c r="X339" s="325"/>
      <c r="Y339" s="325"/>
    </row>
    <row r="340" spans="1:25" ht="14.25">
      <c r="A340" s="330"/>
      <c r="B340" s="325"/>
      <c r="C340" s="325"/>
      <c r="D340" s="325"/>
      <c r="E340" s="325"/>
      <c r="F340" s="325"/>
      <c r="G340" s="325"/>
      <c r="H340" s="325"/>
      <c r="I340" s="325"/>
      <c r="J340" s="325"/>
      <c r="K340" s="325"/>
      <c r="L340" s="325"/>
      <c r="M340" s="325"/>
      <c r="N340" s="325"/>
      <c r="O340" s="325"/>
      <c r="P340" s="325"/>
      <c r="Q340" s="325"/>
      <c r="R340" s="325"/>
      <c r="S340" s="325"/>
      <c r="T340" s="325"/>
      <c r="U340" s="325"/>
      <c r="V340" s="325"/>
      <c r="W340" s="325"/>
      <c r="X340" s="325"/>
      <c r="Y340" s="325"/>
    </row>
    <row r="341" spans="1:25" ht="14.25">
      <c r="A341" s="330"/>
      <c r="B341" s="325"/>
      <c r="C341" s="325"/>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row>
    <row r="342" spans="1:25" ht="14.25">
      <c r="A342" s="330"/>
      <c r="B342" s="325"/>
      <c r="C342" s="325"/>
      <c r="D342" s="325"/>
      <c r="E342" s="325"/>
      <c r="F342" s="325"/>
      <c r="G342" s="325"/>
      <c r="H342" s="325"/>
      <c r="I342" s="325"/>
      <c r="J342" s="325"/>
      <c r="K342" s="325"/>
      <c r="L342" s="325"/>
      <c r="M342" s="325"/>
      <c r="N342" s="325"/>
      <c r="O342" s="325"/>
      <c r="P342" s="325"/>
      <c r="Q342" s="325"/>
      <c r="R342" s="325"/>
      <c r="S342" s="325"/>
      <c r="T342" s="325"/>
      <c r="U342" s="325"/>
      <c r="V342" s="325"/>
      <c r="W342" s="325"/>
      <c r="X342" s="325"/>
      <c r="Y342" s="325"/>
    </row>
    <row r="343" spans="1:25" ht="14.25">
      <c r="A343" s="330"/>
      <c r="B343" s="325"/>
      <c r="C343" s="325"/>
      <c r="D343" s="325"/>
      <c r="E343" s="325"/>
      <c r="F343" s="325"/>
      <c r="G343" s="325"/>
      <c r="H343" s="325"/>
      <c r="I343" s="325"/>
      <c r="J343" s="325"/>
      <c r="K343" s="325"/>
      <c r="L343" s="325"/>
      <c r="M343" s="325"/>
      <c r="N343" s="325"/>
      <c r="O343" s="325"/>
      <c r="P343" s="325"/>
      <c r="Q343" s="325"/>
      <c r="R343" s="325"/>
      <c r="S343" s="325"/>
      <c r="T343" s="325"/>
      <c r="U343" s="325"/>
      <c r="V343" s="325"/>
      <c r="W343" s="325"/>
      <c r="X343" s="325"/>
      <c r="Y343" s="325"/>
    </row>
    <row r="344" spans="1:25" ht="14.25">
      <c r="A344" s="330"/>
      <c r="B344" s="325"/>
      <c r="C344" s="325"/>
      <c r="D344" s="325"/>
      <c r="E344" s="325"/>
      <c r="F344" s="325"/>
      <c r="G344" s="325"/>
      <c r="H344" s="325"/>
      <c r="I344" s="325"/>
      <c r="J344" s="325"/>
      <c r="K344" s="325"/>
      <c r="L344" s="325"/>
      <c r="M344" s="325"/>
      <c r="N344" s="325"/>
      <c r="O344" s="325"/>
      <c r="P344" s="325"/>
      <c r="Q344" s="325"/>
      <c r="R344" s="325"/>
      <c r="S344" s="325"/>
      <c r="T344" s="325"/>
      <c r="U344" s="325"/>
      <c r="V344" s="325"/>
      <c r="W344" s="325"/>
      <c r="X344" s="325"/>
      <c r="Y344" s="325"/>
    </row>
    <row r="345" spans="1:25" ht="14.25">
      <c r="A345" s="330"/>
      <c r="B345" s="325"/>
      <c r="C345" s="325"/>
      <c r="D345" s="325"/>
      <c r="E345" s="325"/>
      <c r="F345" s="325"/>
      <c r="G345" s="325"/>
      <c r="H345" s="325"/>
      <c r="I345" s="325"/>
      <c r="J345" s="325"/>
      <c r="K345" s="325"/>
      <c r="L345" s="325"/>
      <c r="M345" s="325"/>
      <c r="N345" s="325"/>
      <c r="O345" s="325"/>
      <c r="P345" s="325"/>
      <c r="Q345" s="325"/>
      <c r="R345" s="325"/>
      <c r="S345" s="325"/>
      <c r="T345" s="325"/>
      <c r="U345" s="325"/>
      <c r="V345" s="325"/>
      <c r="W345" s="325"/>
      <c r="X345" s="325"/>
      <c r="Y345" s="325"/>
    </row>
    <row r="346" spans="1:25" ht="14.25">
      <c r="A346" s="330"/>
      <c r="B346" s="325"/>
      <c r="C346" s="325"/>
      <c r="D346" s="325"/>
      <c r="E346" s="325"/>
      <c r="F346" s="325"/>
      <c r="G346" s="325"/>
      <c r="H346" s="325"/>
      <c r="I346" s="325"/>
      <c r="J346" s="325"/>
      <c r="K346" s="325"/>
      <c r="L346" s="325"/>
      <c r="M346" s="325"/>
      <c r="N346" s="325"/>
      <c r="O346" s="325"/>
      <c r="P346" s="325"/>
      <c r="Q346" s="325"/>
      <c r="R346" s="325"/>
      <c r="S346" s="325"/>
      <c r="T346" s="325"/>
      <c r="U346" s="325"/>
      <c r="V346" s="325"/>
      <c r="W346" s="325"/>
      <c r="X346" s="325"/>
      <c r="Y346" s="325"/>
    </row>
    <row r="347" spans="1:25" ht="14.25">
      <c r="A347" s="330"/>
      <c r="B347" s="325"/>
      <c r="C347" s="325"/>
      <c r="D347" s="325"/>
      <c r="E347" s="325"/>
      <c r="F347" s="325"/>
      <c r="G347" s="325"/>
      <c r="H347" s="325"/>
      <c r="I347" s="325"/>
      <c r="J347" s="325"/>
      <c r="K347" s="325"/>
      <c r="L347" s="325"/>
      <c r="M347" s="325"/>
      <c r="N347" s="325"/>
      <c r="O347" s="325"/>
      <c r="P347" s="325"/>
      <c r="Q347" s="325"/>
      <c r="R347" s="325"/>
      <c r="S347" s="325"/>
      <c r="T347" s="325"/>
      <c r="U347" s="325"/>
      <c r="V347" s="325"/>
      <c r="W347" s="325"/>
      <c r="X347" s="325"/>
      <c r="Y347" s="325"/>
    </row>
    <row r="348" spans="1:25" ht="14.25">
      <c r="A348" s="330"/>
      <c r="B348" s="325"/>
      <c r="C348" s="325"/>
      <c r="D348" s="325"/>
      <c r="E348" s="325"/>
      <c r="F348" s="325"/>
      <c r="G348" s="325"/>
      <c r="H348" s="325"/>
      <c r="I348" s="325"/>
      <c r="J348" s="325"/>
      <c r="K348" s="325"/>
      <c r="L348" s="325"/>
      <c r="M348" s="325"/>
      <c r="N348" s="325"/>
      <c r="O348" s="325"/>
      <c r="P348" s="325"/>
      <c r="Q348" s="325"/>
      <c r="R348" s="325"/>
      <c r="S348" s="325"/>
      <c r="T348" s="325"/>
      <c r="U348" s="325"/>
      <c r="V348" s="325"/>
      <c r="W348" s="325"/>
      <c r="X348" s="325"/>
      <c r="Y348" s="325"/>
    </row>
    <row r="349" spans="1:25" ht="14.25">
      <c r="A349" s="330"/>
      <c r="B349" s="325"/>
      <c r="C349" s="325"/>
      <c r="D349" s="325"/>
      <c r="E349" s="325"/>
      <c r="F349" s="325"/>
      <c r="G349" s="325"/>
      <c r="H349" s="325"/>
      <c r="I349" s="325"/>
      <c r="J349" s="325"/>
      <c r="K349" s="325"/>
      <c r="L349" s="325"/>
      <c r="M349" s="325"/>
      <c r="N349" s="325"/>
      <c r="O349" s="325"/>
      <c r="P349" s="325"/>
      <c r="Q349" s="325"/>
      <c r="R349" s="325"/>
      <c r="S349" s="325"/>
      <c r="T349" s="325"/>
      <c r="U349" s="325"/>
      <c r="V349" s="325"/>
      <c r="W349" s="325"/>
      <c r="X349" s="325"/>
      <c r="Y349" s="325"/>
    </row>
    <row r="350" spans="1:25" ht="14.25">
      <c r="A350" s="330"/>
      <c r="B350" s="325"/>
      <c r="C350" s="325"/>
      <c r="D350" s="325"/>
      <c r="E350" s="325"/>
      <c r="F350" s="325"/>
      <c r="G350" s="325"/>
      <c r="H350" s="325"/>
      <c r="I350" s="325"/>
      <c r="J350" s="325"/>
      <c r="K350" s="325"/>
      <c r="L350" s="325"/>
      <c r="M350" s="325"/>
      <c r="N350" s="325"/>
      <c r="O350" s="325"/>
      <c r="P350" s="325"/>
      <c r="Q350" s="325"/>
      <c r="R350" s="325"/>
      <c r="S350" s="325"/>
      <c r="T350" s="325"/>
      <c r="U350" s="325"/>
      <c r="V350" s="325"/>
      <c r="W350" s="325"/>
      <c r="X350" s="325"/>
      <c r="Y350" s="325"/>
    </row>
    <row r="351" spans="1:25" ht="14.25">
      <c r="A351" s="330"/>
      <c r="B351" s="325"/>
      <c r="C351" s="325"/>
      <c r="D351" s="325"/>
      <c r="E351" s="325"/>
      <c r="F351" s="325"/>
      <c r="G351" s="325"/>
      <c r="H351" s="325"/>
      <c r="I351" s="325"/>
      <c r="J351" s="325"/>
      <c r="K351" s="325"/>
      <c r="L351" s="325"/>
      <c r="M351" s="325"/>
      <c r="N351" s="325"/>
      <c r="O351" s="325"/>
      <c r="P351" s="325"/>
      <c r="Q351" s="325"/>
      <c r="R351" s="325"/>
      <c r="S351" s="325"/>
      <c r="T351" s="325"/>
      <c r="U351" s="325"/>
      <c r="V351" s="325"/>
      <c r="W351" s="325"/>
      <c r="X351" s="325"/>
      <c r="Y351" s="325"/>
    </row>
    <row r="352" spans="1:25" ht="14.25">
      <c r="A352" s="330"/>
      <c r="B352" s="325"/>
      <c r="C352" s="325"/>
      <c r="D352" s="325"/>
      <c r="E352" s="325"/>
      <c r="F352" s="325"/>
      <c r="G352" s="325"/>
      <c r="H352" s="325"/>
      <c r="I352" s="325"/>
      <c r="J352" s="325"/>
      <c r="K352" s="325"/>
      <c r="L352" s="325"/>
      <c r="M352" s="325"/>
      <c r="N352" s="325"/>
      <c r="O352" s="325"/>
      <c r="P352" s="325"/>
      <c r="Q352" s="325"/>
      <c r="R352" s="325"/>
      <c r="S352" s="325"/>
      <c r="T352" s="325"/>
      <c r="U352" s="325"/>
      <c r="V352" s="325"/>
      <c r="W352" s="325"/>
      <c r="X352" s="325"/>
      <c r="Y352" s="325"/>
    </row>
    <row r="353" spans="1:25" ht="14.25">
      <c r="A353" s="330"/>
      <c r="B353" s="325"/>
      <c r="C353" s="325"/>
      <c r="D353" s="325"/>
      <c r="E353" s="325"/>
      <c r="F353" s="325"/>
      <c r="G353" s="325"/>
      <c r="H353" s="325"/>
      <c r="I353" s="325"/>
      <c r="J353" s="325"/>
      <c r="K353" s="325"/>
      <c r="L353" s="325"/>
      <c r="M353" s="325"/>
      <c r="N353" s="325"/>
      <c r="O353" s="325"/>
      <c r="P353" s="325"/>
      <c r="Q353" s="325"/>
      <c r="R353" s="325"/>
      <c r="S353" s="325"/>
      <c r="T353" s="325"/>
      <c r="U353" s="325"/>
      <c r="V353" s="325"/>
      <c r="W353" s="325"/>
      <c r="X353" s="325"/>
      <c r="Y353" s="325"/>
    </row>
    <row r="354" spans="1:25" ht="14.25">
      <c r="A354" s="330"/>
      <c r="B354" s="325"/>
      <c r="C354" s="325"/>
      <c r="D354" s="325"/>
      <c r="E354" s="325"/>
      <c r="F354" s="325"/>
      <c r="G354" s="325"/>
      <c r="H354" s="325"/>
      <c r="I354" s="325"/>
      <c r="J354" s="325"/>
      <c r="K354" s="325"/>
      <c r="L354" s="325"/>
      <c r="M354" s="325"/>
      <c r="N354" s="325"/>
      <c r="O354" s="325"/>
      <c r="P354" s="325"/>
      <c r="Q354" s="325"/>
      <c r="R354" s="325"/>
      <c r="S354" s="325"/>
      <c r="T354" s="325"/>
      <c r="U354" s="325"/>
      <c r="V354" s="325"/>
      <c r="W354" s="325"/>
      <c r="X354" s="325"/>
      <c r="Y354" s="325"/>
    </row>
    <row r="355" spans="1:25" ht="14.25">
      <c r="A355" s="330"/>
      <c r="B355" s="325"/>
      <c r="C355" s="325"/>
      <c r="D355" s="325"/>
      <c r="E355" s="325"/>
      <c r="F355" s="325"/>
      <c r="G355" s="325"/>
      <c r="H355" s="325"/>
      <c r="I355" s="325"/>
      <c r="J355" s="325"/>
      <c r="K355" s="325"/>
      <c r="L355" s="325"/>
      <c r="M355" s="325"/>
      <c r="N355" s="325"/>
      <c r="O355" s="325"/>
      <c r="P355" s="325"/>
      <c r="Q355" s="325"/>
      <c r="R355" s="325"/>
      <c r="S355" s="325"/>
      <c r="T355" s="325"/>
      <c r="U355" s="325"/>
      <c r="V355" s="325"/>
      <c r="W355" s="325"/>
      <c r="X355" s="325"/>
      <c r="Y355" s="325"/>
    </row>
    <row r="356" spans="1:25" ht="14.25">
      <c r="A356" s="330"/>
      <c r="B356" s="325"/>
      <c r="C356" s="325"/>
      <c r="D356" s="325"/>
      <c r="E356" s="325"/>
      <c r="F356" s="325"/>
      <c r="G356" s="325"/>
      <c r="H356" s="325"/>
      <c r="I356" s="325"/>
      <c r="J356" s="325"/>
      <c r="K356" s="325"/>
      <c r="L356" s="325"/>
      <c r="M356" s="325"/>
      <c r="N356" s="325"/>
      <c r="O356" s="325"/>
      <c r="P356" s="325"/>
      <c r="Q356" s="325"/>
      <c r="R356" s="325"/>
      <c r="S356" s="325"/>
      <c r="T356" s="325"/>
      <c r="U356" s="325"/>
      <c r="V356" s="325"/>
      <c r="W356" s="325"/>
      <c r="X356" s="325"/>
      <c r="Y356" s="325"/>
    </row>
    <row r="357" spans="1:25" ht="14.25">
      <c r="A357" s="330"/>
      <c r="B357" s="325"/>
      <c r="C357" s="325"/>
      <c r="D357" s="325"/>
      <c r="E357" s="325"/>
      <c r="F357" s="325"/>
      <c r="G357" s="325"/>
      <c r="H357" s="325"/>
      <c r="I357" s="325"/>
      <c r="J357" s="325"/>
      <c r="K357" s="325"/>
      <c r="L357" s="325"/>
      <c r="M357" s="325"/>
      <c r="N357" s="325"/>
      <c r="O357" s="325"/>
      <c r="P357" s="325"/>
      <c r="Q357" s="325"/>
      <c r="R357" s="325"/>
      <c r="S357" s="325"/>
      <c r="T357" s="325"/>
      <c r="U357" s="325"/>
      <c r="V357" s="325"/>
      <c r="W357" s="325"/>
      <c r="X357" s="325"/>
      <c r="Y357" s="325"/>
    </row>
    <row r="358" spans="1:25" ht="14.25">
      <c r="A358" s="330"/>
      <c r="B358" s="325"/>
      <c r="C358" s="325"/>
      <c r="D358" s="325"/>
      <c r="E358" s="325"/>
      <c r="F358" s="325"/>
      <c r="G358" s="325"/>
      <c r="H358" s="325"/>
      <c r="I358" s="325"/>
      <c r="J358" s="325"/>
      <c r="K358" s="325"/>
      <c r="L358" s="325"/>
      <c r="M358" s="325"/>
      <c r="N358" s="325"/>
      <c r="O358" s="325"/>
      <c r="P358" s="325"/>
      <c r="Q358" s="325"/>
      <c r="R358" s="325"/>
      <c r="S358" s="325"/>
      <c r="T358" s="325"/>
      <c r="U358" s="325"/>
      <c r="V358" s="325"/>
      <c r="W358" s="325"/>
      <c r="X358" s="325"/>
      <c r="Y358" s="325"/>
    </row>
    <row r="359" spans="1:25" ht="14.25">
      <c r="A359" s="330"/>
      <c r="B359" s="325"/>
      <c r="C359" s="325"/>
      <c r="D359" s="325"/>
      <c r="E359" s="325"/>
      <c r="F359" s="325"/>
      <c r="G359" s="325"/>
      <c r="H359" s="325"/>
      <c r="I359" s="325"/>
      <c r="J359" s="325"/>
      <c r="K359" s="325"/>
      <c r="L359" s="325"/>
      <c r="M359" s="325"/>
      <c r="N359" s="325"/>
      <c r="O359" s="325"/>
      <c r="P359" s="325"/>
      <c r="Q359" s="325"/>
      <c r="R359" s="325"/>
      <c r="S359" s="325"/>
      <c r="T359" s="325"/>
      <c r="U359" s="325"/>
      <c r="V359" s="325"/>
      <c r="W359" s="325"/>
      <c r="X359" s="325"/>
      <c r="Y359" s="325"/>
    </row>
    <row r="360" spans="1:25" ht="14.25">
      <c r="A360" s="330"/>
      <c r="B360" s="325"/>
      <c r="C360" s="325"/>
      <c r="D360" s="325"/>
      <c r="E360" s="325"/>
      <c r="F360" s="325"/>
      <c r="G360" s="325"/>
      <c r="H360" s="325"/>
      <c r="I360" s="325"/>
      <c r="J360" s="325"/>
      <c r="K360" s="325"/>
      <c r="L360" s="325"/>
      <c r="M360" s="325"/>
      <c r="N360" s="325"/>
      <c r="O360" s="325"/>
      <c r="P360" s="325"/>
      <c r="Q360" s="325"/>
      <c r="R360" s="325"/>
      <c r="S360" s="325"/>
      <c r="T360" s="325"/>
      <c r="U360" s="325"/>
      <c r="V360" s="325"/>
      <c r="W360" s="325"/>
      <c r="X360" s="325"/>
      <c r="Y360" s="325"/>
    </row>
    <row r="361" spans="1:25" ht="14.25">
      <c r="A361" s="330"/>
      <c r="B361" s="325"/>
      <c r="C361" s="325"/>
      <c r="D361" s="325"/>
      <c r="E361" s="325"/>
      <c r="F361" s="325"/>
      <c r="G361" s="325"/>
      <c r="H361" s="325"/>
      <c r="I361" s="325"/>
      <c r="J361" s="325"/>
      <c r="K361" s="325"/>
      <c r="L361" s="325"/>
      <c r="M361" s="325"/>
      <c r="N361" s="325"/>
      <c r="O361" s="325"/>
      <c r="P361" s="325"/>
      <c r="Q361" s="325"/>
      <c r="R361" s="325"/>
      <c r="S361" s="325"/>
      <c r="T361" s="325"/>
      <c r="U361" s="325"/>
      <c r="V361" s="325"/>
      <c r="W361" s="325"/>
      <c r="X361" s="325"/>
      <c r="Y361" s="325"/>
    </row>
    <row r="362" spans="1:25" ht="14.25">
      <c r="A362" s="330"/>
      <c r="B362" s="325"/>
      <c r="C362" s="325"/>
      <c r="D362" s="325"/>
      <c r="E362" s="325"/>
      <c r="F362" s="325"/>
      <c r="G362" s="325"/>
      <c r="H362" s="325"/>
      <c r="I362" s="325"/>
      <c r="J362" s="325"/>
      <c r="K362" s="325"/>
      <c r="L362" s="325"/>
      <c r="M362" s="325"/>
      <c r="N362" s="325"/>
      <c r="O362" s="325"/>
      <c r="P362" s="325"/>
      <c r="Q362" s="325"/>
      <c r="R362" s="325"/>
      <c r="S362" s="325"/>
      <c r="T362" s="325"/>
      <c r="U362" s="325"/>
      <c r="V362" s="325"/>
      <c r="W362" s="325"/>
      <c r="X362" s="325"/>
      <c r="Y362" s="325"/>
    </row>
    <row r="363" spans="1:25" ht="14.25">
      <c r="A363" s="330"/>
      <c r="B363" s="325"/>
      <c r="C363" s="325"/>
      <c r="D363" s="325"/>
      <c r="E363" s="325"/>
      <c r="F363" s="325"/>
      <c r="G363" s="325"/>
      <c r="H363" s="325"/>
      <c r="I363" s="325"/>
      <c r="J363" s="325"/>
      <c r="K363" s="325"/>
      <c r="L363" s="325"/>
      <c r="M363" s="325"/>
      <c r="N363" s="325"/>
      <c r="O363" s="325"/>
      <c r="P363" s="325"/>
      <c r="Q363" s="325"/>
      <c r="R363" s="325"/>
      <c r="S363" s="325"/>
      <c r="T363" s="325"/>
      <c r="U363" s="325"/>
      <c r="V363" s="325"/>
      <c r="W363" s="325"/>
      <c r="X363" s="325"/>
      <c r="Y363" s="325"/>
    </row>
    <row r="364" spans="1:25" ht="14.25">
      <c r="A364" s="330"/>
      <c r="B364" s="325"/>
      <c r="C364" s="325"/>
      <c r="D364" s="325"/>
      <c r="E364" s="325"/>
      <c r="F364" s="325"/>
      <c r="G364" s="325"/>
      <c r="H364" s="325"/>
      <c r="I364" s="325"/>
      <c r="J364" s="325"/>
      <c r="K364" s="325"/>
      <c r="L364" s="325"/>
      <c r="M364" s="325"/>
      <c r="N364" s="325"/>
      <c r="O364" s="325"/>
      <c r="P364" s="325"/>
      <c r="Q364" s="325"/>
      <c r="R364" s="325"/>
      <c r="S364" s="325"/>
      <c r="T364" s="325"/>
      <c r="U364" s="325"/>
      <c r="V364" s="325"/>
      <c r="W364" s="325"/>
      <c r="X364" s="325"/>
      <c r="Y364" s="325"/>
    </row>
    <row r="365" spans="1:25" ht="14.25">
      <c r="A365" s="330"/>
      <c r="B365" s="325"/>
      <c r="C365" s="325"/>
      <c r="D365" s="325"/>
      <c r="E365" s="325"/>
      <c r="F365" s="325"/>
      <c r="G365" s="325"/>
      <c r="H365" s="325"/>
      <c r="I365" s="325"/>
      <c r="J365" s="325"/>
      <c r="K365" s="325"/>
      <c r="L365" s="325"/>
      <c r="M365" s="325"/>
      <c r="N365" s="325"/>
      <c r="O365" s="325"/>
      <c r="P365" s="325"/>
      <c r="Q365" s="325"/>
      <c r="R365" s="325"/>
      <c r="S365" s="325"/>
      <c r="T365" s="325"/>
      <c r="U365" s="325"/>
      <c r="V365" s="325"/>
      <c r="W365" s="325"/>
      <c r="X365" s="325"/>
      <c r="Y365" s="325"/>
    </row>
    <row r="366" spans="1:25" ht="14.25">
      <c r="A366" s="330"/>
      <c r="B366" s="325"/>
      <c r="C366" s="325"/>
      <c r="D366" s="325"/>
      <c r="E366" s="325"/>
      <c r="F366" s="325"/>
      <c r="G366" s="325"/>
      <c r="H366" s="325"/>
      <c r="I366" s="325"/>
      <c r="J366" s="325"/>
      <c r="K366" s="325"/>
      <c r="L366" s="325"/>
      <c r="M366" s="325"/>
      <c r="N366" s="325"/>
      <c r="O366" s="325"/>
      <c r="P366" s="325"/>
      <c r="Q366" s="325"/>
      <c r="R366" s="325"/>
      <c r="S366" s="325"/>
      <c r="T366" s="325"/>
      <c r="U366" s="325"/>
      <c r="V366" s="325"/>
      <c r="W366" s="325"/>
      <c r="X366" s="325"/>
      <c r="Y366" s="325"/>
    </row>
    <row r="367" spans="1:25" ht="14.25">
      <c r="A367" s="330"/>
      <c r="B367" s="325"/>
      <c r="C367" s="325"/>
      <c r="D367" s="325"/>
      <c r="E367" s="325"/>
      <c r="F367" s="325"/>
      <c r="G367" s="325"/>
      <c r="H367" s="325"/>
      <c r="I367" s="325"/>
      <c r="J367" s="325"/>
      <c r="K367" s="325"/>
      <c r="L367" s="325"/>
      <c r="M367" s="325"/>
      <c r="N367" s="325"/>
      <c r="O367" s="325"/>
      <c r="P367" s="325"/>
      <c r="Q367" s="325"/>
      <c r="R367" s="325"/>
      <c r="S367" s="325"/>
      <c r="T367" s="325"/>
      <c r="U367" s="325"/>
      <c r="V367" s="325"/>
      <c r="W367" s="325"/>
      <c r="X367" s="325"/>
      <c r="Y367" s="325"/>
    </row>
    <row r="368" spans="1:25" ht="14.25">
      <c r="A368" s="330"/>
      <c r="B368" s="325"/>
      <c r="C368" s="325"/>
      <c r="D368" s="325"/>
      <c r="E368" s="325"/>
      <c r="F368" s="325"/>
      <c r="G368" s="325"/>
      <c r="H368" s="325"/>
      <c r="I368" s="325"/>
      <c r="J368" s="325"/>
      <c r="K368" s="325"/>
      <c r="L368" s="325"/>
      <c r="M368" s="325"/>
      <c r="N368" s="325"/>
      <c r="O368" s="325"/>
      <c r="P368" s="325"/>
      <c r="Q368" s="325"/>
      <c r="R368" s="325"/>
      <c r="S368" s="325"/>
      <c r="T368" s="325"/>
      <c r="U368" s="325"/>
      <c r="V368" s="325"/>
      <c r="W368" s="325"/>
      <c r="X368" s="325"/>
      <c r="Y368" s="325"/>
    </row>
    <row r="369" spans="1:25" ht="14.25">
      <c r="A369" s="330"/>
      <c r="B369" s="325"/>
      <c r="C369" s="325"/>
      <c r="D369" s="325"/>
      <c r="E369" s="325"/>
      <c r="F369" s="325"/>
      <c r="G369" s="325"/>
      <c r="H369" s="325"/>
      <c r="I369" s="325"/>
      <c r="J369" s="325"/>
      <c r="K369" s="325"/>
      <c r="L369" s="325"/>
      <c r="M369" s="325"/>
      <c r="N369" s="325"/>
      <c r="O369" s="325"/>
      <c r="P369" s="325"/>
      <c r="Q369" s="325"/>
      <c r="R369" s="325"/>
      <c r="S369" s="325"/>
      <c r="T369" s="325"/>
      <c r="U369" s="325"/>
      <c r="V369" s="325"/>
      <c r="W369" s="325"/>
      <c r="X369" s="325"/>
      <c r="Y369" s="325"/>
    </row>
    <row r="370" spans="1:25" ht="14.25">
      <c r="A370" s="330"/>
      <c r="B370" s="325"/>
      <c r="C370" s="325"/>
      <c r="D370" s="325"/>
      <c r="E370" s="325"/>
      <c r="F370" s="325"/>
      <c r="G370" s="325"/>
      <c r="H370" s="325"/>
      <c r="I370" s="325"/>
      <c r="J370" s="325"/>
      <c r="K370" s="325"/>
      <c r="L370" s="325"/>
      <c r="M370" s="325"/>
      <c r="N370" s="325"/>
      <c r="O370" s="325"/>
      <c r="P370" s="325"/>
      <c r="Q370" s="325"/>
      <c r="R370" s="325"/>
      <c r="S370" s="325"/>
      <c r="T370" s="325"/>
      <c r="U370" s="325"/>
      <c r="V370" s="325"/>
      <c r="W370" s="325"/>
      <c r="X370" s="325"/>
      <c r="Y370" s="325"/>
    </row>
    <row r="371" spans="1:25" ht="14.25">
      <c r="A371" s="330"/>
      <c r="B371" s="325"/>
      <c r="C371" s="325"/>
      <c r="D371" s="325"/>
      <c r="E371" s="325"/>
      <c r="F371" s="325"/>
      <c r="G371" s="325"/>
      <c r="H371" s="325"/>
      <c r="I371" s="325"/>
      <c r="J371" s="325"/>
      <c r="K371" s="325"/>
      <c r="L371" s="325"/>
      <c r="M371" s="325"/>
      <c r="N371" s="325"/>
      <c r="O371" s="325"/>
      <c r="P371" s="325"/>
      <c r="Q371" s="325"/>
      <c r="R371" s="325"/>
      <c r="S371" s="325"/>
      <c r="T371" s="325"/>
      <c r="U371" s="325"/>
      <c r="V371" s="325"/>
      <c r="W371" s="325"/>
      <c r="X371" s="325"/>
      <c r="Y371" s="325"/>
    </row>
    <row r="372" spans="1:25" ht="14.25">
      <c r="A372" s="330"/>
      <c r="B372" s="325"/>
      <c r="C372" s="325"/>
      <c r="D372" s="325"/>
      <c r="E372" s="325"/>
      <c r="F372" s="325"/>
      <c r="G372" s="325"/>
      <c r="H372" s="325"/>
      <c r="I372" s="325"/>
      <c r="J372" s="325"/>
      <c r="K372" s="325"/>
      <c r="L372" s="325"/>
      <c r="M372" s="325"/>
      <c r="N372" s="325"/>
      <c r="O372" s="325"/>
      <c r="P372" s="325"/>
      <c r="Q372" s="325"/>
      <c r="R372" s="325"/>
      <c r="S372" s="325"/>
      <c r="T372" s="325"/>
      <c r="U372" s="325"/>
      <c r="V372" s="325"/>
      <c r="W372" s="325"/>
      <c r="X372" s="325"/>
      <c r="Y372" s="325"/>
    </row>
    <row r="373" spans="1:25" ht="14.25">
      <c r="A373" s="330"/>
      <c r="B373" s="325"/>
      <c r="C373" s="325"/>
      <c r="D373" s="325"/>
      <c r="E373" s="325"/>
      <c r="F373" s="325"/>
      <c r="G373" s="325"/>
      <c r="H373" s="325"/>
      <c r="I373" s="325"/>
      <c r="J373" s="325"/>
      <c r="K373" s="325"/>
      <c r="L373" s="325"/>
      <c r="M373" s="325"/>
      <c r="N373" s="325"/>
      <c r="O373" s="325"/>
      <c r="P373" s="325"/>
      <c r="Q373" s="325"/>
      <c r="R373" s="325"/>
      <c r="S373" s="325"/>
      <c r="T373" s="325"/>
      <c r="U373" s="325"/>
      <c r="V373" s="325"/>
      <c r="W373" s="325"/>
      <c r="X373" s="325"/>
      <c r="Y373" s="325"/>
    </row>
    <row r="374" spans="1:25" ht="14.25">
      <c r="A374" s="330"/>
      <c r="B374" s="325"/>
      <c r="C374" s="325"/>
      <c r="D374" s="325"/>
      <c r="E374" s="325"/>
      <c r="F374" s="325"/>
      <c r="G374" s="325"/>
      <c r="H374" s="325"/>
      <c r="I374" s="325"/>
      <c r="J374" s="325"/>
      <c r="K374" s="325"/>
      <c r="L374" s="325"/>
      <c r="M374" s="325"/>
      <c r="N374" s="325"/>
      <c r="O374" s="325"/>
      <c r="P374" s="325"/>
      <c r="Q374" s="325"/>
      <c r="R374" s="325"/>
      <c r="S374" s="325"/>
      <c r="T374" s="325"/>
      <c r="U374" s="325"/>
      <c r="V374" s="325"/>
      <c r="W374" s="325"/>
      <c r="X374" s="325"/>
      <c r="Y374" s="325"/>
    </row>
    <row r="375" spans="1:25" ht="14.25">
      <c r="A375" s="330"/>
      <c r="B375" s="325"/>
      <c r="C375" s="325"/>
      <c r="D375" s="325"/>
      <c r="E375" s="325"/>
      <c r="F375" s="325"/>
      <c r="G375" s="325"/>
      <c r="H375" s="325"/>
      <c r="I375" s="325"/>
      <c r="J375" s="325"/>
      <c r="K375" s="325"/>
      <c r="L375" s="325"/>
      <c r="M375" s="325"/>
      <c r="N375" s="325"/>
      <c r="O375" s="325"/>
      <c r="P375" s="325"/>
      <c r="Q375" s="325"/>
      <c r="R375" s="325"/>
      <c r="S375" s="325"/>
      <c r="T375" s="325"/>
      <c r="U375" s="325"/>
      <c r="V375" s="325"/>
      <c r="W375" s="325"/>
      <c r="X375" s="325"/>
      <c r="Y375" s="325"/>
    </row>
    <row r="376" spans="1:25" ht="14.25">
      <c r="A376" s="330"/>
      <c r="B376" s="325"/>
      <c r="C376" s="325"/>
      <c r="D376" s="325"/>
      <c r="E376" s="325"/>
      <c r="F376" s="325"/>
      <c r="G376" s="325"/>
      <c r="H376" s="325"/>
      <c r="I376" s="325"/>
      <c r="J376" s="325"/>
      <c r="K376" s="325"/>
      <c r="L376" s="325"/>
      <c r="M376" s="325"/>
      <c r="N376" s="325"/>
      <c r="O376" s="325"/>
      <c r="P376" s="325"/>
      <c r="Q376" s="325"/>
      <c r="R376" s="325"/>
      <c r="S376" s="325"/>
      <c r="T376" s="325"/>
      <c r="U376" s="325"/>
      <c r="V376" s="325"/>
      <c r="W376" s="325"/>
      <c r="X376" s="325"/>
      <c r="Y376" s="325"/>
    </row>
    <row r="377" spans="1:25" ht="14.25">
      <c r="A377" s="330"/>
      <c r="B377" s="325"/>
      <c r="C377" s="325"/>
      <c r="D377" s="325"/>
      <c r="E377" s="325"/>
      <c r="F377" s="325"/>
      <c r="G377" s="325"/>
      <c r="H377" s="325"/>
      <c r="I377" s="325"/>
      <c r="J377" s="325"/>
      <c r="K377" s="325"/>
      <c r="L377" s="325"/>
      <c r="M377" s="325"/>
      <c r="N377" s="325"/>
      <c r="O377" s="325"/>
      <c r="P377" s="325"/>
      <c r="Q377" s="325"/>
      <c r="R377" s="325"/>
      <c r="S377" s="325"/>
      <c r="T377" s="325"/>
      <c r="U377" s="325"/>
      <c r="V377" s="325"/>
      <c r="W377" s="325"/>
      <c r="X377" s="325"/>
      <c r="Y377" s="325"/>
    </row>
    <row r="378" spans="1:25" ht="14.25">
      <c r="A378" s="330"/>
      <c r="B378" s="325"/>
      <c r="C378" s="325"/>
      <c r="D378" s="325"/>
      <c r="E378" s="325"/>
      <c r="F378" s="325"/>
      <c r="G378" s="325"/>
      <c r="H378" s="325"/>
      <c r="I378" s="325"/>
      <c r="J378" s="325"/>
      <c r="K378" s="325"/>
      <c r="L378" s="325"/>
      <c r="M378" s="325"/>
      <c r="N378" s="325"/>
      <c r="O378" s="325"/>
      <c r="P378" s="325"/>
      <c r="Q378" s="325"/>
      <c r="R378" s="325"/>
      <c r="S378" s="325"/>
      <c r="T378" s="325"/>
      <c r="U378" s="325"/>
      <c r="V378" s="325"/>
      <c r="W378" s="325"/>
      <c r="X378" s="325"/>
      <c r="Y378" s="325"/>
    </row>
    <row r="379" spans="1:25" ht="14.25">
      <c r="A379" s="330"/>
      <c r="B379" s="325"/>
      <c r="C379" s="325"/>
      <c r="D379" s="325"/>
      <c r="E379" s="325"/>
      <c r="F379" s="325"/>
      <c r="G379" s="325"/>
      <c r="H379" s="325"/>
      <c r="I379" s="325"/>
      <c r="J379" s="325"/>
      <c r="K379" s="325"/>
      <c r="L379" s="325"/>
      <c r="M379" s="325"/>
      <c r="N379" s="325"/>
      <c r="O379" s="325"/>
      <c r="P379" s="325"/>
      <c r="Q379" s="325"/>
      <c r="R379" s="325"/>
      <c r="S379" s="325"/>
      <c r="T379" s="325"/>
      <c r="U379" s="325"/>
      <c r="V379" s="325"/>
      <c r="W379" s="325"/>
      <c r="X379" s="325"/>
      <c r="Y379" s="325"/>
    </row>
    <row r="380" spans="1:25" ht="14.25">
      <c r="A380" s="330"/>
      <c r="B380" s="325"/>
      <c r="C380" s="325"/>
      <c r="D380" s="325"/>
      <c r="E380" s="325"/>
      <c r="F380" s="325"/>
      <c r="G380" s="325"/>
      <c r="H380" s="325"/>
      <c r="I380" s="325"/>
      <c r="J380" s="325"/>
      <c r="K380" s="325"/>
      <c r="L380" s="325"/>
      <c r="M380" s="325"/>
      <c r="N380" s="325"/>
      <c r="O380" s="325"/>
      <c r="P380" s="325"/>
      <c r="Q380" s="325"/>
      <c r="R380" s="325"/>
      <c r="S380" s="325"/>
      <c r="T380" s="325"/>
      <c r="U380" s="325"/>
      <c r="V380" s="325"/>
      <c r="W380" s="325"/>
      <c r="X380" s="325"/>
      <c r="Y380" s="325"/>
    </row>
    <row r="381" spans="1:25" ht="14.25">
      <c r="A381" s="330"/>
      <c r="B381" s="325"/>
      <c r="C381" s="325"/>
      <c r="D381" s="325"/>
      <c r="E381" s="325"/>
      <c r="F381" s="325"/>
      <c r="G381" s="325"/>
      <c r="H381" s="325"/>
      <c r="I381" s="325"/>
      <c r="J381" s="325"/>
      <c r="K381" s="325"/>
      <c r="L381" s="325"/>
      <c r="M381" s="325"/>
      <c r="N381" s="325"/>
      <c r="O381" s="325"/>
      <c r="P381" s="325"/>
      <c r="Q381" s="325"/>
      <c r="R381" s="325"/>
      <c r="S381" s="325"/>
      <c r="T381" s="325"/>
      <c r="U381" s="325"/>
      <c r="V381" s="325"/>
      <c r="W381" s="325"/>
      <c r="X381" s="325"/>
      <c r="Y381" s="325"/>
    </row>
    <row r="382" spans="1:25" ht="14.25">
      <c r="A382" s="330"/>
      <c r="B382" s="325"/>
      <c r="C382" s="325"/>
      <c r="D382" s="325"/>
      <c r="E382" s="325"/>
      <c r="F382" s="325"/>
      <c r="G382" s="325"/>
      <c r="H382" s="325"/>
      <c r="I382" s="325"/>
      <c r="J382" s="325"/>
      <c r="K382" s="325"/>
      <c r="L382" s="325"/>
      <c r="M382" s="325"/>
      <c r="N382" s="325"/>
      <c r="O382" s="325"/>
      <c r="P382" s="325"/>
      <c r="Q382" s="325"/>
      <c r="R382" s="325"/>
      <c r="S382" s="325"/>
      <c r="T382" s="325"/>
      <c r="U382" s="325"/>
      <c r="V382" s="325"/>
      <c r="W382" s="325"/>
      <c r="X382" s="325"/>
      <c r="Y382" s="325"/>
    </row>
    <row r="383" spans="1:25" ht="14.25">
      <c r="A383" s="330"/>
      <c r="B383" s="325"/>
      <c r="C383" s="325"/>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25"/>
    </row>
    <row r="384" spans="1:25" ht="14.25">
      <c r="A384" s="330"/>
      <c r="B384" s="325"/>
      <c r="C384" s="325"/>
      <c r="D384" s="325"/>
      <c r="E384" s="325"/>
      <c r="F384" s="325"/>
      <c r="G384" s="325"/>
      <c r="H384" s="325"/>
      <c r="I384" s="325"/>
      <c r="J384" s="325"/>
      <c r="K384" s="325"/>
      <c r="L384" s="325"/>
      <c r="M384" s="325"/>
      <c r="N384" s="325"/>
      <c r="O384" s="325"/>
      <c r="P384" s="325"/>
      <c r="Q384" s="325"/>
      <c r="R384" s="325"/>
      <c r="S384" s="325"/>
      <c r="T384" s="325"/>
      <c r="U384" s="325"/>
      <c r="V384" s="325"/>
      <c r="W384" s="325"/>
      <c r="X384" s="325"/>
      <c r="Y384" s="325"/>
    </row>
    <row r="385" spans="1:25" ht="14.25">
      <c r="A385" s="330"/>
      <c r="B385" s="325"/>
      <c r="C385" s="325"/>
      <c r="D385" s="325"/>
      <c r="E385" s="325"/>
      <c r="F385" s="325"/>
      <c r="G385" s="325"/>
      <c r="H385" s="325"/>
      <c r="I385" s="325"/>
      <c r="J385" s="325"/>
      <c r="K385" s="325"/>
      <c r="L385" s="325"/>
      <c r="M385" s="325"/>
      <c r="N385" s="325"/>
      <c r="O385" s="325"/>
      <c r="P385" s="325"/>
      <c r="Q385" s="325"/>
      <c r="R385" s="325"/>
      <c r="S385" s="325"/>
      <c r="T385" s="325"/>
      <c r="U385" s="325"/>
      <c r="V385" s="325"/>
      <c r="W385" s="325"/>
      <c r="X385" s="325"/>
      <c r="Y385" s="325"/>
    </row>
    <row r="386" spans="1:25" ht="14.25">
      <c r="A386" s="330"/>
      <c r="B386" s="325"/>
      <c r="C386" s="325"/>
      <c r="D386" s="325"/>
      <c r="E386" s="325"/>
      <c r="F386" s="325"/>
      <c r="G386" s="325"/>
      <c r="H386" s="325"/>
      <c r="I386" s="325"/>
      <c r="J386" s="325"/>
      <c r="K386" s="325"/>
      <c r="L386" s="325"/>
      <c r="M386" s="325"/>
      <c r="N386" s="325"/>
      <c r="O386" s="325"/>
      <c r="P386" s="325"/>
      <c r="Q386" s="325"/>
      <c r="R386" s="325"/>
      <c r="S386" s="325"/>
      <c r="T386" s="325"/>
      <c r="U386" s="325"/>
      <c r="V386" s="325"/>
      <c r="W386" s="325"/>
      <c r="X386" s="325"/>
      <c r="Y386" s="325"/>
    </row>
    <row r="387" spans="1:25" ht="14.25">
      <c r="A387" s="330"/>
      <c r="B387" s="325"/>
      <c r="C387" s="325"/>
      <c r="D387" s="325"/>
      <c r="E387" s="325"/>
      <c r="F387" s="325"/>
      <c r="G387" s="325"/>
      <c r="H387" s="325"/>
      <c r="I387" s="325"/>
      <c r="J387" s="325"/>
      <c r="K387" s="325"/>
      <c r="L387" s="325"/>
      <c r="M387" s="325"/>
      <c r="N387" s="325"/>
      <c r="O387" s="325"/>
      <c r="P387" s="325"/>
      <c r="Q387" s="325"/>
      <c r="R387" s="325"/>
      <c r="S387" s="325"/>
      <c r="T387" s="325"/>
      <c r="U387" s="325"/>
      <c r="V387" s="325"/>
      <c r="W387" s="325"/>
      <c r="X387" s="325"/>
      <c r="Y387" s="325"/>
    </row>
    <row r="388" spans="1:25" ht="14.25">
      <c r="A388" s="330"/>
      <c r="B388" s="325"/>
      <c r="C388" s="325"/>
      <c r="D388" s="325"/>
      <c r="E388" s="325"/>
      <c r="F388" s="325"/>
      <c r="G388" s="325"/>
      <c r="H388" s="325"/>
      <c r="I388" s="325"/>
      <c r="J388" s="325"/>
      <c r="K388" s="325"/>
      <c r="L388" s="325"/>
      <c r="M388" s="325"/>
      <c r="N388" s="325"/>
      <c r="O388" s="325"/>
      <c r="P388" s="325"/>
      <c r="Q388" s="325"/>
      <c r="R388" s="325"/>
      <c r="S388" s="325"/>
      <c r="T388" s="325"/>
      <c r="U388" s="325"/>
      <c r="V388" s="325"/>
      <c r="W388" s="325"/>
      <c r="X388" s="325"/>
      <c r="Y388" s="325"/>
    </row>
    <row r="389" spans="1:25" ht="14.25">
      <c r="A389" s="330"/>
      <c r="B389" s="325"/>
      <c r="D389" s="325"/>
      <c r="E389" s="325"/>
      <c r="F389" s="325"/>
      <c r="G389" s="325"/>
      <c r="H389" s="325"/>
      <c r="I389" s="325"/>
      <c r="J389" s="325"/>
      <c r="K389" s="325"/>
      <c r="L389" s="325"/>
      <c r="M389" s="325"/>
      <c r="N389" s="325"/>
      <c r="O389" s="325"/>
      <c r="P389" s="325"/>
      <c r="Q389" s="325"/>
      <c r="R389" s="325"/>
      <c r="S389" s="325"/>
      <c r="T389" s="325"/>
      <c r="U389" s="325"/>
      <c r="V389" s="325"/>
      <c r="W389" s="325"/>
      <c r="X389" s="325"/>
      <c r="Y389" s="325"/>
    </row>
    <row r="390" spans="1:25" ht="14.25">
      <c r="A390" s="330"/>
      <c r="D390" s="325"/>
      <c r="E390" s="325"/>
      <c r="F390" s="325"/>
      <c r="G390" s="325"/>
      <c r="H390" s="325"/>
      <c r="I390" s="325"/>
      <c r="J390" s="325"/>
      <c r="K390" s="325"/>
      <c r="L390" s="325"/>
      <c r="M390" s="325"/>
      <c r="N390" s="325"/>
      <c r="O390" s="325"/>
      <c r="P390" s="325"/>
      <c r="Q390" s="325"/>
      <c r="R390" s="325"/>
      <c r="S390" s="325"/>
      <c r="T390" s="325"/>
      <c r="U390" s="325"/>
      <c r="V390" s="325"/>
      <c r="W390" s="325"/>
      <c r="X390" s="325"/>
      <c r="Y390" s="325"/>
    </row>
    <row r="391" spans="1:25" ht="14.25">
      <c r="A391" s="330"/>
      <c r="D391" s="325"/>
      <c r="E391" s="325"/>
      <c r="F391" s="325"/>
      <c r="G391" s="325"/>
      <c r="H391" s="325"/>
      <c r="I391" s="325"/>
      <c r="J391" s="325"/>
      <c r="K391" s="325"/>
      <c r="L391" s="325"/>
      <c r="M391" s="325"/>
      <c r="N391" s="325"/>
      <c r="O391" s="325"/>
      <c r="P391" s="325"/>
      <c r="Q391" s="325"/>
      <c r="R391" s="325"/>
      <c r="S391" s="325"/>
      <c r="T391" s="325"/>
      <c r="U391" s="325"/>
      <c r="V391" s="325"/>
      <c r="W391" s="325"/>
      <c r="X391" s="325"/>
      <c r="Y391" s="325"/>
    </row>
    <row r="392" spans="1:25" ht="14.25">
      <c r="A392" s="330"/>
      <c r="D392" s="325"/>
      <c r="E392" s="325"/>
      <c r="F392" s="325"/>
      <c r="G392" s="325"/>
      <c r="H392" s="325"/>
      <c r="I392" s="325"/>
      <c r="J392" s="325"/>
      <c r="K392" s="325"/>
      <c r="L392" s="325"/>
      <c r="M392" s="325"/>
      <c r="N392" s="325"/>
      <c r="O392" s="325"/>
      <c r="P392" s="325"/>
      <c r="Q392" s="325"/>
      <c r="R392" s="325"/>
      <c r="S392" s="325"/>
      <c r="T392" s="325"/>
      <c r="U392" s="325"/>
      <c r="V392" s="325"/>
      <c r="W392" s="325"/>
      <c r="X392" s="325"/>
      <c r="Y392" s="325"/>
    </row>
    <row r="393" spans="1:25" ht="14.25">
      <c r="A393" s="330"/>
      <c r="D393" s="325"/>
      <c r="E393" s="325"/>
      <c r="F393" s="325"/>
      <c r="G393" s="325"/>
      <c r="H393" s="325"/>
      <c r="I393" s="325"/>
      <c r="J393" s="325"/>
      <c r="K393" s="325"/>
      <c r="L393" s="325"/>
      <c r="M393" s="325"/>
      <c r="N393" s="325"/>
      <c r="O393" s="325"/>
      <c r="P393" s="325"/>
      <c r="Q393" s="325"/>
      <c r="R393" s="325"/>
      <c r="S393" s="325"/>
      <c r="T393" s="325"/>
      <c r="U393" s="325"/>
      <c r="V393" s="325"/>
      <c r="W393" s="325"/>
      <c r="X393" s="325"/>
      <c r="Y393" s="325"/>
    </row>
    <row r="394" spans="1:25" ht="14.25">
      <c r="A394" s="330"/>
      <c r="D394" s="325"/>
      <c r="E394" s="325"/>
      <c r="F394" s="325"/>
      <c r="G394" s="325"/>
      <c r="H394" s="325"/>
      <c r="I394" s="325"/>
      <c r="J394" s="325"/>
      <c r="K394" s="325"/>
      <c r="L394" s="325"/>
      <c r="M394" s="325"/>
      <c r="N394" s="325"/>
      <c r="O394" s="325"/>
      <c r="P394" s="325"/>
      <c r="Q394" s="325"/>
      <c r="R394" s="325"/>
      <c r="S394" s="325"/>
      <c r="T394" s="325"/>
      <c r="U394" s="325"/>
      <c r="V394" s="325"/>
      <c r="W394" s="325"/>
      <c r="X394" s="325"/>
      <c r="Y394" s="325"/>
    </row>
    <row r="395" spans="1:25" ht="14.25">
      <c r="A395" s="330"/>
      <c r="E395" s="325"/>
      <c r="F395" s="325"/>
      <c r="G395" s="325"/>
      <c r="H395" s="325"/>
      <c r="I395" s="325"/>
      <c r="J395" s="325"/>
      <c r="K395" s="325"/>
      <c r="L395" s="325"/>
      <c r="M395" s="325"/>
      <c r="N395" s="325"/>
      <c r="O395" s="325"/>
      <c r="P395" s="325"/>
      <c r="Q395" s="325"/>
      <c r="R395" s="325"/>
      <c r="S395" s="325"/>
      <c r="T395" s="325"/>
      <c r="U395" s="325"/>
      <c r="V395" s="325"/>
      <c r="W395" s="325"/>
      <c r="X395" s="325"/>
      <c r="Y395" s="325"/>
    </row>
    <row r="396" spans="6:25" ht="14.25">
      <c r="F396" s="325"/>
      <c r="G396" s="325"/>
      <c r="H396" s="325"/>
      <c r="I396" s="325"/>
      <c r="J396" s="325"/>
      <c r="K396" s="325"/>
      <c r="L396" s="325"/>
      <c r="M396" s="325"/>
      <c r="N396" s="325"/>
      <c r="O396" s="325"/>
      <c r="P396" s="325"/>
      <c r="Q396" s="325"/>
      <c r="R396" s="325"/>
      <c r="S396" s="325"/>
      <c r="T396" s="325"/>
      <c r="U396" s="325"/>
      <c r="V396" s="325"/>
      <c r="W396" s="325"/>
      <c r="X396" s="325"/>
      <c r="Y396" s="325"/>
    </row>
  </sheetData>
  <sheetProtection password="F2AB" sheet="1" formatCells="0" formatColumns="0" formatRows="0" insertColumns="0" insertRows="0" insertHyperlinks="0" deleteColumns="0" deleteRows="0" sort="0" autoFilter="0" pivotTables="0"/>
  <mergeCells count="4">
    <mergeCell ref="A5:D5"/>
    <mergeCell ref="A1:E1"/>
    <mergeCell ref="A2:E2"/>
    <mergeCell ref="A3:E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O92"/>
  <sheetViews>
    <sheetView showGridLines="0" zoomScalePageLayoutView="0" workbookViewId="0" topLeftCell="A1">
      <selection activeCell="F35" sqref="F35"/>
    </sheetView>
  </sheetViews>
  <sheetFormatPr defaultColWidth="9.140625" defaultRowHeight="12.75"/>
  <cols>
    <col min="1" max="1" width="3.28125" style="299" customWidth="1"/>
    <col min="2" max="2" width="25.28125" style="299" customWidth="1"/>
    <col min="3" max="3" width="15.140625" style="299" customWidth="1"/>
    <col min="4" max="4" width="14.57421875" style="299" bestFit="1" customWidth="1"/>
    <col min="5" max="6" width="12.8515625" style="299" customWidth="1"/>
    <col min="7" max="7" width="10.8515625" style="299" customWidth="1"/>
    <col min="8" max="8" width="4.421875" style="299" customWidth="1"/>
    <col min="9" max="14" width="9.140625" style="299" customWidth="1"/>
    <col min="15" max="15" width="9.140625" style="465" customWidth="1"/>
    <col min="16" max="16384" width="9.140625" style="299" customWidth="1"/>
  </cols>
  <sheetData>
    <row r="1" spans="1:15" s="290" customFormat="1" ht="27">
      <c r="A1" s="966" t="s">
        <v>299</v>
      </c>
      <c r="B1" s="970"/>
      <c r="C1" s="970"/>
      <c r="D1" s="970"/>
      <c r="E1" s="970"/>
      <c r="F1" s="970"/>
      <c r="G1" s="970"/>
      <c r="H1" s="970"/>
      <c r="O1" s="463"/>
    </row>
    <row r="2" spans="1:15" s="290" customFormat="1" ht="22.5">
      <c r="A2" s="968" t="s">
        <v>300</v>
      </c>
      <c r="B2" s="968"/>
      <c r="C2" s="968"/>
      <c r="D2" s="968"/>
      <c r="E2" s="968"/>
      <c r="F2" s="968"/>
      <c r="G2" s="970"/>
      <c r="H2" s="970"/>
      <c r="O2" s="463"/>
    </row>
    <row r="3" spans="1:15" s="290" customFormat="1" ht="18.75">
      <c r="A3" s="981" t="s">
        <v>988</v>
      </c>
      <c r="B3" s="981"/>
      <c r="C3" s="981"/>
      <c r="D3" s="981"/>
      <c r="E3" s="981"/>
      <c r="F3" s="981"/>
      <c r="G3" s="970"/>
      <c r="H3" s="970"/>
      <c r="O3" s="463"/>
    </row>
    <row r="4" spans="1:15" s="290" customFormat="1" ht="18.75">
      <c r="A4" s="441"/>
      <c r="B4" s="441"/>
      <c r="C4" s="441"/>
      <c r="D4" s="441"/>
      <c r="E4" s="441"/>
      <c r="F4" s="441"/>
      <c r="G4" s="288"/>
      <c r="H4" s="288"/>
      <c r="O4" s="18"/>
    </row>
    <row r="5" spans="1:15" s="290" customFormat="1" ht="18.75">
      <c r="A5" s="977" t="s">
        <v>914</v>
      </c>
      <c r="B5" s="978"/>
      <c r="C5" s="978"/>
      <c r="D5" s="978"/>
      <c r="E5" s="978"/>
      <c r="F5" s="978"/>
      <c r="G5" s="315"/>
      <c r="O5" s="18"/>
    </row>
    <row r="6" spans="1:15" s="290" customFormat="1" ht="18">
      <c r="A6" s="827" t="s">
        <v>2932</v>
      </c>
      <c r="B6" s="818"/>
      <c r="C6" s="818"/>
      <c r="D6" s="818"/>
      <c r="E6" s="818"/>
      <c r="F6" s="818"/>
      <c r="G6" s="315"/>
      <c r="O6" s="18"/>
    </row>
    <row r="7" spans="1:15" s="290" customFormat="1" ht="15.75">
      <c r="A7" s="336" t="s">
        <v>991</v>
      </c>
      <c r="B7" s="979" t="s">
        <v>2923</v>
      </c>
      <c r="C7" s="979"/>
      <c r="D7" s="979"/>
      <c r="E7" s="979"/>
      <c r="F7" s="979"/>
      <c r="G7" s="314"/>
      <c r="O7" s="18"/>
    </row>
    <row r="8" spans="1:15" s="832" customFormat="1" ht="15.75">
      <c r="A8" s="830" t="s">
        <v>943</v>
      </c>
      <c r="B8" s="980" t="s">
        <v>2924</v>
      </c>
      <c r="C8" s="980"/>
      <c r="D8" s="980"/>
      <c r="E8" s="980"/>
      <c r="F8" s="980"/>
      <c r="G8" s="831"/>
      <c r="O8" s="833"/>
    </row>
    <row r="9" spans="1:15" s="832" customFormat="1" ht="15.75">
      <c r="A9" s="830" t="s">
        <v>2890</v>
      </c>
      <c r="B9" s="980" t="s">
        <v>2927</v>
      </c>
      <c r="C9" s="980"/>
      <c r="D9" s="980"/>
      <c r="E9" s="980"/>
      <c r="F9" s="980"/>
      <c r="G9" s="831"/>
      <c r="O9" s="833"/>
    </row>
    <row r="10" spans="1:15" s="832" customFormat="1" ht="15.75">
      <c r="A10" s="830" t="s">
        <v>2908</v>
      </c>
      <c r="B10" s="980" t="s">
        <v>946</v>
      </c>
      <c r="C10" s="980"/>
      <c r="D10" s="980"/>
      <c r="E10" s="980"/>
      <c r="F10" s="980"/>
      <c r="G10" s="831"/>
      <c r="O10" s="833"/>
    </row>
    <row r="11" spans="1:7" s="291" customFormat="1" ht="16.5" thickBot="1">
      <c r="A11" s="359"/>
      <c r="B11" s="360"/>
      <c r="C11" s="360"/>
      <c r="D11" s="360"/>
      <c r="E11" s="544"/>
      <c r="F11" s="544"/>
      <c r="G11" s="360"/>
    </row>
    <row r="12" spans="1:7" s="291" customFormat="1" ht="15" thickBot="1">
      <c r="A12" s="359"/>
      <c r="B12" s="975" t="s">
        <v>866</v>
      </c>
      <c r="C12" s="976"/>
      <c r="D12" s="724"/>
      <c r="E12" s="451"/>
      <c r="F12" s="452"/>
      <c r="G12" s="545"/>
    </row>
    <row r="13" spans="1:7" s="294" customFormat="1" ht="43.5" thickBot="1">
      <c r="A13" s="293"/>
      <c r="B13" s="530" t="s">
        <v>1254</v>
      </c>
      <c r="C13" s="531" t="s">
        <v>2926</v>
      </c>
      <c r="D13" s="531" t="s">
        <v>2925</v>
      </c>
      <c r="E13" s="532" t="s">
        <v>867</v>
      </c>
      <c r="F13" s="533" t="s">
        <v>868</v>
      </c>
      <c r="G13" s="543"/>
    </row>
    <row r="14" spans="1:15" s="631" customFormat="1" ht="15">
      <c r="A14" s="629"/>
      <c r="B14" s="713" t="s">
        <v>1156</v>
      </c>
      <c r="C14" s="714">
        <v>0</v>
      </c>
      <c r="D14" s="715">
        <v>0</v>
      </c>
      <c r="E14" s="714" t="s">
        <v>1088</v>
      </c>
      <c r="F14" s="716" t="s">
        <v>1088</v>
      </c>
      <c r="G14" s="630"/>
      <c r="O14" s="632"/>
    </row>
    <row r="15" spans="1:7" s="631" customFormat="1" ht="15">
      <c r="A15" s="629"/>
      <c r="B15" s="717" t="s">
        <v>1156</v>
      </c>
      <c r="C15" s="718">
        <v>0</v>
      </c>
      <c r="D15" s="719">
        <v>0</v>
      </c>
      <c r="E15" s="718" t="s">
        <v>1088</v>
      </c>
      <c r="F15" s="720" t="s">
        <v>1088</v>
      </c>
      <c r="G15" s="630"/>
    </row>
    <row r="16" spans="1:7" s="631" customFormat="1" ht="15">
      <c r="A16" s="629"/>
      <c r="B16" s="717" t="s">
        <v>1156</v>
      </c>
      <c r="C16" s="718">
        <v>0</v>
      </c>
      <c r="D16" s="719">
        <v>0</v>
      </c>
      <c r="E16" s="718" t="s">
        <v>1088</v>
      </c>
      <c r="F16" s="720" t="s">
        <v>1088</v>
      </c>
      <c r="G16" s="630"/>
    </row>
    <row r="17" spans="1:7" s="631" customFormat="1" ht="15">
      <c r="A17" s="629"/>
      <c r="B17" s="717" t="s">
        <v>1156</v>
      </c>
      <c r="C17" s="718">
        <v>0</v>
      </c>
      <c r="D17" s="719">
        <v>0</v>
      </c>
      <c r="E17" s="718" t="s">
        <v>1088</v>
      </c>
      <c r="F17" s="720" t="s">
        <v>1088</v>
      </c>
      <c r="G17" s="630"/>
    </row>
    <row r="18" spans="1:7" s="631" customFormat="1" ht="15">
      <c r="A18" s="629"/>
      <c r="B18" s="717" t="s">
        <v>1156</v>
      </c>
      <c r="C18" s="718">
        <v>0</v>
      </c>
      <c r="D18" s="719">
        <v>0</v>
      </c>
      <c r="E18" s="718" t="s">
        <v>1088</v>
      </c>
      <c r="F18" s="720" t="s">
        <v>1088</v>
      </c>
      <c r="G18" s="630"/>
    </row>
    <row r="19" spans="1:7" s="631" customFormat="1" ht="15">
      <c r="A19" s="629"/>
      <c r="B19" s="717" t="s">
        <v>1156</v>
      </c>
      <c r="C19" s="718">
        <v>0</v>
      </c>
      <c r="D19" s="719">
        <v>0</v>
      </c>
      <c r="E19" s="718" t="s">
        <v>1088</v>
      </c>
      <c r="F19" s="720" t="s">
        <v>1088</v>
      </c>
      <c r="G19" s="629"/>
    </row>
    <row r="20" spans="1:7" s="631" customFormat="1" ht="15">
      <c r="A20" s="629"/>
      <c r="B20" s="717" t="s">
        <v>1156</v>
      </c>
      <c r="C20" s="718">
        <v>0</v>
      </c>
      <c r="D20" s="719">
        <v>0</v>
      </c>
      <c r="E20" s="718" t="s">
        <v>1088</v>
      </c>
      <c r="F20" s="720" t="s">
        <v>1088</v>
      </c>
      <c r="G20" s="629"/>
    </row>
    <row r="21" spans="1:7" s="631" customFormat="1" ht="15">
      <c r="A21" s="629"/>
      <c r="B21" s="717" t="s">
        <v>1156</v>
      </c>
      <c r="C21" s="718">
        <v>0</v>
      </c>
      <c r="D21" s="719">
        <v>0</v>
      </c>
      <c r="E21" s="718" t="s">
        <v>1088</v>
      </c>
      <c r="F21" s="720" t="s">
        <v>1088</v>
      </c>
      <c r="G21" s="629"/>
    </row>
    <row r="22" spans="1:7" s="631" customFormat="1" ht="15">
      <c r="A22" s="629"/>
      <c r="B22" s="717" t="s">
        <v>1156</v>
      </c>
      <c r="C22" s="718">
        <v>0</v>
      </c>
      <c r="D22" s="719">
        <v>0</v>
      </c>
      <c r="E22" s="718" t="s">
        <v>1088</v>
      </c>
      <c r="F22" s="720" t="s">
        <v>1088</v>
      </c>
      <c r="G22" s="629"/>
    </row>
    <row r="23" spans="1:7" s="631" customFormat="1" ht="15">
      <c r="A23" s="629"/>
      <c r="B23" s="717" t="s">
        <v>1156</v>
      </c>
      <c r="C23" s="718">
        <v>0</v>
      </c>
      <c r="D23" s="719">
        <v>0</v>
      </c>
      <c r="E23" s="718" t="s">
        <v>1088</v>
      </c>
      <c r="F23" s="720" t="s">
        <v>1088</v>
      </c>
      <c r="G23" s="629"/>
    </row>
    <row r="24" spans="1:7" s="631" customFormat="1" ht="15">
      <c r="A24" s="629"/>
      <c r="B24" s="717" t="s">
        <v>1156</v>
      </c>
      <c r="C24" s="718">
        <v>0</v>
      </c>
      <c r="D24" s="719">
        <v>0</v>
      </c>
      <c r="E24" s="718" t="s">
        <v>1088</v>
      </c>
      <c r="F24" s="720" t="s">
        <v>1088</v>
      </c>
      <c r="G24" s="629"/>
    </row>
    <row r="25" spans="1:7" s="631" customFormat="1" ht="15">
      <c r="A25" s="629"/>
      <c r="B25" s="717" t="s">
        <v>1156</v>
      </c>
      <c r="C25" s="718">
        <v>0</v>
      </c>
      <c r="D25" s="719">
        <v>0</v>
      </c>
      <c r="E25" s="718" t="s">
        <v>1088</v>
      </c>
      <c r="F25" s="720" t="s">
        <v>1088</v>
      </c>
      <c r="G25" s="629"/>
    </row>
    <row r="26" spans="1:7" s="631" customFormat="1" ht="15">
      <c r="A26" s="629"/>
      <c r="B26" s="717" t="s">
        <v>1156</v>
      </c>
      <c r="C26" s="718">
        <v>0</v>
      </c>
      <c r="D26" s="719">
        <v>0</v>
      </c>
      <c r="E26" s="718" t="s">
        <v>1088</v>
      </c>
      <c r="F26" s="720" t="s">
        <v>1088</v>
      </c>
      <c r="G26" s="629"/>
    </row>
    <row r="27" spans="1:7" s="631" customFormat="1" ht="15">
      <c r="A27" s="629"/>
      <c r="B27" s="717" t="s">
        <v>1156</v>
      </c>
      <c r="C27" s="718">
        <v>0</v>
      </c>
      <c r="D27" s="719">
        <v>0</v>
      </c>
      <c r="E27" s="718" t="s">
        <v>1088</v>
      </c>
      <c r="F27" s="720" t="s">
        <v>1088</v>
      </c>
      <c r="G27" s="629"/>
    </row>
    <row r="28" spans="1:7" s="631" customFormat="1" ht="15">
      <c r="A28" s="629"/>
      <c r="B28" s="717" t="s">
        <v>1156</v>
      </c>
      <c r="C28" s="718">
        <v>0</v>
      </c>
      <c r="D28" s="719">
        <v>0</v>
      </c>
      <c r="E28" s="718" t="s">
        <v>1088</v>
      </c>
      <c r="F28" s="720" t="s">
        <v>1088</v>
      </c>
      <c r="G28" s="629"/>
    </row>
    <row r="29" spans="1:7" s="631" customFormat="1" ht="15.75" thickBot="1">
      <c r="A29" s="629"/>
      <c r="B29" s="717" t="s">
        <v>1156</v>
      </c>
      <c r="C29" s="721">
        <v>0</v>
      </c>
      <c r="D29" s="722">
        <v>0</v>
      </c>
      <c r="E29" s="721" t="s">
        <v>1088</v>
      </c>
      <c r="F29" s="723" t="s">
        <v>1088</v>
      </c>
      <c r="G29" s="629"/>
    </row>
    <row r="30" spans="1:7" s="292" customFormat="1" ht="15.75" thickBot="1">
      <c r="A30" s="294"/>
      <c r="B30" s="361" t="s">
        <v>869</v>
      </c>
      <c r="C30" s="862">
        <f>SUM(C14:C29)</f>
        <v>0</v>
      </c>
      <c r="D30" s="863">
        <f>SUM(D14:D29)</f>
        <v>0</v>
      </c>
      <c r="E30" s="453"/>
      <c r="F30" s="454"/>
      <c r="G30" s="362"/>
    </row>
    <row r="31" spans="1:7" s="292" customFormat="1" ht="12.75">
      <c r="A31" s="294"/>
      <c r="B31" s="294"/>
      <c r="C31" s="362"/>
      <c r="D31" s="362"/>
      <c r="E31" s="362"/>
      <c r="F31" s="362"/>
      <c r="G31" s="362"/>
    </row>
    <row r="32" spans="1:7" s="292" customFormat="1" ht="12.75">
      <c r="A32" s="362"/>
      <c r="B32" s="362"/>
      <c r="C32" s="362"/>
      <c r="D32" s="362"/>
      <c r="E32" s="294"/>
      <c r="F32" s="294"/>
      <c r="G32" s="362"/>
    </row>
    <row r="33" spans="1:7" s="292" customFormat="1" ht="12.75">
      <c r="A33" s="362"/>
      <c r="B33" s="363"/>
      <c r="C33" s="362"/>
      <c r="D33" s="362"/>
      <c r="E33" s="294"/>
      <c r="F33" s="294"/>
      <c r="G33" s="362"/>
    </row>
    <row r="34" spans="1:7" s="292" customFormat="1" ht="12.75">
      <c r="A34" s="362"/>
      <c r="B34" s="364"/>
      <c r="C34" s="365"/>
      <c r="D34" s="362"/>
      <c r="E34" s="294"/>
      <c r="F34" s="294"/>
      <c r="G34" s="362"/>
    </row>
    <row r="35" spans="1:7" s="292" customFormat="1" ht="12.75">
      <c r="A35" s="362"/>
      <c r="B35" s="366"/>
      <c r="C35" s="367"/>
      <c r="D35" s="362"/>
      <c r="E35" s="294"/>
      <c r="F35" s="294"/>
      <c r="G35" s="362"/>
    </row>
    <row r="36" spans="1:7" s="292" customFormat="1" ht="12.75">
      <c r="A36" s="362"/>
      <c r="B36" s="368"/>
      <c r="C36" s="369"/>
      <c r="D36" s="362"/>
      <c r="E36" s="294"/>
      <c r="F36" s="294"/>
      <c r="G36" s="362"/>
    </row>
    <row r="37" spans="1:7" s="292" customFormat="1" ht="12.75">
      <c r="A37" s="362"/>
      <c r="B37" s="368"/>
      <c r="C37" s="369"/>
      <c r="D37" s="362"/>
      <c r="E37" s="294"/>
      <c r="F37" s="294"/>
      <c r="G37" s="362"/>
    </row>
    <row r="38" spans="1:7" s="292" customFormat="1" ht="12.75">
      <c r="A38" s="362"/>
      <c r="B38" s="368"/>
      <c r="C38" s="369"/>
      <c r="D38" s="365"/>
      <c r="E38" s="294"/>
      <c r="F38" s="294"/>
      <c r="G38" s="362"/>
    </row>
    <row r="39" spans="1:7" s="292" customFormat="1" ht="12.75">
      <c r="A39" s="295"/>
      <c r="B39" s="302"/>
      <c r="C39" s="297"/>
      <c r="D39" s="296"/>
      <c r="G39" s="295"/>
    </row>
    <row r="40" spans="1:7" s="292" customFormat="1" ht="12.75">
      <c r="A40" s="295"/>
      <c r="B40" s="302"/>
      <c r="C40" s="297"/>
      <c r="D40" s="297"/>
      <c r="G40" s="295"/>
    </row>
    <row r="41" spans="1:7" s="292" customFormat="1" ht="12.75">
      <c r="A41" s="295"/>
      <c r="B41" s="302"/>
      <c r="C41" s="297"/>
      <c r="D41" s="297"/>
      <c r="G41" s="295"/>
    </row>
    <row r="42" spans="1:6" s="292" customFormat="1" ht="12.75">
      <c r="A42" s="295"/>
      <c r="B42" s="295"/>
      <c r="C42" s="295"/>
      <c r="D42" s="297"/>
      <c r="E42" s="297"/>
      <c r="F42" s="297"/>
    </row>
    <row r="43" spans="1:6" s="292" customFormat="1" ht="12.75">
      <c r="A43" s="295"/>
      <c r="B43" s="301"/>
      <c r="C43" s="295"/>
      <c r="D43" s="297"/>
      <c r="E43" s="297"/>
      <c r="F43" s="297"/>
    </row>
    <row r="44" spans="1:15" ht="12.75">
      <c r="A44" s="298"/>
      <c r="D44" s="300"/>
      <c r="E44" s="300"/>
      <c r="F44" s="300"/>
      <c r="O44" s="464"/>
    </row>
    <row r="45" spans="1:15" ht="12.75">
      <c r="A45" s="298"/>
      <c r="D45" s="300"/>
      <c r="E45" s="300"/>
      <c r="F45" s="300"/>
      <c r="O45" s="464"/>
    </row>
    <row r="46" spans="1:15" ht="12.75">
      <c r="A46" s="298"/>
      <c r="B46" s="298"/>
      <c r="C46" s="298"/>
      <c r="D46" s="298"/>
      <c r="E46" s="298"/>
      <c r="F46" s="298"/>
      <c r="O46" s="464"/>
    </row>
    <row r="47" spans="1:15" ht="12.75">
      <c r="A47" s="298"/>
      <c r="B47" s="298"/>
      <c r="C47" s="298"/>
      <c r="D47" s="298"/>
      <c r="E47" s="298"/>
      <c r="F47" s="298"/>
      <c r="O47" s="464"/>
    </row>
    <row r="48" ht="12.75">
      <c r="O48" s="464"/>
    </row>
    <row r="49" ht="12.75">
      <c r="O49" s="464"/>
    </row>
    <row r="50" ht="12.75">
      <c r="O50" s="464"/>
    </row>
    <row r="51" ht="12.75">
      <c r="O51" s="464"/>
    </row>
    <row r="52" ht="12.75">
      <c r="O52" s="464"/>
    </row>
    <row r="53" ht="12.75">
      <c r="O53" s="464"/>
    </row>
    <row r="54" ht="12.75">
      <c r="O54" s="464"/>
    </row>
    <row r="55" ht="12.75">
      <c r="O55" s="464"/>
    </row>
    <row r="56" ht="12.75">
      <c r="O56" s="464"/>
    </row>
    <row r="57" ht="12.75">
      <c r="O57" s="464"/>
    </row>
    <row r="58" ht="12.75">
      <c r="O58" s="464"/>
    </row>
    <row r="59" ht="12.75">
      <c r="O59" s="464"/>
    </row>
    <row r="60" ht="12.75">
      <c r="O60" s="464"/>
    </row>
    <row r="61" ht="12.75">
      <c r="O61" s="464"/>
    </row>
    <row r="62" ht="12.75">
      <c r="O62" s="464"/>
    </row>
    <row r="63" ht="12.75">
      <c r="O63" s="464"/>
    </row>
    <row r="64" ht="12.75">
      <c r="O64" s="464"/>
    </row>
    <row r="65" ht="12.75">
      <c r="O65" s="464"/>
    </row>
    <row r="66" ht="12.75">
      <c r="O66" s="464"/>
    </row>
    <row r="67" ht="12.75">
      <c r="O67" s="464"/>
    </row>
    <row r="68" ht="12.75">
      <c r="O68" s="464"/>
    </row>
    <row r="69" ht="12.75">
      <c r="O69" s="464"/>
    </row>
    <row r="70" ht="12.75">
      <c r="O70" s="464"/>
    </row>
    <row r="71" ht="12.75">
      <c r="O71" s="464"/>
    </row>
    <row r="72" ht="12.75">
      <c r="O72" s="464"/>
    </row>
    <row r="73" ht="12.75">
      <c r="O73" s="464"/>
    </row>
    <row r="74" ht="12.75">
      <c r="O74" s="464"/>
    </row>
    <row r="75" ht="12.75">
      <c r="O75" s="464"/>
    </row>
    <row r="76" ht="12.75">
      <c r="O76" s="464"/>
    </row>
    <row r="77" ht="12.75">
      <c r="O77" s="464"/>
    </row>
    <row r="78" ht="12.75">
      <c r="O78" s="464"/>
    </row>
    <row r="79" ht="12.75">
      <c r="O79" s="464"/>
    </row>
    <row r="80" ht="12.75">
      <c r="O80" s="464"/>
    </row>
    <row r="81" ht="12.75">
      <c r="O81" s="464"/>
    </row>
    <row r="82" ht="12.75">
      <c r="O82" s="464"/>
    </row>
    <row r="83" ht="12.75">
      <c r="O83" s="464"/>
    </row>
    <row r="84" ht="12.75">
      <c r="O84" s="464"/>
    </row>
    <row r="85" ht="12.75">
      <c r="O85" s="464"/>
    </row>
    <row r="86" ht="12.75">
      <c r="O86" s="464"/>
    </row>
    <row r="87" ht="12.75">
      <c r="O87" s="464"/>
    </row>
    <row r="88" ht="12.75">
      <c r="O88" s="464"/>
    </row>
    <row r="89" ht="12.75">
      <c r="O89" s="464"/>
    </row>
    <row r="90" ht="12.75">
      <c r="O90" s="464"/>
    </row>
    <row r="91" ht="12.75">
      <c r="O91" s="464"/>
    </row>
    <row r="92" ht="12.75">
      <c r="O92" s="464"/>
    </row>
  </sheetData>
  <sheetProtection password="F2AB" sheet="1" formatCells="0" formatColumns="0" formatRows="0" insertRows="0" insertHyperlinks="0" deleteRows="0" pivotTables="0"/>
  <mergeCells count="9">
    <mergeCell ref="B12:C12"/>
    <mergeCell ref="A5:F5"/>
    <mergeCell ref="B7:F7"/>
    <mergeCell ref="B8:F8"/>
    <mergeCell ref="A1:H1"/>
    <mergeCell ref="A2:H2"/>
    <mergeCell ref="A3:H3"/>
    <mergeCell ref="B9:F9"/>
    <mergeCell ref="B10:F10"/>
  </mergeCells>
  <dataValidations count="3">
    <dataValidation type="list" allowBlank="1" showInputMessage="1" showErrorMessage="1" sqref="E14:F29">
      <formula1>Y_N</formula1>
    </dataValidation>
    <dataValidation type="list" allowBlank="1" showInputMessage="1" showErrorMessage="1" sqref="D12">
      <formula1>Garage_Type</formula1>
    </dataValidation>
    <dataValidation type="list" allowBlank="1" showInputMessage="1" showErrorMessage="1" sqref="B14:B29">
      <formula1>Space_Type</formula1>
    </dataValidation>
  </dataValidations>
  <printOptions/>
  <pageMargins left="0.75" right="0.75" top="1" bottom="1" header="0.5" footer="0.5"/>
  <pageSetup orientation="portrait" scale="57" r:id="rId1"/>
</worksheet>
</file>

<file path=xl/worksheets/sheet6.xml><?xml version="1.0" encoding="utf-8"?>
<worksheet xmlns="http://schemas.openxmlformats.org/spreadsheetml/2006/main" xmlns:r="http://schemas.openxmlformats.org/officeDocument/2006/relationships">
  <sheetPr>
    <tabColor theme="6" tint="0.39998000860214233"/>
  </sheetPr>
  <dimension ref="A1:R42"/>
  <sheetViews>
    <sheetView showGridLines="0" zoomScalePageLayoutView="0" workbookViewId="0" topLeftCell="A1">
      <selection activeCell="C13" sqref="C13"/>
    </sheetView>
  </sheetViews>
  <sheetFormatPr defaultColWidth="8.8515625" defaultRowHeight="12.75"/>
  <cols>
    <col min="1" max="1" width="2.421875" style="0" customWidth="1"/>
    <col min="2" max="3" width="26.8515625" style="0" customWidth="1"/>
    <col min="4" max="4" width="29.8515625" style="0" customWidth="1"/>
    <col min="5" max="6" width="8.8515625" style="0" customWidth="1"/>
    <col min="7" max="7" width="12.7109375" style="0" customWidth="1"/>
    <col min="8" max="12" width="8.8515625" style="0" customWidth="1"/>
  </cols>
  <sheetData>
    <row r="1" spans="1:17" ht="27">
      <c r="A1" s="966" t="s">
        <v>299</v>
      </c>
      <c r="B1" s="966"/>
      <c r="C1" s="966"/>
      <c r="D1" s="966"/>
      <c r="E1" s="966"/>
      <c r="F1" s="315"/>
      <c r="G1" s="315"/>
      <c r="H1" s="315"/>
      <c r="I1" s="315"/>
      <c r="J1" s="315"/>
      <c r="K1" s="315"/>
      <c r="L1" s="310"/>
      <c r="M1" s="310"/>
      <c r="N1" s="310"/>
      <c r="O1" s="310"/>
      <c r="P1" s="310"/>
      <c r="Q1" s="310"/>
    </row>
    <row r="2" spans="1:17" ht="27">
      <c r="A2" s="966" t="s">
        <v>300</v>
      </c>
      <c r="B2" s="966"/>
      <c r="C2" s="966"/>
      <c r="D2" s="966"/>
      <c r="E2" s="966"/>
      <c r="F2" s="966"/>
      <c r="G2" s="966"/>
      <c r="H2" s="966"/>
      <c r="I2" s="966"/>
      <c r="J2" s="966"/>
      <c r="K2" s="310"/>
      <c r="L2" s="311"/>
      <c r="M2" s="311"/>
      <c r="N2" s="311"/>
      <c r="O2" s="311"/>
      <c r="P2" s="311"/>
      <c r="Q2" s="311"/>
    </row>
    <row r="3" spans="1:17" ht="18" customHeight="1">
      <c r="A3" s="969" t="s">
        <v>989</v>
      </c>
      <c r="B3" s="969"/>
      <c r="C3" s="969"/>
      <c r="D3" s="969"/>
      <c r="E3" s="969"/>
      <c r="F3" s="288"/>
      <c r="G3" s="288"/>
      <c r="H3" s="288"/>
      <c r="I3" s="288"/>
      <c r="J3" s="288"/>
      <c r="K3" s="288"/>
      <c r="L3" s="287"/>
      <c r="M3" s="287"/>
      <c r="N3" s="287"/>
      <c r="O3" s="287"/>
      <c r="P3" s="287"/>
      <c r="Q3" s="287"/>
    </row>
    <row r="4" spans="1:17" ht="18" customHeight="1">
      <c r="A4" s="287"/>
      <c r="B4" s="287"/>
      <c r="C4" s="287"/>
      <c r="D4" s="287"/>
      <c r="E4" s="90"/>
      <c r="F4" s="90"/>
      <c r="G4" s="90"/>
      <c r="H4" s="90"/>
      <c r="I4" s="90"/>
      <c r="J4" s="90"/>
      <c r="K4" s="90"/>
      <c r="L4" s="287"/>
      <c r="M4" s="287"/>
      <c r="N4" s="287"/>
      <c r="O4" s="287"/>
      <c r="P4" s="287"/>
      <c r="Q4" s="287"/>
    </row>
    <row r="5" spans="1:5" ht="21.75" customHeight="1">
      <c r="A5" s="984" t="s">
        <v>2840</v>
      </c>
      <c r="B5" s="984"/>
      <c r="C5" s="984"/>
      <c r="D5" s="984"/>
      <c r="E5" s="984"/>
    </row>
    <row r="6" spans="1:5" ht="21.75" customHeight="1">
      <c r="A6" s="827" t="s">
        <v>2932</v>
      </c>
      <c r="B6" s="819"/>
      <c r="C6" s="819"/>
      <c r="D6" s="819"/>
      <c r="E6" s="819"/>
    </row>
    <row r="7" spans="1:18" s="430" customFormat="1" ht="31.5" customHeight="1">
      <c r="A7" s="834" t="s">
        <v>864</v>
      </c>
      <c r="B7" s="982" t="s">
        <v>738</v>
      </c>
      <c r="C7" s="982"/>
      <c r="D7" s="982"/>
      <c r="E7" s="982"/>
      <c r="F7" s="982"/>
      <c r="G7" s="982"/>
      <c r="H7" s="419"/>
      <c r="I7" s="419"/>
      <c r="J7" s="419"/>
      <c r="K7" s="419"/>
      <c r="L7" s="419"/>
      <c r="M7" s="419"/>
      <c r="N7" s="419"/>
      <c r="O7" s="419"/>
      <c r="P7" s="419"/>
      <c r="Q7" s="419"/>
      <c r="R7" s="419"/>
    </row>
    <row r="8" spans="1:18" s="430" customFormat="1" ht="30" customHeight="1">
      <c r="A8" s="834" t="s">
        <v>865</v>
      </c>
      <c r="B8" s="982" t="s">
        <v>2918</v>
      </c>
      <c r="C8" s="982"/>
      <c r="D8" s="982"/>
      <c r="E8" s="982"/>
      <c r="F8" s="982"/>
      <c r="G8" s="982"/>
      <c r="H8" s="419"/>
      <c r="I8" s="419"/>
      <c r="J8" s="419"/>
      <c r="K8" s="419"/>
      <c r="L8" s="419"/>
      <c r="M8" s="419"/>
      <c r="N8" s="419"/>
      <c r="O8" s="419"/>
      <c r="P8" s="419"/>
      <c r="Q8" s="419"/>
      <c r="R8" s="419"/>
    </row>
    <row r="9" spans="1:17" s="430" customFormat="1" ht="30.75" customHeight="1">
      <c r="A9" s="834" t="s">
        <v>2890</v>
      </c>
      <c r="B9" s="982" t="s">
        <v>2911</v>
      </c>
      <c r="C9" s="982"/>
      <c r="D9" s="982"/>
      <c r="E9" s="982"/>
      <c r="F9" s="982"/>
      <c r="G9" s="982"/>
      <c r="H9" s="419"/>
      <c r="I9" s="419"/>
      <c r="J9" s="419"/>
      <c r="K9" s="419"/>
      <c r="L9" s="419"/>
      <c r="M9" s="419"/>
      <c r="N9" s="419"/>
      <c r="O9" s="419"/>
      <c r="P9" s="419"/>
      <c r="Q9" s="419"/>
    </row>
    <row r="10" spans="1:18" ht="19.5" customHeight="1">
      <c r="A10" s="983" t="s">
        <v>2919</v>
      </c>
      <c r="B10" s="983"/>
      <c r="C10" s="983"/>
      <c r="D10" s="983"/>
      <c r="E10" s="983"/>
      <c r="F10" s="287"/>
      <c r="G10" s="287"/>
      <c r="H10" s="287"/>
      <c r="I10" s="287"/>
      <c r="J10" s="287"/>
      <c r="K10" s="287"/>
      <c r="L10" s="287"/>
      <c r="M10" s="287"/>
      <c r="N10" s="287"/>
      <c r="O10" s="287"/>
      <c r="P10" s="287"/>
      <c r="Q10" s="287"/>
      <c r="R10" s="287"/>
    </row>
    <row r="11" spans="1:18" ht="37.5" customHeight="1">
      <c r="A11" s="983" t="s">
        <v>2939</v>
      </c>
      <c r="B11" s="983"/>
      <c r="C11" s="983"/>
      <c r="D11" s="983"/>
      <c r="E11" s="983"/>
      <c r="F11" s="983"/>
      <c r="G11" s="983"/>
      <c r="H11" s="287"/>
      <c r="I11" s="287"/>
      <c r="J11" s="287"/>
      <c r="K11" s="287"/>
      <c r="L11" s="287"/>
      <c r="M11" s="287"/>
      <c r="N11" s="287"/>
      <c r="O11" s="287"/>
      <c r="P11" s="287"/>
      <c r="Q11" s="287"/>
      <c r="R11" s="287"/>
    </row>
    <row r="12" spans="1:17" ht="12.75" customHeight="1" thickBot="1">
      <c r="A12" s="370"/>
      <c r="B12" s="337"/>
      <c r="C12" s="623"/>
      <c r="D12" s="623"/>
      <c r="E12" s="623"/>
      <c r="F12" s="287"/>
      <c r="G12" s="287"/>
      <c r="H12" s="287"/>
      <c r="I12" s="287"/>
      <c r="J12" s="287"/>
      <c r="K12" s="287"/>
      <c r="L12" s="287"/>
      <c r="M12" s="287"/>
      <c r="N12" s="287"/>
      <c r="O12" s="287"/>
      <c r="P12" s="287"/>
      <c r="Q12" s="287"/>
    </row>
    <row r="13" spans="1:13" s="3" customFormat="1" ht="15.75" thickBot="1">
      <c r="A13" s="371"/>
      <c r="B13" s="534" t="s">
        <v>1851</v>
      </c>
      <c r="C13" s="835" t="s">
        <v>732</v>
      </c>
      <c r="D13" s="864" t="s">
        <v>2699</v>
      </c>
      <c r="E13" s="371"/>
      <c r="L13" s="304"/>
      <c r="M13" s="398"/>
    </row>
    <row r="14" spans="1:15" s="3" customFormat="1" ht="40.5" customHeight="1">
      <c r="A14" s="371"/>
      <c r="B14" s="431" t="s">
        <v>2857</v>
      </c>
      <c r="C14" s="725"/>
      <c r="D14" s="726"/>
      <c r="E14" s="371"/>
      <c r="L14" s="345"/>
      <c r="M14" s="399"/>
      <c r="N14" s="338"/>
      <c r="O14" s="338"/>
    </row>
    <row r="15" spans="1:15" s="3" customFormat="1" ht="40.5" customHeight="1">
      <c r="A15" s="371"/>
      <c r="B15" s="432" t="s">
        <v>2440</v>
      </c>
      <c r="C15" s="727"/>
      <c r="D15" s="728"/>
      <c r="E15" s="371"/>
      <c r="L15" s="345"/>
      <c r="M15" s="338"/>
      <c r="N15" s="338"/>
      <c r="O15" s="338"/>
    </row>
    <row r="16" spans="1:5" s="3" customFormat="1" ht="40.5" customHeight="1">
      <c r="A16" s="371"/>
      <c r="B16" s="432" t="s">
        <v>2414</v>
      </c>
      <c r="C16" s="727"/>
      <c r="D16" s="728"/>
      <c r="E16" s="371"/>
    </row>
    <row r="17" spans="1:5" s="3" customFormat="1" ht="40.5" customHeight="1">
      <c r="A17" s="371"/>
      <c r="B17" s="432" t="s">
        <v>2678</v>
      </c>
      <c r="C17" s="727"/>
      <c r="D17" s="728"/>
      <c r="E17" s="371"/>
    </row>
    <row r="18" spans="1:5" s="3" customFormat="1" ht="40.5" customHeight="1">
      <c r="A18" s="371"/>
      <c r="B18" s="432" t="s">
        <v>1872</v>
      </c>
      <c r="C18" s="727"/>
      <c r="D18" s="728"/>
      <c r="E18" s="371"/>
    </row>
    <row r="19" spans="1:5" s="3" customFormat="1" ht="40.5" customHeight="1">
      <c r="A19" s="371"/>
      <c r="B19" s="432" t="s">
        <v>1628</v>
      </c>
      <c r="C19" s="727"/>
      <c r="D19" s="728"/>
      <c r="E19" s="371"/>
    </row>
    <row r="20" spans="1:5" s="3" customFormat="1" ht="40.5" customHeight="1">
      <c r="A20" s="371"/>
      <c r="B20" s="432" t="s">
        <v>2846</v>
      </c>
      <c r="C20" s="727"/>
      <c r="D20" s="728"/>
      <c r="E20" s="371"/>
    </row>
    <row r="21" spans="1:5" s="3" customFormat="1" ht="40.5" customHeight="1">
      <c r="A21" s="371"/>
      <c r="B21" s="432" t="s">
        <v>2847</v>
      </c>
      <c r="C21" s="727"/>
      <c r="D21" s="728"/>
      <c r="E21" s="371"/>
    </row>
    <row r="22" spans="1:5" s="3" customFormat="1" ht="40.5" customHeight="1">
      <c r="A22" s="371"/>
      <c r="B22" s="432" t="s">
        <v>1629</v>
      </c>
      <c r="C22" s="727"/>
      <c r="D22" s="728"/>
      <c r="E22" s="371"/>
    </row>
    <row r="23" spans="1:5" s="3" customFormat="1" ht="40.5" customHeight="1">
      <c r="A23" s="371"/>
      <c r="B23" s="432" t="s">
        <v>2848</v>
      </c>
      <c r="C23" s="727"/>
      <c r="D23" s="728"/>
      <c r="E23" s="371"/>
    </row>
    <row r="24" spans="1:5" s="3" customFormat="1" ht="40.5" customHeight="1">
      <c r="A24" s="371"/>
      <c r="B24" s="432" t="s">
        <v>1877</v>
      </c>
      <c r="C24" s="727"/>
      <c r="D24" s="728"/>
      <c r="E24" s="371"/>
    </row>
    <row r="25" spans="1:5" s="3" customFormat="1" ht="40.5" customHeight="1">
      <c r="A25" s="371"/>
      <c r="B25" s="432" t="s">
        <v>2407</v>
      </c>
      <c r="C25" s="727"/>
      <c r="D25" s="728"/>
      <c r="E25" s="371"/>
    </row>
    <row r="26" spans="1:5" s="3" customFormat="1" ht="40.5" customHeight="1">
      <c r="A26" s="371"/>
      <c r="B26" s="432" t="s">
        <v>2849</v>
      </c>
      <c r="C26" s="727"/>
      <c r="D26" s="728"/>
      <c r="E26" s="371"/>
    </row>
    <row r="27" spans="1:5" s="3" customFormat="1" ht="40.5" customHeight="1">
      <c r="A27" s="371"/>
      <c r="B27" s="432" t="s">
        <v>2850</v>
      </c>
      <c r="C27" s="727"/>
      <c r="D27" s="728"/>
      <c r="E27" s="371"/>
    </row>
    <row r="28" spans="1:5" s="3" customFormat="1" ht="40.5" customHeight="1">
      <c r="A28" s="371"/>
      <c r="B28" s="432" t="s">
        <v>2852</v>
      </c>
      <c r="C28" s="727"/>
      <c r="D28" s="728"/>
      <c r="E28" s="371"/>
    </row>
    <row r="29" spans="1:5" s="3" customFormat="1" ht="40.5" customHeight="1">
      <c r="A29" s="371"/>
      <c r="B29" s="432" t="s">
        <v>2853</v>
      </c>
      <c r="C29" s="727"/>
      <c r="D29" s="728"/>
      <c r="E29" s="371"/>
    </row>
    <row r="30" spans="1:5" s="3" customFormat="1" ht="40.5" customHeight="1">
      <c r="A30" s="371"/>
      <c r="B30" s="432" t="s">
        <v>2851</v>
      </c>
      <c r="C30" s="727"/>
      <c r="D30" s="728"/>
      <c r="E30" s="371"/>
    </row>
    <row r="31" spans="1:5" s="3" customFormat="1" ht="40.5" customHeight="1">
      <c r="A31" s="371"/>
      <c r="B31" s="432" t="s">
        <v>2854</v>
      </c>
      <c r="C31" s="727"/>
      <c r="D31" s="728"/>
      <c r="E31" s="371"/>
    </row>
    <row r="32" spans="1:5" s="3" customFormat="1" ht="40.5" customHeight="1">
      <c r="A32" s="371"/>
      <c r="B32" s="432" t="s">
        <v>2845</v>
      </c>
      <c r="C32" s="727"/>
      <c r="D32" s="728"/>
      <c r="E32" s="371"/>
    </row>
    <row r="33" spans="1:5" s="3" customFormat="1" ht="40.5" customHeight="1">
      <c r="A33" s="371"/>
      <c r="B33" s="432" t="s">
        <v>2855</v>
      </c>
      <c r="C33" s="727"/>
      <c r="D33" s="728"/>
      <c r="E33" s="371"/>
    </row>
    <row r="34" spans="1:5" s="3" customFormat="1" ht="40.5" customHeight="1">
      <c r="A34" s="371"/>
      <c r="B34" s="432" t="s">
        <v>2843</v>
      </c>
      <c r="C34" s="727"/>
      <c r="D34" s="728"/>
      <c r="E34" s="371"/>
    </row>
    <row r="35" spans="1:5" s="3" customFormat="1" ht="40.5" customHeight="1">
      <c r="A35" s="371"/>
      <c r="B35" s="432" t="s">
        <v>2844</v>
      </c>
      <c r="C35" s="727"/>
      <c r="D35" s="728"/>
      <c r="E35" s="371"/>
    </row>
    <row r="36" spans="1:5" s="3" customFormat="1" ht="40.5" customHeight="1">
      <c r="A36" s="371"/>
      <c r="B36" s="432" t="s">
        <v>2825</v>
      </c>
      <c r="C36" s="727"/>
      <c r="D36" s="728"/>
      <c r="E36" s="371"/>
    </row>
    <row r="37" spans="1:5" s="3" customFormat="1" ht="40.5" customHeight="1">
      <c r="A37" s="371"/>
      <c r="B37" s="432" t="s">
        <v>2841</v>
      </c>
      <c r="C37" s="727"/>
      <c r="D37" s="728"/>
      <c r="E37" s="371"/>
    </row>
    <row r="38" spans="1:5" s="3" customFormat="1" ht="40.5" customHeight="1">
      <c r="A38" s="371"/>
      <c r="B38" s="432" t="s">
        <v>2842</v>
      </c>
      <c r="C38" s="727"/>
      <c r="D38" s="728"/>
      <c r="E38" s="371"/>
    </row>
    <row r="39" spans="1:5" s="3" customFormat="1" ht="40.5" customHeight="1" thickBot="1">
      <c r="A39" s="371"/>
      <c r="B39" s="433" t="s">
        <v>1742</v>
      </c>
      <c r="C39" s="729"/>
      <c r="D39" s="730"/>
      <c r="E39" s="371"/>
    </row>
    <row r="40" spans="1:5" ht="12.75">
      <c r="A40" s="315"/>
      <c r="B40" s="315"/>
      <c r="C40" s="315"/>
      <c r="D40" s="315"/>
      <c r="E40" s="315"/>
    </row>
    <row r="41" spans="1:5" ht="12.75">
      <c r="A41" s="315"/>
      <c r="B41" s="315"/>
      <c r="C41" s="315"/>
      <c r="D41" s="315"/>
      <c r="E41" s="315"/>
    </row>
    <row r="42" spans="1:5" ht="12.75">
      <c r="A42" s="315"/>
      <c r="B42" s="315"/>
      <c r="C42" s="315"/>
      <c r="D42" s="315"/>
      <c r="E42" s="315"/>
    </row>
  </sheetData>
  <sheetProtection password="F2AB" sheet="1" formatCells="0" formatColumns="0" formatRows="0" insertColumns="0" insertRows="0" insertHyperlinks="0" deleteRows="0" pivotTables="0"/>
  <mergeCells count="10">
    <mergeCell ref="B8:G8"/>
    <mergeCell ref="B9:G9"/>
    <mergeCell ref="A11:G11"/>
    <mergeCell ref="A10:E10"/>
    <mergeCell ref="A1:E1"/>
    <mergeCell ref="A2:E2"/>
    <mergeCell ref="F2:J2"/>
    <mergeCell ref="A3:E3"/>
    <mergeCell ref="A5:E5"/>
    <mergeCell ref="B7:G7"/>
  </mergeCells>
  <dataValidations count="1">
    <dataValidation type="list" allowBlank="1" showInputMessage="1" showErrorMessage="1" sqref="C13">
      <formula1>Project_Stage</formula1>
    </dataValidation>
  </dataValidations>
  <printOptions/>
  <pageMargins left="1" right="1"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I23"/>
  <sheetViews>
    <sheetView showGridLines="0" zoomScalePageLayoutView="0" workbookViewId="0" topLeftCell="A1">
      <selection activeCell="C11" sqref="C11"/>
    </sheetView>
  </sheetViews>
  <sheetFormatPr defaultColWidth="11.421875" defaultRowHeight="12.75"/>
  <cols>
    <col min="1" max="1" width="2.7109375" style="0" customWidth="1"/>
    <col min="2" max="2" width="23.7109375" style="0" bestFit="1" customWidth="1"/>
  </cols>
  <sheetData>
    <row r="1" spans="1:9" ht="27">
      <c r="A1" s="966" t="s">
        <v>299</v>
      </c>
      <c r="B1" s="966"/>
      <c r="C1" s="966"/>
      <c r="D1" s="966"/>
      <c r="E1" s="966"/>
      <c r="F1" s="966"/>
      <c r="G1" s="966"/>
      <c r="H1" s="966"/>
      <c r="I1" s="966"/>
    </row>
    <row r="2" spans="1:9" ht="22.5">
      <c r="A2" s="968" t="s">
        <v>300</v>
      </c>
      <c r="B2" s="968"/>
      <c r="C2" s="968"/>
      <c r="D2" s="968"/>
      <c r="E2" s="968"/>
      <c r="F2" s="968"/>
      <c r="G2" s="968"/>
      <c r="H2" s="968"/>
      <c r="I2" s="968"/>
    </row>
    <row r="3" spans="1:9" ht="18.75">
      <c r="A3" s="969" t="s">
        <v>699</v>
      </c>
      <c r="B3" s="969"/>
      <c r="C3" s="969"/>
      <c r="D3" s="969"/>
      <c r="E3" s="969"/>
      <c r="F3" s="969"/>
      <c r="G3" s="969"/>
      <c r="H3" s="969"/>
      <c r="I3" s="969"/>
    </row>
    <row r="4" spans="1:9" ht="18.75">
      <c r="A4" s="287"/>
      <c r="B4" s="287"/>
      <c r="C4" s="287"/>
      <c r="D4" s="287"/>
      <c r="E4" s="287"/>
      <c r="F4" s="287"/>
      <c r="G4" s="287"/>
      <c r="H4" s="287"/>
      <c r="I4" s="287"/>
    </row>
    <row r="5" spans="1:6" ht="18.75">
      <c r="A5" s="993" t="s">
        <v>2856</v>
      </c>
      <c r="B5" s="994"/>
      <c r="C5" s="994"/>
      <c r="D5" s="373"/>
      <c r="E5" s="373"/>
      <c r="F5" s="373"/>
    </row>
    <row r="6" spans="1:6" ht="18">
      <c r="A6" s="827" t="s">
        <v>2932</v>
      </c>
      <c r="B6" s="820"/>
      <c r="C6" s="820"/>
      <c r="D6" s="373"/>
      <c r="E6" s="373"/>
      <c r="F6" s="373"/>
    </row>
    <row r="7" spans="1:9" ht="33" customHeight="1">
      <c r="A7" s="342" t="s">
        <v>963</v>
      </c>
      <c r="B7" s="988" t="s">
        <v>2937</v>
      </c>
      <c r="C7" s="988"/>
      <c r="D7" s="988"/>
      <c r="E7" s="988"/>
      <c r="F7" s="988"/>
      <c r="G7" s="988"/>
      <c r="H7" s="988"/>
      <c r="I7" s="988"/>
    </row>
    <row r="8" spans="1:9" s="430" customFormat="1" ht="15">
      <c r="A8" s="340" t="s">
        <v>943</v>
      </c>
      <c r="B8" s="989" t="s">
        <v>2920</v>
      </c>
      <c r="C8" s="990"/>
      <c r="D8" s="990"/>
      <c r="E8" s="991"/>
      <c r="F8" s="991"/>
      <c r="G8" s="991"/>
      <c r="H8" s="991"/>
      <c r="I8" s="991"/>
    </row>
    <row r="9" spans="1:9" s="430" customFormat="1" ht="44.25" customHeight="1">
      <c r="A9" s="340" t="s">
        <v>958</v>
      </c>
      <c r="B9" s="989" t="s">
        <v>2912</v>
      </c>
      <c r="C9" s="992"/>
      <c r="D9" s="992"/>
      <c r="E9" s="992"/>
      <c r="F9" s="992"/>
      <c r="G9" s="992"/>
      <c r="H9" s="992"/>
      <c r="I9" s="992"/>
    </row>
    <row r="10" spans="1:8" s="627" customFormat="1" ht="15.75" customHeight="1" thickBot="1">
      <c r="A10" s="633"/>
      <c r="B10" s="634"/>
      <c r="C10" s="635"/>
      <c r="D10" s="635"/>
      <c r="E10" s="636"/>
      <c r="F10" s="636"/>
      <c r="G10" s="636"/>
      <c r="H10" s="636"/>
    </row>
    <row r="11" spans="2:9" s="627" customFormat="1" ht="15">
      <c r="B11" s="637" t="s">
        <v>870</v>
      </c>
      <c r="C11" s="731"/>
      <c r="D11" s="638" t="s">
        <v>71</v>
      </c>
      <c r="E11" s="639"/>
      <c r="F11" s="639"/>
      <c r="G11" s="639"/>
      <c r="I11" s="640"/>
    </row>
    <row r="12" spans="2:9" s="627" customFormat="1" ht="15">
      <c r="B12" s="641" t="s">
        <v>871</v>
      </c>
      <c r="C12" s="732"/>
      <c r="D12" s="642" t="s">
        <v>71</v>
      </c>
      <c r="F12" s="639"/>
      <c r="G12" s="639"/>
      <c r="I12" s="640"/>
    </row>
    <row r="13" spans="2:9" s="627" customFormat="1" ht="15">
      <c r="B13" s="641" t="s">
        <v>1718</v>
      </c>
      <c r="C13" s="733"/>
      <c r="D13" s="642" t="s">
        <v>859</v>
      </c>
      <c r="E13" s="639"/>
      <c r="F13" s="639"/>
      <c r="G13" s="639"/>
      <c r="I13" s="640"/>
    </row>
    <row r="14" spans="2:7" s="627" customFormat="1" ht="15">
      <c r="B14" s="641" t="s">
        <v>1719</v>
      </c>
      <c r="C14" s="733"/>
      <c r="D14" s="642" t="s">
        <v>859</v>
      </c>
      <c r="E14" s="639"/>
      <c r="F14" s="639"/>
      <c r="G14" s="639"/>
    </row>
    <row r="15" spans="2:9" s="627" customFormat="1" ht="15.75" thickBot="1">
      <c r="B15" s="643" t="s">
        <v>72</v>
      </c>
      <c r="C15" s="734"/>
      <c r="D15" s="644" t="s">
        <v>73</v>
      </c>
      <c r="I15" s="640"/>
    </row>
    <row r="16" s="627" customFormat="1" ht="13.5" thickBot="1"/>
    <row r="17" spans="2:4" ht="15" thickBot="1">
      <c r="B17" s="985" t="s">
        <v>2938</v>
      </c>
      <c r="C17" s="986"/>
      <c r="D17" s="987"/>
    </row>
    <row r="18" spans="2:9" ht="15">
      <c r="B18" s="595" t="s">
        <v>2891</v>
      </c>
      <c r="C18" s="601">
        <v>0.1456</v>
      </c>
      <c r="D18" s="598" t="s">
        <v>71</v>
      </c>
      <c r="I18" s="546"/>
    </row>
    <row r="19" spans="2:9" ht="15">
      <c r="B19" s="596" t="s">
        <v>2892</v>
      </c>
      <c r="C19" s="604">
        <v>0.127</v>
      </c>
      <c r="D19" s="599" t="s">
        <v>71</v>
      </c>
      <c r="I19" s="18"/>
    </row>
    <row r="20" spans="2:4" ht="15">
      <c r="B20" s="596" t="s">
        <v>2893</v>
      </c>
      <c r="C20" s="603">
        <v>1.21</v>
      </c>
      <c r="D20" s="599" t="s">
        <v>859</v>
      </c>
    </row>
    <row r="21" spans="2:4" ht="15">
      <c r="B21" s="596" t="s">
        <v>2894</v>
      </c>
      <c r="C21" s="603">
        <v>0.963</v>
      </c>
      <c r="D21" s="599" t="s">
        <v>859</v>
      </c>
    </row>
    <row r="22" spans="2:4" ht="15">
      <c r="B22" s="596" t="s">
        <v>2895</v>
      </c>
      <c r="C22" s="602">
        <v>3.19</v>
      </c>
      <c r="D22" s="599" t="s">
        <v>73</v>
      </c>
    </row>
    <row r="23" spans="2:5" ht="15.75" thickBot="1">
      <c r="B23" s="597" t="s">
        <v>2896</v>
      </c>
      <c r="C23" s="605">
        <v>2.3</v>
      </c>
      <c r="D23" s="600" t="s">
        <v>73</v>
      </c>
      <c r="E23" s="16"/>
    </row>
  </sheetData>
  <sheetProtection password="F2AB" sheet="1" formatCells="0" formatColumns="0" formatRows="0" insertColumns="0" insertRows="0" deleteColumns="0" deleteRows="0" autoFilter="0" pivotTables="0"/>
  <mergeCells count="8">
    <mergeCell ref="B17:D17"/>
    <mergeCell ref="B7:I7"/>
    <mergeCell ref="B8:I8"/>
    <mergeCell ref="B9:I9"/>
    <mergeCell ref="A1:I1"/>
    <mergeCell ref="A2:I2"/>
    <mergeCell ref="A3:I3"/>
    <mergeCell ref="A5:C5"/>
  </mergeCells>
  <printOptions/>
  <pageMargins left="0.75" right="0.75" top="1" bottom="1" header="0.5" footer="0.5"/>
  <pageSetup orientation="portrait" scale="46"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AA32"/>
  <sheetViews>
    <sheetView showGridLines="0" zoomScalePageLayoutView="0" workbookViewId="0" topLeftCell="A1">
      <selection activeCell="N15" sqref="N15"/>
    </sheetView>
  </sheetViews>
  <sheetFormatPr defaultColWidth="8.8515625" defaultRowHeight="12.75"/>
  <cols>
    <col min="1" max="1" width="3.00390625" style="304" customWidth="1"/>
    <col min="2" max="2" width="19.28125" style="304" customWidth="1"/>
    <col min="3" max="3" width="9.7109375" style="304" customWidth="1"/>
    <col min="4" max="4" width="9.28125" style="304" customWidth="1"/>
    <col min="5" max="5" width="8.7109375" style="304" customWidth="1"/>
    <col min="6" max="6" width="12.421875" style="304" customWidth="1"/>
    <col min="7" max="8" width="9.8515625" style="304" customWidth="1"/>
    <col min="9" max="9" width="9.28125" style="304" customWidth="1"/>
    <col min="10" max="10" width="12.7109375" style="304" customWidth="1"/>
    <col min="11" max="11" width="11.00390625" style="304" customWidth="1"/>
    <col min="12" max="12" width="10.7109375" style="304" customWidth="1"/>
    <col min="13" max="13" width="5.7109375" style="639" customWidth="1"/>
    <col min="14" max="14" width="11.140625" style="639" customWidth="1"/>
    <col min="15" max="15" width="11.7109375" style="639" customWidth="1"/>
    <col min="16" max="16" width="11.140625" style="639" customWidth="1"/>
    <col min="17" max="17" width="11.00390625" style="639" customWidth="1"/>
    <col min="18" max="27" width="8.8515625" style="639" customWidth="1"/>
    <col min="28" max="16384" width="8.8515625" style="304" customWidth="1"/>
  </cols>
  <sheetData>
    <row r="1" spans="1:27" s="303" customFormat="1" ht="27">
      <c r="A1" s="966" t="s">
        <v>299</v>
      </c>
      <c r="B1" s="966"/>
      <c r="C1" s="966"/>
      <c r="D1" s="966"/>
      <c r="E1" s="966"/>
      <c r="F1" s="966"/>
      <c r="G1" s="966"/>
      <c r="H1" s="966"/>
      <c r="I1" s="966"/>
      <c r="J1" s="966"/>
      <c r="K1" s="966"/>
      <c r="L1" s="966"/>
      <c r="M1" s="646"/>
      <c r="N1" s="646"/>
      <c r="O1" s="646"/>
      <c r="P1" s="646"/>
      <c r="Q1" s="646"/>
      <c r="R1" s="647"/>
      <c r="S1" s="647"/>
      <c r="T1" s="647"/>
      <c r="U1" s="647"/>
      <c r="V1" s="647"/>
      <c r="W1" s="647"/>
      <c r="X1" s="647"/>
      <c r="Y1" s="647"/>
      <c r="Z1" s="647"/>
      <c r="AA1" s="647"/>
    </row>
    <row r="2" spans="1:27" s="303" customFormat="1" ht="22.5">
      <c r="A2" s="968" t="s">
        <v>300</v>
      </c>
      <c r="B2" s="968"/>
      <c r="C2" s="968"/>
      <c r="D2" s="968"/>
      <c r="E2" s="968"/>
      <c r="F2" s="968"/>
      <c r="G2" s="968"/>
      <c r="H2" s="968"/>
      <c r="I2" s="968"/>
      <c r="J2" s="968"/>
      <c r="K2" s="968"/>
      <c r="L2" s="968"/>
      <c r="M2" s="648"/>
      <c r="N2" s="648"/>
      <c r="O2" s="648"/>
      <c r="P2" s="648"/>
      <c r="Q2" s="648"/>
      <c r="R2" s="647"/>
      <c r="S2" s="647"/>
      <c r="T2" s="647"/>
      <c r="U2" s="647"/>
      <c r="V2" s="647"/>
      <c r="W2" s="647"/>
      <c r="X2" s="647"/>
      <c r="Y2" s="647"/>
      <c r="Z2" s="647"/>
      <c r="AA2" s="647"/>
    </row>
    <row r="3" spans="1:27" s="303" customFormat="1" ht="18.75">
      <c r="A3" s="969" t="s">
        <v>699</v>
      </c>
      <c r="B3" s="969"/>
      <c r="C3" s="969"/>
      <c r="D3" s="969"/>
      <c r="E3" s="969"/>
      <c r="F3" s="969"/>
      <c r="G3" s="969"/>
      <c r="H3" s="969"/>
      <c r="I3" s="969"/>
      <c r="J3" s="969"/>
      <c r="K3" s="969"/>
      <c r="L3" s="969"/>
      <c r="M3" s="649"/>
      <c r="N3" s="649"/>
      <c r="O3" s="649"/>
      <c r="P3" s="649"/>
      <c r="Q3" s="649"/>
      <c r="R3" s="647"/>
      <c r="S3" s="647"/>
      <c r="T3" s="647"/>
      <c r="U3" s="647"/>
      <c r="V3" s="647"/>
      <c r="W3" s="647"/>
      <c r="X3" s="647"/>
      <c r="Y3" s="647"/>
      <c r="Z3" s="647"/>
      <c r="AA3" s="647"/>
    </row>
    <row r="4" spans="1:27" s="303" customFormat="1" ht="18.75">
      <c r="A4" s="287"/>
      <c r="B4" s="287"/>
      <c r="C4" s="287"/>
      <c r="D4" s="287"/>
      <c r="E4" s="287"/>
      <c r="F4" s="287"/>
      <c r="G4" s="287"/>
      <c r="H4" s="287"/>
      <c r="I4" s="287"/>
      <c r="J4" s="287"/>
      <c r="K4" s="287"/>
      <c r="L4" s="287"/>
      <c r="M4" s="650"/>
      <c r="N4" s="650"/>
      <c r="O4" s="650"/>
      <c r="P4" s="650"/>
      <c r="Q4" s="650"/>
      <c r="R4" s="647"/>
      <c r="S4" s="647"/>
      <c r="T4" s="647"/>
      <c r="U4" s="647"/>
      <c r="V4" s="647"/>
      <c r="W4" s="647"/>
      <c r="X4" s="647"/>
      <c r="Y4" s="647"/>
      <c r="Z4" s="647"/>
      <c r="AA4" s="647"/>
    </row>
    <row r="5" spans="1:12" ht="18.75">
      <c r="A5" s="1000" t="s">
        <v>2858</v>
      </c>
      <c r="B5" s="978"/>
      <c r="C5" s="978"/>
      <c r="D5" s="978"/>
      <c r="E5" s="978"/>
      <c r="F5" s="978"/>
      <c r="G5" s="978"/>
      <c r="H5" s="978"/>
      <c r="I5" s="978"/>
      <c r="J5" s="978"/>
      <c r="K5" s="978"/>
      <c r="L5" s="978"/>
    </row>
    <row r="6" spans="1:12" ht="20.25" customHeight="1">
      <c r="A6" s="827" t="s">
        <v>2932</v>
      </c>
      <c r="B6" s="818"/>
      <c r="C6" s="818"/>
      <c r="D6" s="818"/>
      <c r="E6" s="818"/>
      <c r="F6" s="818"/>
      <c r="G6" s="818"/>
      <c r="H6" s="818"/>
      <c r="I6" s="818"/>
      <c r="J6" s="818"/>
      <c r="K6" s="818"/>
      <c r="L6" s="818"/>
    </row>
    <row r="7" spans="1:27" s="837" customFormat="1" ht="15" customHeight="1">
      <c r="A7" s="340" t="s">
        <v>965</v>
      </c>
      <c r="B7" s="1001" t="s">
        <v>2907</v>
      </c>
      <c r="C7" s="1002"/>
      <c r="D7" s="1002"/>
      <c r="E7" s="1002"/>
      <c r="F7" s="1002"/>
      <c r="G7" s="1002"/>
      <c r="H7" s="1002"/>
      <c r="I7" s="1002"/>
      <c r="J7" s="1002"/>
      <c r="K7" s="1002"/>
      <c r="L7" s="1002"/>
      <c r="M7" s="836"/>
      <c r="N7" s="836"/>
      <c r="O7" s="836"/>
      <c r="P7" s="836"/>
      <c r="Q7" s="836"/>
      <c r="R7" s="836"/>
      <c r="S7" s="836"/>
      <c r="T7" s="836"/>
      <c r="U7" s="836"/>
      <c r="V7" s="836"/>
      <c r="W7" s="836"/>
      <c r="X7" s="836"/>
      <c r="Y7" s="836"/>
      <c r="Z7" s="836"/>
      <c r="AA7" s="836"/>
    </row>
    <row r="8" spans="1:27" s="837" customFormat="1" ht="45.75" customHeight="1">
      <c r="A8" s="340" t="s">
        <v>865</v>
      </c>
      <c r="B8" s="1003" t="s">
        <v>2941</v>
      </c>
      <c r="C8" s="1004"/>
      <c r="D8" s="1004"/>
      <c r="E8" s="1004"/>
      <c r="F8" s="1004"/>
      <c r="G8" s="1004"/>
      <c r="H8" s="1004"/>
      <c r="I8" s="1004"/>
      <c r="J8" s="1004"/>
      <c r="K8" s="1004"/>
      <c r="L8" s="1004"/>
      <c r="M8" s="836"/>
      <c r="N8" s="836"/>
      <c r="O8" s="836"/>
      <c r="P8" s="836"/>
      <c r="Q8" s="836"/>
      <c r="R8" s="836"/>
      <c r="S8" s="836"/>
      <c r="T8" s="836"/>
      <c r="U8" s="836"/>
      <c r="V8" s="836"/>
      <c r="W8" s="836"/>
      <c r="X8" s="836"/>
      <c r="Y8" s="836"/>
      <c r="Z8" s="836"/>
      <c r="AA8" s="836"/>
    </row>
    <row r="9" spans="1:27" s="837" customFormat="1" ht="15">
      <c r="A9" s="340" t="s">
        <v>2890</v>
      </c>
      <c r="B9" s="1003" t="s">
        <v>2914</v>
      </c>
      <c r="C9" s="1003"/>
      <c r="D9" s="1003"/>
      <c r="E9" s="1003"/>
      <c r="F9" s="1003"/>
      <c r="G9" s="1003"/>
      <c r="H9" s="1003"/>
      <c r="I9" s="1003"/>
      <c r="J9" s="1003"/>
      <c r="K9" s="1002"/>
      <c r="L9" s="1002"/>
      <c r="M9" s="836"/>
      <c r="N9" s="836"/>
      <c r="O9" s="836"/>
      <c r="P9" s="836"/>
      <c r="Q9" s="836"/>
      <c r="R9" s="836"/>
      <c r="S9" s="836"/>
      <c r="T9" s="836"/>
      <c r="U9" s="836"/>
      <c r="V9" s="836"/>
      <c r="W9" s="836"/>
      <c r="X9" s="836"/>
      <c r="Y9" s="836"/>
      <c r="Z9" s="836"/>
      <c r="AA9" s="836"/>
    </row>
    <row r="10" spans="1:27" s="837" customFormat="1" ht="31.5" customHeight="1">
      <c r="A10" s="340" t="s">
        <v>2908</v>
      </c>
      <c r="B10" s="1003" t="s">
        <v>2945</v>
      </c>
      <c r="C10" s="1003"/>
      <c r="D10" s="1003"/>
      <c r="E10" s="1003"/>
      <c r="F10" s="1003"/>
      <c r="G10" s="1003"/>
      <c r="H10" s="1003"/>
      <c r="I10" s="1003"/>
      <c r="J10" s="1003"/>
      <c r="K10" s="1004"/>
      <c r="L10" s="1004"/>
      <c r="M10" s="836"/>
      <c r="N10" s="836"/>
      <c r="O10" s="836"/>
      <c r="P10" s="836"/>
      <c r="Q10" s="836"/>
      <c r="R10" s="836"/>
      <c r="S10" s="836"/>
      <c r="T10" s="836"/>
      <c r="U10" s="836"/>
      <c r="V10" s="836"/>
      <c r="W10" s="836"/>
      <c r="X10" s="836"/>
      <c r="Y10" s="836"/>
      <c r="Z10" s="836"/>
      <c r="AA10" s="836"/>
    </row>
    <row r="11" spans="1:17" ht="28.5" customHeight="1" thickBot="1">
      <c r="A11" s="340" t="s">
        <v>2909</v>
      </c>
      <c r="B11" s="1003" t="s">
        <v>2940</v>
      </c>
      <c r="C11" s="1003"/>
      <c r="D11" s="1003"/>
      <c r="E11" s="1003"/>
      <c r="F11" s="1003"/>
      <c r="G11" s="1003"/>
      <c r="H11" s="1003"/>
      <c r="I11" s="1003"/>
      <c r="J11" s="1003"/>
      <c r="K11" s="1002"/>
      <c r="L11" s="1002"/>
      <c r="N11" s="1012"/>
      <c r="O11" s="1013"/>
      <c r="P11" s="1013"/>
      <c r="Q11" s="1013"/>
    </row>
    <row r="12" spans="1:17" ht="15" customHeight="1">
      <c r="A12" s="340"/>
      <c r="B12" s="1003"/>
      <c r="C12" s="1003"/>
      <c r="D12" s="1003"/>
      <c r="E12" s="1003"/>
      <c r="F12" s="1003"/>
      <c r="G12" s="1003"/>
      <c r="H12" s="1003"/>
      <c r="I12" s="1003"/>
      <c r="J12" s="1003"/>
      <c r="K12" s="1002"/>
      <c r="L12" s="1002"/>
      <c r="N12" s="1007" t="s">
        <v>833</v>
      </c>
      <c r="O12" s="1008"/>
      <c r="P12" s="1008"/>
      <c r="Q12" s="1009"/>
    </row>
    <row r="13" spans="1:17" ht="16.5" customHeight="1" thickBot="1">
      <c r="A13" s="372"/>
      <c r="B13" s="389"/>
      <c r="C13" s="389"/>
      <c r="D13" s="389"/>
      <c r="E13" s="389"/>
      <c r="F13" s="389"/>
      <c r="G13" s="389"/>
      <c r="H13" s="389"/>
      <c r="I13" s="389"/>
      <c r="J13" s="389"/>
      <c r="K13" s="400"/>
      <c r="L13" s="400"/>
      <c r="M13" s="422"/>
      <c r="N13" s="1010" t="s">
        <v>935</v>
      </c>
      <c r="O13" s="1011"/>
      <c r="P13" s="1005" t="s">
        <v>936</v>
      </c>
      <c r="Q13" s="1006"/>
    </row>
    <row r="14" spans="1:17" ht="15" thickBot="1">
      <c r="A14" s="372"/>
      <c r="B14" s="552"/>
      <c r="C14" s="995" t="s">
        <v>1649</v>
      </c>
      <c r="D14" s="996"/>
      <c r="E14" s="996"/>
      <c r="F14" s="997"/>
      <c r="G14" s="995" t="s">
        <v>1650</v>
      </c>
      <c r="H14" s="996"/>
      <c r="I14" s="996"/>
      <c r="J14" s="997"/>
      <c r="K14" s="995" t="s">
        <v>566</v>
      </c>
      <c r="L14" s="997"/>
      <c r="M14" s="651"/>
      <c r="N14" s="871" t="s">
        <v>932</v>
      </c>
      <c r="O14" s="872" t="s">
        <v>933</v>
      </c>
      <c r="P14" s="873" t="s">
        <v>932</v>
      </c>
      <c r="Q14" s="874" t="s">
        <v>933</v>
      </c>
    </row>
    <row r="15" spans="1:27" s="343" customFormat="1" ht="51.75" thickBot="1">
      <c r="A15" s="388"/>
      <c r="B15" s="536" t="s">
        <v>2859</v>
      </c>
      <c r="C15" s="537" t="s">
        <v>872</v>
      </c>
      <c r="D15" s="538" t="s">
        <v>874</v>
      </c>
      <c r="E15" s="538" t="s">
        <v>2913</v>
      </c>
      <c r="F15" s="538" t="s">
        <v>2902</v>
      </c>
      <c r="G15" s="537" t="s">
        <v>873</v>
      </c>
      <c r="H15" s="538" t="s">
        <v>874</v>
      </c>
      <c r="I15" s="539" t="s">
        <v>2913</v>
      </c>
      <c r="J15" s="538" t="s">
        <v>2903</v>
      </c>
      <c r="K15" s="538" t="s">
        <v>735</v>
      </c>
      <c r="L15" s="535" t="s">
        <v>832</v>
      </c>
      <c r="M15" s="652"/>
      <c r="N15" s="735" t="s">
        <v>934</v>
      </c>
      <c r="O15" s="736" t="s">
        <v>934</v>
      </c>
      <c r="P15" s="736" t="s">
        <v>934</v>
      </c>
      <c r="Q15" s="737" t="s">
        <v>934</v>
      </c>
      <c r="R15" s="653"/>
      <c r="S15" s="653"/>
      <c r="T15" s="653"/>
      <c r="U15" s="653"/>
      <c r="V15" s="653"/>
      <c r="W15" s="653"/>
      <c r="X15" s="653"/>
      <c r="Y15" s="653"/>
      <c r="Z15" s="653"/>
      <c r="AA15" s="653"/>
    </row>
    <row r="16" spans="1:17" ht="12.75">
      <c r="A16" s="387"/>
      <c r="B16" s="457" t="s">
        <v>2860</v>
      </c>
      <c r="C16" s="456">
        <f aca="true" t="shared" si="0" ref="C16:C25">IF($N$15="Btu",N16/1000000,IF($N$15="kBtu",N16/1000,IF($N$15="MMBtu",N16,IF($N$15="Therm",N16/10,0))))</f>
        <v>0</v>
      </c>
      <c r="D16" s="456">
        <f aca="true" t="shared" si="1" ref="D16:D25">IF($O$15="Btu",O16/1000000,IF($O$15="kBtu",O16/1000,IF($O$15="MMBtu",O16,IF($O$15="kWh",O16*0.003412,IF($O$15="W",O16*0.000003412,0)))))</f>
        <v>0</v>
      </c>
      <c r="E16" s="868">
        <f>C16*10*'6-Energy Rates'!$C$13+D16/0.003412*'6-Energy Rates'!$C$11</f>
        <v>0</v>
      </c>
      <c r="F16" s="622">
        <f>IF('4-Spaces'!$C$30=0,0,SUM(C16:D16)*1000/'4-Spaces'!$C$30)</f>
        <v>0</v>
      </c>
      <c r="G16" s="456">
        <f aca="true" t="shared" si="2" ref="G16:G25">IF($P$15="Btu",P16/1000000,IF($P$15="kBtu",P16/1000,IF($P$15="MMBtu",P16,IF($P$15="Therm",P16/10,0))))</f>
        <v>0</v>
      </c>
      <c r="H16" s="456">
        <f aca="true" t="shared" si="3" ref="H16:H25">IF($Q$15="Btu",Q16/1000000,IF($Q$15="kBtu",Q16/1000,IF($Q$15="MMBtu",Q16,IF($Q$15="kWh",Q16*0.003412,IF($Q$15="W",Q16*0.000003412,0)))))</f>
        <v>0</v>
      </c>
      <c r="I16" s="868">
        <f>G16*10*'6-Energy Rates'!$C$14+H16/0.003412*'6-Energy Rates'!$C$12</f>
        <v>0</v>
      </c>
      <c r="J16" s="622">
        <f>IF('4-Spaces'!$C$30=0,0,SUM(G16:H16)*1000/'4-Spaces'!$C$30)</f>
        <v>0</v>
      </c>
      <c r="K16" s="547">
        <f aca="true" t="shared" si="4" ref="K16:K26">IF(SUM(C16:D16)=0,0,(SUM(C16:D16)-SUM(G16:H16))/SUM(C16:D16))</f>
        <v>0</v>
      </c>
      <c r="L16" s="548">
        <f aca="true" t="shared" si="5" ref="L16:L26">IF(E16=0,0,(E16-I16)/E16)</f>
        <v>0</v>
      </c>
      <c r="M16" s="654"/>
      <c r="N16" s="738"/>
      <c r="O16" s="739"/>
      <c r="P16" s="739"/>
      <c r="Q16" s="740"/>
    </row>
    <row r="17" spans="1:17" ht="12.75">
      <c r="A17" s="387"/>
      <c r="B17" s="458" t="s">
        <v>2861</v>
      </c>
      <c r="C17" s="386">
        <f t="shared" si="0"/>
        <v>0</v>
      </c>
      <c r="D17" s="386">
        <f t="shared" si="1"/>
        <v>0</v>
      </c>
      <c r="E17" s="869">
        <f>C17*10*'6-Energy Rates'!$C$13+D17/0.003412*'6-Energy Rates'!$C$11</f>
        <v>0</v>
      </c>
      <c r="F17" s="622">
        <f>IF('4-Spaces'!$C$30=0,0,SUM(C17:D17)*1000/'4-Spaces'!$C$30)</f>
        <v>0</v>
      </c>
      <c r="G17" s="386">
        <f t="shared" si="2"/>
        <v>0</v>
      </c>
      <c r="H17" s="386">
        <f t="shared" si="3"/>
        <v>0</v>
      </c>
      <c r="I17" s="869">
        <f>G17*10*'6-Energy Rates'!$C$14+H17/0.003412*'6-Energy Rates'!$C$12</f>
        <v>0</v>
      </c>
      <c r="J17" s="622">
        <f>IF('4-Spaces'!$C$30=0,0,SUM(G17:H17)*1000/'4-Spaces'!$C$30)</f>
        <v>0</v>
      </c>
      <c r="K17" s="549">
        <f t="shared" si="4"/>
        <v>0</v>
      </c>
      <c r="L17" s="550">
        <f t="shared" si="5"/>
        <v>0</v>
      </c>
      <c r="M17" s="654"/>
      <c r="N17" s="738"/>
      <c r="O17" s="739"/>
      <c r="P17" s="739"/>
      <c r="Q17" s="740"/>
    </row>
    <row r="18" spans="1:17" ht="12.75">
      <c r="A18" s="387"/>
      <c r="B18" s="458" t="s">
        <v>2862</v>
      </c>
      <c r="C18" s="386">
        <f t="shared" si="0"/>
        <v>0</v>
      </c>
      <c r="D18" s="386">
        <f t="shared" si="1"/>
        <v>0</v>
      </c>
      <c r="E18" s="869">
        <f>C18*10*'6-Energy Rates'!$C$13+D18/0.003412*'6-Energy Rates'!$C$11</f>
        <v>0</v>
      </c>
      <c r="F18" s="622">
        <f>IF('4-Spaces'!$C$30=0,0,SUM(C18:D18)*1000/'4-Spaces'!$C$30)</f>
        <v>0</v>
      </c>
      <c r="G18" s="386">
        <f t="shared" si="2"/>
        <v>0</v>
      </c>
      <c r="H18" s="386">
        <f t="shared" si="3"/>
        <v>0</v>
      </c>
      <c r="I18" s="869">
        <f>G18*10*'6-Energy Rates'!$C$14+H18/0.003412*'6-Energy Rates'!$C$12</f>
        <v>0</v>
      </c>
      <c r="J18" s="622">
        <f>IF('4-Spaces'!$C$30=0,0,SUM(G18:H18)*1000/'4-Spaces'!$C$30)</f>
        <v>0</v>
      </c>
      <c r="K18" s="549">
        <f t="shared" si="4"/>
        <v>0</v>
      </c>
      <c r="L18" s="550">
        <f t="shared" si="5"/>
        <v>0</v>
      </c>
      <c r="M18" s="654"/>
      <c r="N18" s="738"/>
      <c r="O18" s="739"/>
      <c r="P18" s="739"/>
      <c r="Q18" s="740"/>
    </row>
    <row r="19" spans="1:17" ht="12.75">
      <c r="A19" s="387"/>
      <c r="B19" s="458" t="s">
        <v>2863</v>
      </c>
      <c r="C19" s="386">
        <f t="shared" si="0"/>
        <v>0</v>
      </c>
      <c r="D19" s="386">
        <f t="shared" si="1"/>
        <v>0</v>
      </c>
      <c r="E19" s="869">
        <f>C19*10*'6-Energy Rates'!$C$13+D19/0.003412*'6-Energy Rates'!$C$11</f>
        <v>0</v>
      </c>
      <c r="F19" s="622">
        <f>IF('4-Spaces'!$C$30=0,0,SUM(C19:D19)*1000/'4-Spaces'!$C$30)</f>
        <v>0</v>
      </c>
      <c r="G19" s="386">
        <f t="shared" si="2"/>
        <v>0</v>
      </c>
      <c r="H19" s="386">
        <f t="shared" si="3"/>
        <v>0</v>
      </c>
      <c r="I19" s="869">
        <f>G19*10*'6-Energy Rates'!$C$14+H19/0.003412*'6-Energy Rates'!$C$12</f>
        <v>0</v>
      </c>
      <c r="J19" s="622">
        <f>IF('4-Spaces'!$C$30=0,0,SUM(G19:H19)*1000/'4-Spaces'!$C$30)</f>
        <v>0</v>
      </c>
      <c r="K19" s="549">
        <f t="shared" si="4"/>
        <v>0</v>
      </c>
      <c r="L19" s="550">
        <f t="shared" si="5"/>
        <v>0</v>
      </c>
      <c r="M19" s="654"/>
      <c r="N19" s="738"/>
      <c r="O19" s="739"/>
      <c r="P19" s="739"/>
      <c r="Q19" s="740"/>
    </row>
    <row r="20" spans="1:17" ht="12.75">
      <c r="A20" s="387"/>
      <c r="B20" s="458" t="s">
        <v>2864</v>
      </c>
      <c r="C20" s="386">
        <f t="shared" si="0"/>
        <v>0</v>
      </c>
      <c r="D20" s="386">
        <f t="shared" si="1"/>
        <v>0</v>
      </c>
      <c r="E20" s="869">
        <f>C20*10*'6-Energy Rates'!$C$13+D20/0.003412*'6-Energy Rates'!$C$11</f>
        <v>0</v>
      </c>
      <c r="F20" s="622">
        <f>IF('4-Spaces'!$C$30=0,0,SUM(C20:D20)*1000/'4-Spaces'!$C$30)</f>
        <v>0</v>
      </c>
      <c r="G20" s="386">
        <f t="shared" si="2"/>
        <v>0</v>
      </c>
      <c r="H20" s="386">
        <f t="shared" si="3"/>
        <v>0</v>
      </c>
      <c r="I20" s="869">
        <f>G20*10*'6-Energy Rates'!$C$14+H20/0.003412*'6-Energy Rates'!$C$12</f>
        <v>0</v>
      </c>
      <c r="J20" s="622">
        <f>IF('4-Spaces'!$C$30=0,0,SUM(G20:H20)*1000/'4-Spaces'!$C$30)</f>
        <v>0</v>
      </c>
      <c r="K20" s="549">
        <f t="shared" si="4"/>
        <v>0</v>
      </c>
      <c r="L20" s="550">
        <f t="shared" si="5"/>
        <v>0</v>
      </c>
      <c r="M20" s="654"/>
      <c r="N20" s="738"/>
      <c r="O20" s="739"/>
      <c r="P20" s="739"/>
      <c r="Q20" s="740"/>
    </row>
    <row r="21" spans="1:17" ht="12.75">
      <c r="A21" s="387"/>
      <c r="B21" s="458" t="s">
        <v>2865</v>
      </c>
      <c r="C21" s="386">
        <f t="shared" si="0"/>
        <v>0</v>
      </c>
      <c r="D21" s="386">
        <f t="shared" si="1"/>
        <v>0</v>
      </c>
      <c r="E21" s="869">
        <f>C21*10*'6-Energy Rates'!$C$13+D21/0.003412*'6-Energy Rates'!$C$11</f>
        <v>0</v>
      </c>
      <c r="F21" s="622">
        <f>IF('4-Spaces'!$C$30=0,0,SUM(C21:D21)*1000/'4-Spaces'!$C$30)</f>
        <v>0</v>
      </c>
      <c r="G21" s="386">
        <f t="shared" si="2"/>
        <v>0</v>
      </c>
      <c r="H21" s="386">
        <f t="shared" si="3"/>
        <v>0</v>
      </c>
      <c r="I21" s="869">
        <f>G21*10*'6-Energy Rates'!$C$14+H21/0.003412*'6-Energy Rates'!$C$12</f>
        <v>0</v>
      </c>
      <c r="J21" s="622">
        <f>IF('4-Spaces'!$C$30=0,0,SUM(G21:H21)*1000/'4-Spaces'!$C$30)</f>
        <v>0</v>
      </c>
      <c r="K21" s="549">
        <f t="shared" si="4"/>
        <v>0</v>
      </c>
      <c r="L21" s="550">
        <f t="shared" si="5"/>
        <v>0</v>
      </c>
      <c r="M21" s="654"/>
      <c r="N21" s="738"/>
      <c r="O21" s="739"/>
      <c r="P21" s="739"/>
      <c r="Q21" s="740"/>
    </row>
    <row r="22" spans="1:17" ht="12.75">
      <c r="A22" s="387"/>
      <c r="B22" s="458" t="s">
        <v>2866</v>
      </c>
      <c r="C22" s="386">
        <f t="shared" si="0"/>
        <v>0</v>
      </c>
      <c r="D22" s="386">
        <f t="shared" si="1"/>
        <v>0</v>
      </c>
      <c r="E22" s="869">
        <f>C22*10*'6-Energy Rates'!$C$13+D22/0.003412*'6-Energy Rates'!$C$11</f>
        <v>0</v>
      </c>
      <c r="F22" s="622">
        <f>IF('4-Spaces'!$C$30=0,0,SUM(C22:D22)*1000/'4-Spaces'!$C$30)</f>
        <v>0</v>
      </c>
      <c r="G22" s="386">
        <f t="shared" si="2"/>
        <v>0</v>
      </c>
      <c r="H22" s="386">
        <f t="shared" si="3"/>
        <v>0</v>
      </c>
      <c r="I22" s="869">
        <f>G22*10*'6-Energy Rates'!$C$14+H22/0.003412*'6-Energy Rates'!$C$12</f>
        <v>0</v>
      </c>
      <c r="J22" s="622">
        <f>IF('4-Spaces'!$C$30=0,0,SUM(G22:H22)*1000/'4-Spaces'!$C$30)</f>
        <v>0</v>
      </c>
      <c r="K22" s="549">
        <f t="shared" si="4"/>
        <v>0</v>
      </c>
      <c r="L22" s="550">
        <f t="shared" si="5"/>
        <v>0</v>
      </c>
      <c r="M22" s="654"/>
      <c r="N22" s="738"/>
      <c r="O22" s="739"/>
      <c r="P22" s="739"/>
      <c r="Q22" s="740"/>
    </row>
    <row r="23" spans="1:17" ht="12.75">
      <c r="A23" s="387"/>
      <c r="B23" s="458" t="s">
        <v>2867</v>
      </c>
      <c r="C23" s="386">
        <f t="shared" si="0"/>
        <v>0</v>
      </c>
      <c r="D23" s="386">
        <f t="shared" si="1"/>
        <v>0</v>
      </c>
      <c r="E23" s="869">
        <f>C23*10*'6-Energy Rates'!$C$13+D23/0.003412*'6-Energy Rates'!$C$11</f>
        <v>0</v>
      </c>
      <c r="F23" s="622">
        <f>IF('4-Spaces'!$C$30=0,0,SUM(C23:D23)*1000/'4-Spaces'!$C$30)</f>
        <v>0</v>
      </c>
      <c r="G23" s="386">
        <f t="shared" si="2"/>
        <v>0</v>
      </c>
      <c r="H23" s="386">
        <f t="shared" si="3"/>
        <v>0</v>
      </c>
      <c r="I23" s="869">
        <f>G23*10*'6-Energy Rates'!$C$14+H23/0.003412*'6-Energy Rates'!$C$12</f>
        <v>0</v>
      </c>
      <c r="J23" s="622">
        <f>IF('4-Spaces'!$C$30=0,0,SUM(G23:H23)*1000/'4-Spaces'!$C$30)</f>
        <v>0</v>
      </c>
      <c r="K23" s="549">
        <f t="shared" si="4"/>
        <v>0</v>
      </c>
      <c r="L23" s="550">
        <f t="shared" si="5"/>
        <v>0</v>
      </c>
      <c r="M23" s="654"/>
      <c r="N23" s="738"/>
      <c r="O23" s="739"/>
      <c r="P23" s="739"/>
      <c r="Q23" s="740"/>
    </row>
    <row r="24" spans="1:17" ht="12.75">
      <c r="A24" s="387"/>
      <c r="B24" s="458" t="s">
        <v>2868</v>
      </c>
      <c r="C24" s="386">
        <f t="shared" si="0"/>
        <v>0</v>
      </c>
      <c r="D24" s="386">
        <f t="shared" si="1"/>
        <v>0</v>
      </c>
      <c r="E24" s="869">
        <f>C24*10*'6-Energy Rates'!$C$13+D24/0.003412*'6-Energy Rates'!$C$11</f>
        <v>0</v>
      </c>
      <c r="F24" s="622">
        <f>IF('4-Spaces'!$C$30=0,0,SUM(C24:D24)*1000/'4-Spaces'!$C$30)</f>
        <v>0</v>
      </c>
      <c r="G24" s="386">
        <f t="shared" si="2"/>
        <v>0</v>
      </c>
      <c r="H24" s="386">
        <f t="shared" si="3"/>
        <v>0</v>
      </c>
      <c r="I24" s="869">
        <f>G24*10*'6-Energy Rates'!$C$14+H24/0.003412*'6-Energy Rates'!$C$12</f>
        <v>0</v>
      </c>
      <c r="J24" s="622">
        <f>IF('4-Spaces'!$C$30=0,0,SUM(G24:H24)*1000/'4-Spaces'!$C$30)</f>
        <v>0</v>
      </c>
      <c r="K24" s="549">
        <f t="shared" si="4"/>
        <v>0</v>
      </c>
      <c r="L24" s="550">
        <f t="shared" si="5"/>
        <v>0</v>
      </c>
      <c r="M24" s="654"/>
      <c r="N24" s="738"/>
      <c r="O24" s="739"/>
      <c r="P24" s="739"/>
      <c r="Q24" s="740"/>
    </row>
    <row r="25" spans="1:17" ht="13.5" thickBot="1">
      <c r="A25" s="387"/>
      <c r="B25" s="606" t="s">
        <v>2869</v>
      </c>
      <c r="C25" s="607">
        <f t="shared" si="0"/>
        <v>0</v>
      </c>
      <c r="D25" s="607">
        <f t="shared" si="1"/>
        <v>0</v>
      </c>
      <c r="E25" s="870">
        <f>C25*10*'6-Energy Rates'!$C$13+D25/0.003412*'6-Energy Rates'!$C$11</f>
        <v>0</v>
      </c>
      <c r="F25" s="622">
        <f>IF('4-Spaces'!$C$30=0,0,SUM(C25:D25)*1000/'4-Spaces'!$C$30)</f>
        <v>0</v>
      </c>
      <c r="G25" s="607">
        <f t="shared" si="2"/>
        <v>0</v>
      </c>
      <c r="H25" s="607">
        <f t="shared" si="3"/>
        <v>0</v>
      </c>
      <c r="I25" s="870">
        <f>G25*10*'6-Energy Rates'!$C$14+H25/0.003412*'6-Energy Rates'!$C$12</f>
        <v>0</v>
      </c>
      <c r="J25" s="622">
        <f>IF('4-Spaces'!$C$30=0,0,SUM(G25:H25)*1000/'4-Spaces'!$C$30)</f>
        <v>0</v>
      </c>
      <c r="K25" s="608">
        <f t="shared" si="4"/>
        <v>0</v>
      </c>
      <c r="L25" s="551">
        <f t="shared" si="5"/>
        <v>0</v>
      </c>
      <c r="M25" s="654"/>
      <c r="N25" s="738"/>
      <c r="O25" s="739"/>
      <c r="P25" s="739"/>
      <c r="Q25" s="740"/>
    </row>
    <row r="26" spans="1:17" ht="13.5" thickBot="1">
      <c r="A26" s="387"/>
      <c r="B26" s="614" t="s">
        <v>869</v>
      </c>
      <c r="C26" s="615">
        <f>SUM(C16:C25)</f>
        <v>0</v>
      </c>
      <c r="D26" s="616">
        <f>SUM(D16:D25)</f>
        <v>0</v>
      </c>
      <c r="E26" s="617">
        <f>SUM(E16:E25)</f>
        <v>0</v>
      </c>
      <c r="F26" s="645">
        <f>IF('4-Spaces'!$C$30=0,0,SUM(C26:D26)/'4-Spaces'!$C$30)</f>
        <v>0</v>
      </c>
      <c r="G26" s="615">
        <f>SUM(G16:G25)</f>
        <v>0</v>
      </c>
      <c r="H26" s="616">
        <f>SUM(H16:H25)</f>
        <v>0</v>
      </c>
      <c r="I26" s="617">
        <f>SUM(I16:I25)</f>
        <v>0</v>
      </c>
      <c r="J26" s="645">
        <f>IF('4-Spaces'!$C$30=0,0,SUM(G26:H26)/'4-Spaces'!$C$30)</f>
        <v>0</v>
      </c>
      <c r="K26" s="618">
        <f t="shared" si="4"/>
        <v>0</v>
      </c>
      <c r="L26" s="619">
        <f t="shared" si="5"/>
        <v>0</v>
      </c>
      <c r="M26" s="654"/>
      <c r="N26" s="865">
        <f>SUM(N16:N25)</f>
        <v>0</v>
      </c>
      <c r="O26" s="866">
        <f>SUM(O16:O25)</f>
        <v>0</v>
      </c>
      <c r="P26" s="866">
        <f>SUM(P16:P25)</f>
        <v>0</v>
      </c>
      <c r="Q26" s="867">
        <f>SUM(Q16:Q25)</f>
        <v>0</v>
      </c>
    </row>
    <row r="27" spans="1:15" ht="12.75">
      <c r="A27" s="372"/>
      <c r="B27" s="372"/>
      <c r="C27" s="372"/>
      <c r="D27" s="372"/>
      <c r="E27" s="372"/>
      <c r="F27" s="372"/>
      <c r="G27" s="372"/>
      <c r="H27" s="372"/>
      <c r="I27" s="372"/>
      <c r="J27" s="372"/>
      <c r="K27" s="372"/>
      <c r="L27" s="372"/>
      <c r="M27" s="422"/>
      <c r="N27" s="655"/>
      <c r="O27" s="655"/>
    </row>
    <row r="28" spans="1:15" ht="12.75">
      <c r="A28" s="372"/>
      <c r="B28" s="372"/>
      <c r="C28" s="372"/>
      <c r="D28" s="372"/>
      <c r="F28" s="372"/>
      <c r="G28" s="372"/>
      <c r="H28" s="372"/>
      <c r="I28" s="372"/>
      <c r="J28" s="372"/>
      <c r="K28" s="372"/>
      <c r="L28" s="372"/>
      <c r="M28" s="422"/>
      <c r="N28" s="655"/>
      <c r="O28" s="655"/>
    </row>
    <row r="29" spans="1:13" ht="15.75">
      <c r="A29" s="372"/>
      <c r="B29" s="998"/>
      <c r="C29" s="999"/>
      <c r="D29" s="999"/>
      <c r="F29" s="389"/>
      <c r="G29" s="389"/>
      <c r="H29" s="373"/>
      <c r="I29" s="372"/>
      <c r="J29" s="372"/>
      <c r="K29" s="372"/>
      <c r="L29" s="372"/>
      <c r="M29" s="350"/>
    </row>
    <row r="30" spans="2:7" ht="12.75">
      <c r="B30" s="429"/>
      <c r="C30" s="429"/>
      <c r="D30" s="429"/>
      <c r="E30" s="429"/>
      <c r="F30" s="429"/>
      <c r="G30" s="429"/>
    </row>
    <row r="31" spans="2:7" ht="12.75">
      <c r="B31" s="429"/>
      <c r="C31" s="429"/>
      <c r="D31" s="429"/>
      <c r="E31" s="429"/>
      <c r="F31" s="429"/>
      <c r="G31" s="429"/>
    </row>
    <row r="32" spans="2:7" ht="12.75">
      <c r="B32" s="429"/>
      <c r="C32" s="429"/>
      <c r="D32" s="429"/>
      <c r="E32" s="429"/>
      <c r="F32" s="429"/>
      <c r="G32" s="429"/>
    </row>
  </sheetData>
  <sheetProtection password="F2AB" sheet="1" formatCells="0" formatColumns="0" formatRows="0" insertRows="0" insertHyperlinks="0" deleteRows="0" pivotTables="0"/>
  <mergeCells count="18">
    <mergeCell ref="A3:L3"/>
    <mergeCell ref="A1:L1"/>
    <mergeCell ref="P13:Q13"/>
    <mergeCell ref="N12:Q12"/>
    <mergeCell ref="N13:O13"/>
    <mergeCell ref="B11:L11"/>
    <mergeCell ref="B12:L12"/>
    <mergeCell ref="N11:Q11"/>
    <mergeCell ref="C14:F14"/>
    <mergeCell ref="G14:J14"/>
    <mergeCell ref="A2:L2"/>
    <mergeCell ref="B29:D29"/>
    <mergeCell ref="A5:L5"/>
    <mergeCell ref="B7:L7"/>
    <mergeCell ref="B8:L8"/>
    <mergeCell ref="B9:L9"/>
    <mergeCell ref="K14:L14"/>
    <mergeCell ref="B10:L10"/>
  </mergeCells>
  <dataValidations count="2">
    <dataValidation type="list" allowBlank="1" showErrorMessage="1" promptTitle="Unit" sqref="N15 P15">
      <formula1>Gas_Unit</formula1>
    </dataValidation>
    <dataValidation type="list" allowBlank="1" showErrorMessage="1" sqref="O15 Q15">
      <formula1>Electric_Unit</formula1>
    </dataValidation>
  </dataValidations>
  <printOptions/>
  <pageMargins left="0.75" right="0.75" top="1" bottom="1" header="0.5" footer="0.5"/>
  <pageSetup orientation="portrait" r:id="rId1"/>
  <ignoredErrors>
    <ignoredError sqref="F26" formula="1"/>
  </ignoredErrors>
</worksheet>
</file>

<file path=xl/worksheets/sheet9.xml><?xml version="1.0" encoding="utf-8"?>
<worksheet xmlns="http://schemas.openxmlformats.org/spreadsheetml/2006/main" xmlns:r="http://schemas.openxmlformats.org/officeDocument/2006/relationships">
  <sheetPr>
    <tabColor theme="6" tint="0.39998000860214233"/>
  </sheetPr>
  <dimension ref="A1:IQ138"/>
  <sheetViews>
    <sheetView showGridLines="0" zoomScalePageLayoutView="0" workbookViewId="0" topLeftCell="A5">
      <selection activeCell="F41" sqref="F41"/>
    </sheetView>
  </sheetViews>
  <sheetFormatPr defaultColWidth="9.140625" defaultRowHeight="12.75"/>
  <cols>
    <col min="1" max="1" width="2.7109375" style="5" customWidth="1"/>
    <col min="2" max="2" width="4.00390625" style="5" customWidth="1"/>
    <col min="3" max="3" width="19.00390625" style="5" customWidth="1"/>
    <col min="4" max="4" width="14.8515625" style="5" customWidth="1"/>
    <col min="5" max="5" width="12.421875" style="5" customWidth="1"/>
    <col min="6" max="6" width="7.421875" style="5" customWidth="1"/>
    <col min="7" max="7" width="8.00390625" style="5" customWidth="1"/>
    <col min="8" max="8" width="8.57421875" style="5" customWidth="1"/>
    <col min="9" max="9" width="9.140625" style="5" customWidth="1"/>
    <col min="10" max="10" width="8.8515625" style="5" customWidth="1"/>
    <col min="11" max="11" width="11.8515625" style="5" customWidth="1"/>
    <col min="12" max="12" width="10.421875" style="5" customWidth="1"/>
    <col min="13" max="13" width="12.7109375" style="5" customWidth="1"/>
    <col min="14" max="14" width="12.00390625" style="5" customWidth="1"/>
    <col min="15" max="15" width="10.00390625" style="5" customWidth="1"/>
    <col min="16" max="16" width="10.421875" style="5" customWidth="1"/>
    <col min="17" max="17" width="9.421875" style="5" customWidth="1"/>
    <col min="18" max="18" width="9.7109375" style="5" customWidth="1"/>
    <col min="19" max="19" width="7.421875" style="5" customWidth="1"/>
    <col min="20" max="20" width="7.7109375" style="5" customWidth="1"/>
    <col min="21" max="21" width="8.7109375" style="5" customWidth="1"/>
    <col min="22" max="22" width="10.28125" style="5" customWidth="1"/>
    <col min="23" max="23" width="10.140625" style="5" customWidth="1"/>
    <col min="24" max="24" width="8.421875" style="5" customWidth="1"/>
    <col min="25" max="25" width="10.7109375" style="5" customWidth="1"/>
    <col min="26" max="26" width="9.7109375" style="5" customWidth="1"/>
    <col min="27" max="27" width="12.421875" style="5" customWidth="1"/>
    <col min="28" max="16384" width="9.140625" style="5" customWidth="1"/>
  </cols>
  <sheetData>
    <row r="1" spans="1:18" s="288" customFormat="1" ht="27">
      <c r="A1" s="966" t="s">
        <v>299</v>
      </c>
      <c r="B1" s="966"/>
      <c r="C1" s="966"/>
      <c r="D1" s="966"/>
      <c r="E1" s="966"/>
      <c r="F1" s="966"/>
      <c r="G1" s="966"/>
      <c r="H1" s="966"/>
      <c r="I1" s="966"/>
      <c r="J1" s="966"/>
      <c r="K1" s="966"/>
      <c r="L1" s="966"/>
      <c r="M1" s="966"/>
      <c r="N1" s="966"/>
      <c r="O1" s="966"/>
      <c r="P1" s="966"/>
      <c r="Q1" s="310"/>
      <c r="R1" s="310"/>
    </row>
    <row r="2" spans="1:18" s="288" customFormat="1" ht="22.5">
      <c r="A2" s="968" t="s">
        <v>300</v>
      </c>
      <c r="B2" s="968"/>
      <c r="C2" s="968"/>
      <c r="D2" s="968"/>
      <c r="E2" s="968"/>
      <c r="F2" s="968"/>
      <c r="G2" s="968"/>
      <c r="H2" s="968"/>
      <c r="I2" s="968"/>
      <c r="J2" s="968"/>
      <c r="K2" s="968"/>
      <c r="L2" s="968"/>
      <c r="M2" s="968"/>
      <c r="N2" s="968"/>
      <c r="O2" s="968"/>
      <c r="P2" s="968"/>
      <c r="Q2" s="311"/>
      <c r="R2" s="311"/>
    </row>
    <row r="3" spans="1:18" s="288" customFormat="1" ht="18.75">
      <c r="A3" s="969" t="s">
        <v>596</v>
      </c>
      <c r="B3" s="969"/>
      <c r="C3" s="969"/>
      <c r="D3" s="969"/>
      <c r="E3" s="969"/>
      <c r="F3" s="969"/>
      <c r="G3" s="969"/>
      <c r="H3" s="969"/>
      <c r="I3" s="969"/>
      <c r="J3" s="969"/>
      <c r="K3" s="969"/>
      <c r="L3" s="969"/>
      <c r="M3" s="969"/>
      <c r="N3" s="969"/>
      <c r="O3" s="969"/>
      <c r="P3" s="969"/>
      <c r="Q3" s="287"/>
      <c r="R3" s="287"/>
    </row>
    <row r="4" spans="1:18" s="288" customFormat="1" ht="18.75">
      <c r="A4" s="287"/>
      <c r="M4" s="287"/>
      <c r="N4" s="287"/>
      <c r="O4" s="287"/>
      <c r="P4" s="287"/>
      <c r="Q4" s="287"/>
      <c r="R4" s="287"/>
    </row>
    <row r="5" spans="1:26" s="286" customFormat="1" ht="15" customHeight="1">
      <c r="A5" s="1019" t="s">
        <v>2942</v>
      </c>
      <c r="B5" s="1019"/>
      <c r="C5" s="1019"/>
      <c r="D5" s="1019"/>
      <c r="E5" s="1019"/>
      <c r="F5" s="1019"/>
      <c r="G5" s="1019"/>
      <c r="H5" s="1019"/>
      <c r="I5" s="1019"/>
      <c r="J5" s="1019"/>
      <c r="K5" s="1019"/>
      <c r="L5" s="1019"/>
      <c r="M5" s="331"/>
      <c r="N5" s="331"/>
      <c r="O5" s="331"/>
      <c r="P5" s="331"/>
      <c r="Q5" s="331"/>
      <c r="R5" s="331"/>
      <c r="S5" s="331"/>
      <c r="T5" s="331"/>
      <c r="U5" s="331"/>
      <c r="V5" s="331"/>
      <c r="W5" s="331"/>
      <c r="X5" s="331"/>
      <c r="Y5" s="331"/>
      <c r="Z5" s="285"/>
    </row>
    <row r="6" spans="1:26" s="286" customFormat="1" ht="23.25" customHeight="1">
      <c r="A6" s="827" t="s">
        <v>2932</v>
      </c>
      <c r="B6" s="821"/>
      <c r="C6" s="821"/>
      <c r="D6" s="821"/>
      <c r="E6" s="821"/>
      <c r="F6" s="821"/>
      <c r="G6" s="821"/>
      <c r="H6" s="821"/>
      <c r="I6" s="821"/>
      <c r="J6" s="821"/>
      <c r="K6" s="821"/>
      <c r="L6" s="821"/>
      <c r="M6" s="331"/>
      <c r="N6" s="331"/>
      <c r="O6" s="331"/>
      <c r="P6" s="331"/>
      <c r="Q6" s="331"/>
      <c r="R6" s="331"/>
      <c r="S6" s="331"/>
      <c r="T6" s="331"/>
      <c r="U6" s="331"/>
      <c r="V6" s="331"/>
      <c r="W6" s="331"/>
      <c r="X6" s="331"/>
      <c r="Y6" s="331"/>
      <c r="Z6" s="285"/>
    </row>
    <row r="7" spans="1:251" ht="45" customHeight="1">
      <c r="A7" s="334" t="s">
        <v>595</v>
      </c>
      <c r="B7" s="1023" t="s">
        <v>2943</v>
      </c>
      <c r="C7" s="1023"/>
      <c r="D7" s="1023"/>
      <c r="E7" s="1023"/>
      <c r="F7" s="1023"/>
      <c r="G7" s="1023"/>
      <c r="H7" s="1023"/>
      <c r="I7" s="1023"/>
      <c r="J7" s="1023"/>
      <c r="K7" s="1023"/>
      <c r="L7" s="1024"/>
      <c r="M7" s="1024"/>
      <c r="N7" s="1025"/>
      <c r="O7" s="1025"/>
      <c r="P7" s="1026"/>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7"/>
      <c r="DQ7" s="287"/>
      <c r="DR7" s="287"/>
      <c r="DS7" s="287"/>
      <c r="DT7" s="287"/>
      <c r="DU7" s="287"/>
      <c r="DV7" s="287"/>
      <c r="DW7" s="287"/>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c r="FF7" s="287"/>
      <c r="FG7" s="287"/>
      <c r="FH7" s="287"/>
      <c r="FI7" s="287"/>
      <c r="FJ7" s="287"/>
      <c r="FK7" s="287"/>
      <c r="FL7" s="287"/>
      <c r="FM7" s="287"/>
      <c r="FN7" s="287"/>
      <c r="FO7" s="287"/>
      <c r="FP7" s="287"/>
      <c r="FQ7" s="287"/>
      <c r="FR7" s="287"/>
      <c r="FS7" s="287"/>
      <c r="FT7" s="287"/>
      <c r="FU7" s="287"/>
      <c r="FV7" s="287"/>
      <c r="FW7" s="287"/>
      <c r="FX7" s="287"/>
      <c r="FY7" s="287"/>
      <c r="FZ7" s="287"/>
      <c r="GA7" s="287"/>
      <c r="GB7" s="287"/>
      <c r="GC7" s="287"/>
      <c r="GD7" s="287"/>
      <c r="GE7" s="287"/>
      <c r="GF7" s="287"/>
      <c r="GG7" s="287"/>
      <c r="GH7" s="287"/>
      <c r="GI7" s="287"/>
      <c r="GJ7" s="287"/>
      <c r="GK7" s="287"/>
      <c r="GL7" s="287"/>
      <c r="GM7" s="287"/>
      <c r="GN7" s="287"/>
      <c r="GO7" s="287"/>
      <c r="GP7" s="287"/>
      <c r="GQ7" s="287"/>
      <c r="GR7" s="287"/>
      <c r="GS7" s="287"/>
      <c r="GT7" s="287"/>
      <c r="GU7" s="287"/>
      <c r="GV7" s="287"/>
      <c r="GW7" s="287"/>
      <c r="GX7" s="287"/>
      <c r="GY7" s="287"/>
      <c r="GZ7" s="287"/>
      <c r="HA7" s="287"/>
      <c r="HB7" s="287"/>
      <c r="HC7" s="287"/>
      <c r="HD7" s="287"/>
      <c r="HE7" s="287"/>
      <c r="HF7" s="287"/>
      <c r="HG7" s="287"/>
      <c r="HH7" s="287"/>
      <c r="HI7" s="287"/>
      <c r="HJ7" s="287"/>
      <c r="HK7" s="287"/>
      <c r="HL7" s="287"/>
      <c r="HM7" s="287"/>
      <c r="HN7" s="287"/>
      <c r="HO7" s="287"/>
      <c r="HP7" s="287"/>
      <c r="HQ7" s="287"/>
      <c r="HR7" s="287"/>
      <c r="HS7" s="287"/>
      <c r="HT7" s="287"/>
      <c r="HU7" s="287"/>
      <c r="HV7" s="287"/>
      <c r="HW7" s="287"/>
      <c r="HX7" s="287"/>
      <c r="HY7" s="287"/>
      <c r="HZ7" s="287"/>
      <c r="IA7" s="287"/>
      <c r="IB7" s="287"/>
      <c r="IC7" s="287"/>
      <c r="ID7" s="287"/>
      <c r="IE7" s="287"/>
      <c r="IF7" s="287"/>
      <c r="IG7" s="287"/>
      <c r="IH7" s="287"/>
      <c r="II7" s="287"/>
      <c r="IJ7" s="287"/>
      <c r="IK7" s="287"/>
      <c r="IL7" s="287"/>
      <c r="IM7" s="287"/>
      <c r="IN7" s="287"/>
      <c r="IO7" s="287"/>
      <c r="IP7" s="287"/>
      <c r="IQ7" s="287"/>
    </row>
    <row r="8" spans="1:251" s="839" customFormat="1" ht="15">
      <c r="A8" s="418" t="s">
        <v>865</v>
      </c>
      <c r="B8" s="1033" t="s">
        <v>770</v>
      </c>
      <c r="C8" s="1033"/>
      <c r="D8" s="1033"/>
      <c r="E8" s="1033"/>
      <c r="F8" s="1033"/>
      <c r="G8" s="1033"/>
      <c r="H8" s="1033"/>
      <c r="I8" s="1033"/>
      <c r="J8" s="1033"/>
      <c r="K8" s="1033"/>
      <c r="L8" s="1033"/>
      <c r="M8" s="1033"/>
      <c r="N8" s="1037"/>
      <c r="O8" s="1037"/>
      <c r="P8" s="1001"/>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8"/>
      <c r="AW8" s="838"/>
      <c r="AX8" s="838"/>
      <c r="AY8" s="838"/>
      <c r="AZ8" s="838"/>
      <c r="BA8" s="838"/>
      <c r="BB8" s="838"/>
      <c r="BC8" s="838"/>
      <c r="BD8" s="838"/>
      <c r="BE8" s="838"/>
      <c r="BF8" s="838"/>
      <c r="BG8" s="838"/>
      <c r="BH8" s="838"/>
      <c r="BI8" s="838"/>
      <c r="BJ8" s="838"/>
      <c r="BK8" s="838"/>
      <c r="BL8" s="838"/>
      <c r="BM8" s="838"/>
      <c r="BN8" s="838"/>
      <c r="BO8" s="838"/>
      <c r="BP8" s="838"/>
      <c r="BQ8" s="838"/>
      <c r="BR8" s="838"/>
      <c r="BS8" s="838"/>
      <c r="BT8" s="838"/>
      <c r="BU8" s="838"/>
      <c r="BV8" s="838"/>
      <c r="BW8" s="838"/>
      <c r="BX8" s="838"/>
      <c r="BY8" s="838"/>
      <c r="BZ8" s="838"/>
      <c r="CA8" s="838"/>
      <c r="CB8" s="838"/>
      <c r="CC8" s="838"/>
      <c r="CD8" s="838"/>
      <c r="CE8" s="838"/>
      <c r="CF8" s="838"/>
      <c r="CG8" s="838"/>
      <c r="CH8" s="838"/>
      <c r="CI8" s="838"/>
      <c r="CJ8" s="838"/>
      <c r="CK8" s="838"/>
      <c r="CL8" s="838"/>
      <c r="CM8" s="838"/>
      <c r="CN8" s="838"/>
      <c r="CO8" s="838"/>
      <c r="CP8" s="838"/>
      <c r="CQ8" s="838"/>
      <c r="CR8" s="838"/>
      <c r="CS8" s="838"/>
      <c r="CT8" s="838"/>
      <c r="CU8" s="838"/>
      <c r="CV8" s="838"/>
      <c r="CW8" s="838"/>
      <c r="CX8" s="838"/>
      <c r="CY8" s="838"/>
      <c r="CZ8" s="838"/>
      <c r="DA8" s="838"/>
      <c r="DB8" s="838"/>
      <c r="DC8" s="838"/>
      <c r="DD8" s="838"/>
      <c r="DE8" s="838"/>
      <c r="DF8" s="838"/>
      <c r="DG8" s="838"/>
      <c r="DH8" s="838"/>
      <c r="DI8" s="838"/>
      <c r="DJ8" s="838"/>
      <c r="DK8" s="838"/>
      <c r="DL8" s="838"/>
      <c r="DM8" s="838"/>
      <c r="DN8" s="838"/>
      <c r="DO8" s="838"/>
      <c r="DP8" s="838"/>
      <c r="DQ8" s="838"/>
      <c r="DR8" s="838"/>
      <c r="DS8" s="838"/>
      <c r="DT8" s="838"/>
      <c r="DU8" s="838"/>
      <c r="DV8" s="838"/>
      <c r="DW8" s="838"/>
      <c r="DX8" s="838"/>
      <c r="DY8" s="838"/>
      <c r="DZ8" s="838"/>
      <c r="EA8" s="838"/>
      <c r="EB8" s="838"/>
      <c r="EC8" s="838"/>
      <c r="ED8" s="838"/>
      <c r="EE8" s="838"/>
      <c r="EF8" s="838"/>
      <c r="EG8" s="838"/>
      <c r="EH8" s="838"/>
      <c r="EI8" s="838"/>
      <c r="EJ8" s="838"/>
      <c r="EK8" s="838"/>
      <c r="EL8" s="838"/>
      <c r="EM8" s="838"/>
      <c r="EN8" s="838"/>
      <c r="EO8" s="838"/>
      <c r="EP8" s="838"/>
      <c r="EQ8" s="838"/>
      <c r="ER8" s="838"/>
      <c r="ES8" s="838"/>
      <c r="ET8" s="838"/>
      <c r="EU8" s="838"/>
      <c r="EV8" s="838"/>
      <c r="EW8" s="838"/>
      <c r="EX8" s="838"/>
      <c r="EY8" s="838"/>
      <c r="EZ8" s="838"/>
      <c r="FA8" s="838"/>
      <c r="FB8" s="838"/>
      <c r="FC8" s="838"/>
      <c r="FD8" s="838"/>
      <c r="FE8" s="838"/>
      <c r="FF8" s="838"/>
      <c r="FG8" s="838"/>
      <c r="FH8" s="838"/>
      <c r="FI8" s="838"/>
      <c r="FJ8" s="838"/>
      <c r="FK8" s="838"/>
      <c r="FL8" s="838"/>
      <c r="FM8" s="838"/>
      <c r="FN8" s="838"/>
      <c r="FO8" s="838"/>
      <c r="FP8" s="838"/>
      <c r="FQ8" s="838"/>
      <c r="FR8" s="838"/>
      <c r="FS8" s="838"/>
      <c r="FT8" s="838"/>
      <c r="FU8" s="838"/>
      <c r="FV8" s="838"/>
      <c r="FW8" s="838"/>
      <c r="FX8" s="838"/>
      <c r="FY8" s="838"/>
      <c r="FZ8" s="838"/>
      <c r="GA8" s="838"/>
      <c r="GB8" s="838"/>
      <c r="GC8" s="838"/>
      <c r="GD8" s="838"/>
      <c r="GE8" s="838"/>
      <c r="GF8" s="838"/>
      <c r="GG8" s="838"/>
      <c r="GH8" s="838"/>
      <c r="GI8" s="838"/>
      <c r="GJ8" s="838"/>
      <c r="GK8" s="838"/>
      <c r="GL8" s="838"/>
      <c r="GM8" s="838"/>
      <c r="GN8" s="838"/>
      <c r="GO8" s="838"/>
      <c r="GP8" s="838"/>
      <c r="GQ8" s="838"/>
      <c r="GR8" s="838"/>
      <c r="GS8" s="838"/>
      <c r="GT8" s="838"/>
      <c r="GU8" s="838"/>
      <c r="GV8" s="838"/>
      <c r="GW8" s="838"/>
      <c r="GX8" s="838"/>
      <c r="GY8" s="838"/>
      <c r="GZ8" s="838"/>
      <c r="HA8" s="838"/>
      <c r="HB8" s="838"/>
      <c r="HC8" s="838"/>
      <c r="HD8" s="838"/>
      <c r="HE8" s="838"/>
      <c r="HF8" s="838"/>
      <c r="HG8" s="838"/>
      <c r="HH8" s="838"/>
      <c r="HI8" s="838"/>
      <c r="HJ8" s="838"/>
      <c r="HK8" s="838"/>
      <c r="HL8" s="838"/>
      <c r="HM8" s="838"/>
      <c r="HN8" s="838"/>
      <c r="HO8" s="838"/>
      <c r="HP8" s="838"/>
      <c r="HQ8" s="838"/>
      <c r="HR8" s="838"/>
      <c r="HS8" s="838"/>
      <c r="HT8" s="838"/>
      <c r="HU8" s="838"/>
      <c r="HV8" s="838"/>
      <c r="HW8" s="838"/>
      <c r="HX8" s="838"/>
      <c r="HY8" s="838"/>
      <c r="HZ8" s="838"/>
      <c r="IA8" s="838"/>
      <c r="IB8" s="838"/>
      <c r="IC8" s="838"/>
      <c r="ID8" s="838"/>
      <c r="IE8" s="838"/>
      <c r="IF8" s="838"/>
      <c r="IG8" s="838"/>
      <c r="IH8" s="838"/>
      <c r="II8" s="838"/>
      <c r="IJ8" s="838"/>
      <c r="IK8" s="838"/>
      <c r="IL8" s="838"/>
      <c r="IM8" s="838"/>
      <c r="IN8" s="838"/>
      <c r="IO8" s="838"/>
      <c r="IP8" s="838"/>
      <c r="IQ8" s="838"/>
    </row>
    <row r="9" spans="1:251" s="420" customFormat="1" ht="15.75" customHeight="1">
      <c r="A9" s="418" t="s">
        <v>990</v>
      </c>
      <c r="B9" s="1033" t="s">
        <v>771</v>
      </c>
      <c r="C9" s="1033"/>
      <c r="D9" s="1033"/>
      <c r="E9" s="1033"/>
      <c r="F9" s="1033"/>
      <c r="G9" s="1033"/>
      <c r="H9" s="1033"/>
      <c r="I9" s="1033"/>
      <c r="J9" s="1033"/>
      <c r="K9" s="1033"/>
      <c r="L9" s="1033"/>
      <c r="M9" s="1033"/>
      <c r="N9" s="1034"/>
      <c r="O9" s="1034"/>
      <c r="P9" s="1026"/>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419"/>
      <c r="DG9" s="419"/>
      <c r="DH9" s="419"/>
      <c r="DI9" s="419"/>
      <c r="DJ9" s="419"/>
      <c r="DK9" s="419"/>
      <c r="DL9" s="419"/>
      <c r="DM9" s="419"/>
      <c r="DN9" s="419"/>
      <c r="DO9" s="419"/>
      <c r="DP9" s="419"/>
      <c r="DQ9" s="419"/>
      <c r="DR9" s="419"/>
      <c r="DS9" s="419"/>
      <c r="DT9" s="419"/>
      <c r="DU9" s="419"/>
      <c r="DV9" s="419"/>
      <c r="DW9" s="419"/>
      <c r="DX9" s="419"/>
      <c r="DY9" s="419"/>
      <c r="DZ9" s="419"/>
      <c r="EA9" s="419"/>
      <c r="EB9" s="419"/>
      <c r="EC9" s="419"/>
      <c r="ED9" s="419"/>
      <c r="EE9" s="419"/>
      <c r="EF9" s="419"/>
      <c r="EG9" s="419"/>
      <c r="EH9" s="419"/>
      <c r="EI9" s="419"/>
      <c r="EJ9" s="419"/>
      <c r="EK9" s="419"/>
      <c r="EL9" s="419"/>
      <c r="EM9" s="419"/>
      <c r="EN9" s="419"/>
      <c r="EO9" s="419"/>
      <c r="EP9" s="419"/>
      <c r="EQ9" s="419"/>
      <c r="ER9" s="419"/>
      <c r="ES9" s="419"/>
      <c r="ET9" s="419"/>
      <c r="EU9" s="419"/>
      <c r="EV9" s="419"/>
      <c r="EW9" s="41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19"/>
      <c r="FZ9" s="419"/>
      <c r="GA9" s="419"/>
      <c r="GB9" s="419"/>
      <c r="GC9" s="419"/>
      <c r="GD9" s="419"/>
      <c r="GE9" s="419"/>
      <c r="GF9" s="419"/>
      <c r="GG9" s="419"/>
      <c r="GH9" s="419"/>
      <c r="GI9" s="419"/>
      <c r="GJ9" s="419"/>
      <c r="GK9" s="419"/>
      <c r="GL9" s="419"/>
      <c r="GM9" s="419"/>
      <c r="GN9" s="419"/>
      <c r="GO9" s="419"/>
      <c r="GP9" s="419"/>
      <c r="GQ9" s="419"/>
      <c r="GR9" s="419"/>
      <c r="GS9" s="419"/>
      <c r="GT9" s="419"/>
      <c r="GU9" s="419"/>
      <c r="GV9" s="419"/>
      <c r="GW9" s="419"/>
      <c r="GX9" s="419"/>
      <c r="GY9" s="419"/>
      <c r="GZ9" s="419"/>
      <c r="HA9" s="419"/>
      <c r="HB9" s="419"/>
      <c r="HC9" s="419"/>
      <c r="HD9" s="419"/>
      <c r="HE9" s="419"/>
      <c r="HF9" s="419"/>
      <c r="HG9" s="419"/>
      <c r="HH9" s="419"/>
      <c r="HI9" s="419"/>
      <c r="HJ9" s="419"/>
      <c r="HK9" s="419"/>
      <c r="HL9" s="419"/>
      <c r="HM9" s="419"/>
      <c r="HN9" s="419"/>
      <c r="HO9" s="419"/>
      <c r="HP9" s="419"/>
      <c r="HQ9" s="419"/>
      <c r="HR9" s="419"/>
      <c r="HS9" s="419"/>
      <c r="HT9" s="419"/>
      <c r="HU9" s="419"/>
      <c r="HV9" s="419"/>
      <c r="HW9" s="419"/>
      <c r="HX9" s="419"/>
      <c r="HY9" s="419"/>
      <c r="HZ9" s="419"/>
      <c r="IA9" s="419"/>
      <c r="IB9" s="419"/>
      <c r="IC9" s="419"/>
      <c r="ID9" s="419"/>
      <c r="IE9" s="419"/>
      <c r="IF9" s="419"/>
      <c r="IG9" s="419"/>
      <c r="IH9" s="419"/>
      <c r="II9" s="419"/>
      <c r="IJ9" s="419"/>
      <c r="IK9" s="419"/>
      <c r="IL9" s="419"/>
      <c r="IM9" s="419"/>
      <c r="IN9" s="419"/>
      <c r="IO9" s="419"/>
      <c r="IP9" s="419"/>
      <c r="IQ9" s="419"/>
    </row>
    <row r="10" spans="1:251" ht="12.75" customHeight="1">
      <c r="A10" s="289" t="s">
        <v>942</v>
      </c>
      <c r="B10" s="289"/>
      <c r="C10" s="289"/>
      <c r="D10" s="289"/>
      <c r="E10" s="289"/>
      <c r="F10" s="289"/>
      <c r="G10" s="289"/>
      <c r="H10" s="289"/>
      <c r="I10" s="289"/>
      <c r="J10" s="289"/>
      <c r="K10" s="289"/>
      <c r="L10" s="289"/>
      <c r="M10" s="289"/>
      <c r="N10" s="289"/>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c r="DD10" s="287"/>
      <c r="DE10" s="287"/>
      <c r="DF10" s="287"/>
      <c r="DG10" s="287"/>
      <c r="DH10" s="287"/>
      <c r="DI10" s="287"/>
      <c r="DJ10" s="287"/>
      <c r="DK10" s="287"/>
      <c r="DL10" s="287"/>
      <c r="DM10" s="287"/>
      <c r="DN10" s="287"/>
      <c r="DO10" s="287"/>
      <c r="DP10" s="287"/>
      <c r="DQ10" s="287"/>
      <c r="DR10" s="287"/>
      <c r="DS10" s="287"/>
      <c r="DT10" s="287"/>
      <c r="DU10" s="287"/>
      <c r="DV10" s="287"/>
      <c r="DW10" s="287"/>
      <c r="DX10" s="287"/>
      <c r="DY10" s="287"/>
      <c r="DZ10" s="287"/>
      <c r="EA10" s="287"/>
      <c r="EB10" s="287"/>
      <c r="EC10" s="287"/>
      <c r="ED10" s="287"/>
      <c r="EE10" s="287"/>
      <c r="EF10" s="287"/>
      <c r="EG10" s="287"/>
      <c r="EH10" s="287"/>
      <c r="EI10" s="287"/>
      <c r="EJ10" s="287"/>
      <c r="EK10" s="287"/>
      <c r="EL10" s="287"/>
      <c r="EM10" s="287"/>
      <c r="EN10" s="287"/>
      <c r="EO10" s="287"/>
      <c r="EP10" s="287"/>
      <c r="EQ10" s="287"/>
      <c r="ER10" s="287"/>
      <c r="ES10" s="287"/>
      <c r="ET10" s="287"/>
      <c r="EU10" s="287"/>
      <c r="EV10" s="287"/>
      <c r="EW10" s="287"/>
      <c r="EX10" s="287"/>
      <c r="EY10" s="287"/>
      <c r="EZ10" s="287"/>
      <c r="FA10" s="287"/>
      <c r="FB10" s="287"/>
      <c r="FC10" s="287"/>
      <c r="FD10" s="287"/>
      <c r="FE10" s="287"/>
      <c r="FF10" s="287"/>
      <c r="FG10" s="287"/>
      <c r="FH10" s="287"/>
      <c r="FI10" s="287"/>
      <c r="FJ10" s="287"/>
      <c r="FK10" s="287"/>
      <c r="FL10" s="287"/>
      <c r="FM10" s="287"/>
      <c r="FN10" s="287"/>
      <c r="FO10" s="287"/>
      <c r="FP10" s="287"/>
      <c r="FQ10" s="287"/>
      <c r="FR10" s="287"/>
      <c r="FS10" s="287"/>
      <c r="FT10" s="287"/>
      <c r="FU10" s="287"/>
      <c r="FV10" s="287"/>
      <c r="FW10" s="287"/>
      <c r="FX10" s="287"/>
      <c r="FY10" s="287"/>
      <c r="FZ10" s="287"/>
      <c r="GA10" s="287"/>
      <c r="GB10" s="287"/>
      <c r="GC10" s="287"/>
      <c r="GD10" s="287"/>
      <c r="GE10" s="287"/>
      <c r="GF10" s="287"/>
      <c r="GG10" s="287"/>
      <c r="GH10" s="287"/>
      <c r="GI10" s="287"/>
      <c r="GJ10" s="287"/>
      <c r="GK10" s="287"/>
      <c r="GL10" s="287"/>
      <c r="GM10" s="287"/>
      <c r="GN10" s="287"/>
      <c r="GO10" s="287"/>
      <c r="GP10" s="287"/>
      <c r="GQ10" s="287"/>
      <c r="GR10" s="287"/>
      <c r="GS10" s="287"/>
      <c r="GT10" s="287"/>
      <c r="GU10" s="287"/>
      <c r="GV10" s="287"/>
      <c r="GW10" s="287"/>
      <c r="GX10" s="287"/>
      <c r="GY10" s="287"/>
      <c r="GZ10" s="287"/>
      <c r="HA10" s="287"/>
      <c r="HB10" s="287"/>
      <c r="HC10" s="287"/>
      <c r="HD10" s="287"/>
      <c r="HE10" s="287"/>
      <c r="HF10" s="287"/>
      <c r="HG10" s="287"/>
      <c r="HH10" s="287"/>
      <c r="HI10" s="287"/>
      <c r="HJ10" s="287"/>
      <c r="HK10" s="287"/>
      <c r="HL10" s="287"/>
      <c r="HM10" s="287"/>
      <c r="HN10" s="287"/>
      <c r="HO10" s="287"/>
      <c r="HP10" s="287"/>
      <c r="HQ10" s="287"/>
      <c r="HR10" s="287"/>
      <c r="HS10" s="287"/>
      <c r="HT10" s="287"/>
      <c r="HU10" s="287"/>
      <c r="HV10" s="287"/>
      <c r="HW10" s="287"/>
      <c r="HX10" s="287"/>
      <c r="HY10" s="287"/>
      <c r="HZ10" s="287"/>
      <c r="IA10" s="287"/>
      <c r="IB10" s="287"/>
      <c r="IC10" s="287"/>
      <c r="ID10" s="287"/>
      <c r="IE10" s="287"/>
      <c r="IF10" s="287"/>
      <c r="IG10" s="287"/>
      <c r="IH10" s="287"/>
      <c r="II10" s="287"/>
      <c r="IJ10" s="287"/>
      <c r="IK10" s="287"/>
      <c r="IL10" s="287"/>
      <c r="IM10" s="287"/>
      <c r="IN10" s="287"/>
      <c r="IO10" s="287"/>
      <c r="IP10" s="287"/>
      <c r="IQ10" s="287"/>
    </row>
    <row r="11" spans="1:26" ht="13.5" thickBot="1">
      <c r="A11" s="346"/>
      <c r="B11" s="347"/>
      <c r="C11" s="346"/>
      <c r="D11" s="391"/>
      <c r="E11" s="391"/>
      <c r="F11" s="391"/>
      <c r="G11" s="391"/>
      <c r="H11" s="391"/>
      <c r="I11" s="391"/>
      <c r="J11" s="391"/>
      <c r="K11" s="391"/>
      <c r="L11" s="391"/>
      <c r="M11" s="391"/>
      <c r="N11" s="401"/>
      <c r="O11" s="401"/>
      <c r="Z11" s="6"/>
    </row>
    <row r="12" spans="1:21" s="583" customFormat="1" ht="15.75" thickBot="1">
      <c r="A12" s="577"/>
      <c r="B12" s="578"/>
      <c r="C12" s="579"/>
      <c r="D12" s="1035" t="s">
        <v>2870</v>
      </c>
      <c r="E12" s="1021"/>
      <c r="F12" s="1021"/>
      <c r="G12" s="1021"/>
      <c r="H12" s="1021"/>
      <c r="I12" s="1021"/>
      <c r="J12" s="1021"/>
      <c r="K12" s="1021"/>
      <c r="L12" s="1036"/>
      <c r="M12" s="1020" t="s">
        <v>2153</v>
      </c>
      <c r="N12" s="1021"/>
      <c r="O12" s="1022"/>
      <c r="P12" s="580"/>
      <c r="Q12" s="581"/>
      <c r="R12" s="582"/>
      <c r="S12" s="582"/>
      <c r="T12" s="582"/>
      <c r="U12" s="582"/>
    </row>
    <row r="13" spans="1:16" s="7" customFormat="1" ht="39" customHeight="1" thickBot="1">
      <c r="A13" s="348"/>
      <c r="B13" s="1017" t="s">
        <v>881</v>
      </c>
      <c r="C13" s="1018"/>
      <c r="D13" s="875" t="s">
        <v>586</v>
      </c>
      <c r="E13" s="876" t="s">
        <v>916</v>
      </c>
      <c r="F13" s="877" t="s">
        <v>917</v>
      </c>
      <c r="G13" s="878" t="s">
        <v>918</v>
      </c>
      <c r="H13" s="879" t="s">
        <v>919</v>
      </c>
      <c r="I13" s="877" t="s">
        <v>920</v>
      </c>
      <c r="J13" s="879" t="s">
        <v>921</v>
      </c>
      <c r="K13" s="880" t="s">
        <v>2154</v>
      </c>
      <c r="L13" s="881" t="s">
        <v>2155</v>
      </c>
      <c r="M13" s="875" t="s">
        <v>2871</v>
      </c>
      <c r="N13" s="875" t="s">
        <v>2256</v>
      </c>
      <c r="O13" s="881" t="s">
        <v>2155</v>
      </c>
      <c r="P13" s="888" t="s">
        <v>2872</v>
      </c>
    </row>
    <row r="14" spans="1:16" s="8" customFormat="1" ht="12.75">
      <c r="A14" s="349"/>
      <c r="B14" s="882">
        <v>1</v>
      </c>
      <c r="C14" s="843"/>
      <c r="D14" s="840"/>
      <c r="E14" s="743"/>
      <c r="F14" s="744"/>
      <c r="G14" s="745"/>
      <c r="H14" s="745"/>
      <c r="I14" s="745"/>
      <c r="J14" s="741"/>
      <c r="K14" s="742"/>
      <c r="L14" s="848"/>
      <c r="M14" s="845"/>
      <c r="N14" s="742"/>
      <c r="O14" s="848"/>
      <c r="P14" s="889">
        <f>K14-N14</f>
        <v>0</v>
      </c>
    </row>
    <row r="15" spans="1:16" s="8" customFormat="1" ht="12.75">
      <c r="A15" s="349"/>
      <c r="B15" s="882">
        <v>2</v>
      </c>
      <c r="C15" s="777"/>
      <c r="D15" s="841"/>
      <c r="E15" s="746"/>
      <c r="F15" s="746"/>
      <c r="G15" s="746"/>
      <c r="H15" s="746"/>
      <c r="I15" s="746"/>
      <c r="J15" s="746"/>
      <c r="K15" s="747"/>
      <c r="L15" s="777"/>
      <c r="M15" s="846"/>
      <c r="N15" s="747"/>
      <c r="O15" s="777"/>
      <c r="P15" s="889">
        <f aca="true" t="shared" si="0" ref="P15:P33">K15-N15</f>
        <v>0</v>
      </c>
    </row>
    <row r="16" spans="1:16" s="8" customFormat="1" ht="12.75">
      <c r="A16" s="349"/>
      <c r="B16" s="882">
        <v>3</v>
      </c>
      <c r="C16" s="777"/>
      <c r="D16" s="841"/>
      <c r="E16" s="746"/>
      <c r="F16" s="746"/>
      <c r="G16" s="746"/>
      <c r="H16" s="746"/>
      <c r="I16" s="746"/>
      <c r="J16" s="746"/>
      <c r="K16" s="747"/>
      <c r="L16" s="777"/>
      <c r="M16" s="846"/>
      <c r="N16" s="747"/>
      <c r="O16" s="777"/>
      <c r="P16" s="889">
        <f t="shared" si="0"/>
        <v>0</v>
      </c>
    </row>
    <row r="17" spans="1:16" s="8" customFormat="1" ht="12.75">
      <c r="A17" s="349"/>
      <c r="B17" s="882">
        <v>4</v>
      </c>
      <c r="C17" s="777"/>
      <c r="D17" s="841"/>
      <c r="E17" s="746"/>
      <c r="F17" s="746"/>
      <c r="G17" s="746"/>
      <c r="H17" s="746"/>
      <c r="I17" s="746"/>
      <c r="J17" s="746"/>
      <c r="K17" s="747"/>
      <c r="L17" s="777"/>
      <c r="M17" s="846"/>
      <c r="N17" s="747"/>
      <c r="O17" s="777"/>
      <c r="P17" s="889">
        <f t="shared" si="0"/>
        <v>0</v>
      </c>
    </row>
    <row r="18" spans="1:16" s="8" customFormat="1" ht="12.75">
      <c r="A18" s="349"/>
      <c r="B18" s="882">
        <v>5</v>
      </c>
      <c r="C18" s="777"/>
      <c r="D18" s="841"/>
      <c r="E18" s="746"/>
      <c r="F18" s="746"/>
      <c r="G18" s="746"/>
      <c r="H18" s="746"/>
      <c r="I18" s="746"/>
      <c r="J18" s="746"/>
      <c r="K18" s="747"/>
      <c r="L18" s="777"/>
      <c r="M18" s="846"/>
      <c r="N18" s="747"/>
      <c r="O18" s="777"/>
      <c r="P18" s="889">
        <f t="shared" si="0"/>
        <v>0</v>
      </c>
    </row>
    <row r="19" spans="1:16" s="8" customFormat="1" ht="12.75">
      <c r="A19" s="349"/>
      <c r="B19" s="882">
        <v>6</v>
      </c>
      <c r="C19" s="777"/>
      <c r="D19" s="841"/>
      <c r="E19" s="746"/>
      <c r="F19" s="746"/>
      <c r="G19" s="746"/>
      <c r="H19" s="746"/>
      <c r="I19" s="746"/>
      <c r="J19" s="746"/>
      <c r="K19" s="747"/>
      <c r="L19" s="777"/>
      <c r="M19" s="846"/>
      <c r="N19" s="747"/>
      <c r="O19" s="777"/>
      <c r="P19" s="889">
        <f t="shared" si="0"/>
        <v>0</v>
      </c>
    </row>
    <row r="20" spans="1:16" s="8" customFormat="1" ht="12.75">
      <c r="A20" s="349"/>
      <c r="B20" s="882">
        <v>7</v>
      </c>
      <c r="C20" s="777"/>
      <c r="D20" s="841"/>
      <c r="E20" s="746"/>
      <c r="F20" s="746"/>
      <c r="G20" s="746"/>
      <c r="H20" s="746"/>
      <c r="I20" s="746"/>
      <c r="J20" s="746"/>
      <c r="K20" s="747"/>
      <c r="L20" s="777"/>
      <c r="M20" s="846"/>
      <c r="N20" s="747"/>
      <c r="O20" s="777"/>
      <c r="P20" s="889">
        <f t="shared" si="0"/>
        <v>0</v>
      </c>
    </row>
    <row r="21" spans="1:16" s="8" customFormat="1" ht="12.75">
      <c r="A21" s="349"/>
      <c r="B21" s="882">
        <v>8</v>
      </c>
      <c r="C21" s="777"/>
      <c r="D21" s="841"/>
      <c r="E21" s="746"/>
      <c r="F21" s="746"/>
      <c r="G21" s="746"/>
      <c r="H21" s="746"/>
      <c r="I21" s="746"/>
      <c r="J21" s="746"/>
      <c r="K21" s="747"/>
      <c r="L21" s="777"/>
      <c r="M21" s="846"/>
      <c r="N21" s="747"/>
      <c r="O21" s="777"/>
      <c r="P21" s="889">
        <f t="shared" si="0"/>
        <v>0</v>
      </c>
    </row>
    <row r="22" spans="1:16" s="8" customFormat="1" ht="12.75">
      <c r="A22" s="349"/>
      <c r="B22" s="882">
        <v>9</v>
      </c>
      <c r="C22" s="777"/>
      <c r="D22" s="841"/>
      <c r="E22" s="746"/>
      <c r="F22" s="746"/>
      <c r="G22" s="746"/>
      <c r="H22" s="746"/>
      <c r="I22" s="746"/>
      <c r="J22" s="746"/>
      <c r="K22" s="747"/>
      <c r="L22" s="777"/>
      <c r="M22" s="846"/>
      <c r="N22" s="747"/>
      <c r="O22" s="777"/>
      <c r="P22" s="889">
        <f t="shared" si="0"/>
        <v>0</v>
      </c>
    </row>
    <row r="23" spans="1:16" s="8" customFormat="1" ht="12.75">
      <c r="A23" s="349"/>
      <c r="B23" s="882">
        <v>10</v>
      </c>
      <c r="C23" s="777"/>
      <c r="D23" s="841"/>
      <c r="E23" s="746"/>
      <c r="F23" s="746"/>
      <c r="G23" s="746"/>
      <c r="H23" s="746"/>
      <c r="I23" s="746"/>
      <c r="J23" s="746"/>
      <c r="K23" s="747"/>
      <c r="L23" s="777"/>
      <c r="M23" s="846"/>
      <c r="N23" s="747"/>
      <c r="O23" s="777"/>
      <c r="P23" s="889">
        <f t="shared" si="0"/>
        <v>0</v>
      </c>
    </row>
    <row r="24" spans="1:16" s="8" customFormat="1" ht="12.75">
      <c r="A24" s="349"/>
      <c r="B24" s="882">
        <v>11</v>
      </c>
      <c r="C24" s="777"/>
      <c r="D24" s="841"/>
      <c r="E24" s="746"/>
      <c r="F24" s="746"/>
      <c r="G24" s="746"/>
      <c r="H24" s="746"/>
      <c r="I24" s="746"/>
      <c r="J24" s="746"/>
      <c r="K24" s="747"/>
      <c r="L24" s="777"/>
      <c r="M24" s="846"/>
      <c r="N24" s="747"/>
      <c r="O24" s="777"/>
      <c r="P24" s="889">
        <f t="shared" si="0"/>
        <v>0</v>
      </c>
    </row>
    <row r="25" spans="1:16" s="8" customFormat="1" ht="12.75">
      <c r="A25" s="349"/>
      <c r="B25" s="882">
        <v>12</v>
      </c>
      <c r="C25" s="777"/>
      <c r="D25" s="841"/>
      <c r="E25" s="746"/>
      <c r="F25" s="746"/>
      <c r="G25" s="746"/>
      <c r="H25" s="746"/>
      <c r="I25" s="746"/>
      <c r="J25" s="746"/>
      <c r="K25" s="747"/>
      <c r="L25" s="777"/>
      <c r="M25" s="846"/>
      <c r="N25" s="747"/>
      <c r="O25" s="777"/>
      <c r="P25" s="889">
        <f t="shared" si="0"/>
        <v>0</v>
      </c>
    </row>
    <row r="26" spans="1:16" s="8" customFormat="1" ht="12.75">
      <c r="A26" s="349"/>
      <c r="B26" s="882">
        <v>13</v>
      </c>
      <c r="C26" s="777"/>
      <c r="D26" s="841"/>
      <c r="E26" s="746"/>
      <c r="F26" s="746"/>
      <c r="G26" s="746"/>
      <c r="H26" s="746"/>
      <c r="I26" s="746"/>
      <c r="J26" s="746"/>
      <c r="K26" s="747"/>
      <c r="L26" s="777"/>
      <c r="M26" s="846"/>
      <c r="N26" s="747"/>
      <c r="O26" s="777"/>
      <c r="P26" s="889">
        <f t="shared" si="0"/>
        <v>0</v>
      </c>
    </row>
    <row r="27" spans="1:16" s="8" customFormat="1" ht="12.75">
      <c r="A27" s="349"/>
      <c r="B27" s="883">
        <v>14</v>
      </c>
      <c r="C27" s="777"/>
      <c r="D27" s="841"/>
      <c r="E27" s="746"/>
      <c r="F27" s="746"/>
      <c r="G27" s="746"/>
      <c r="H27" s="746"/>
      <c r="I27" s="746"/>
      <c r="J27" s="746"/>
      <c r="K27" s="747"/>
      <c r="L27" s="777"/>
      <c r="M27" s="846"/>
      <c r="N27" s="747"/>
      <c r="O27" s="777"/>
      <c r="P27" s="890">
        <f t="shared" si="0"/>
        <v>0</v>
      </c>
    </row>
    <row r="28" spans="1:16" s="8" customFormat="1" ht="12.75">
      <c r="A28" s="349"/>
      <c r="B28" s="884">
        <v>15</v>
      </c>
      <c r="C28" s="777"/>
      <c r="D28" s="841"/>
      <c r="E28" s="746"/>
      <c r="F28" s="746"/>
      <c r="G28" s="746"/>
      <c r="H28" s="746"/>
      <c r="I28" s="746"/>
      <c r="J28" s="746"/>
      <c r="K28" s="747"/>
      <c r="L28" s="777"/>
      <c r="M28" s="846"/>
      <c r="N28" s="747"/>
      <c r="O28" s="777"/>
      <c r="P28" s="891">
        <f t="shared" si="0"/>
        <v>0</v>
      </c>
    </row>
    <row r="29" spans="1:16" s="8" customFormat="1" ht="12.75">
      <c r="A29" s="349"/>
      <c r="B29" s="884">
        <v>16</v>
      </c>
      <c r="C29" s="777"/>
      <c r="D29" s="841"/>
      <c r="E29" s="746"/>
      <c r="F29" s="746"/>
      <c r="G29" s="746"/>
      <c r="H29" s="746"/>
      <c r="I29" s="746"/>
      <c r="J29" s="746"/>
      <c r="K29" s="747"/>
      <c r="L29" s="777"/>
      <c r="M29" s="846"/>
      <c r="N29" s="747"/>
      <c r="O29" s="777"/>
      <c r="P29" s="891">
        <f t="shared" si="0"/>
        <v>0</v>
      </c>
    </row>
    <row r="30" spans="1:16" s="8" customFormat="1" ht="12.75">
      <c r="A30" s="349"/>
      <c r="B30" s="884">
        <v>17</v>
      </c>
      <c r="C30" s="777"/>
      <c r="D30" s="841"/>
      <c r="E30" s="746"/>
      <c r="F30" s="746"/>
      <c r="G30" s="746"/>
      <c r="H30" s="746"/>
      <c r="I30" s="746"/>
      <c r="J30" s="746"/>
      <c r="K30" s="747"/>
      <c r="L30" s="777"/>
      <c r="M30" s="846"/>
      <c r="N30" s="747"/>
      <c r="O30" s="777"/>
      <c r="P30" s="891">
        <f t="shared" si="0"/>
        <v>0</v>
      </c>
    </row>
    <row r="31" spans="1:16" s="8" customFormat="1" ht="12.75">
      <c r="A31" s="349"/>
      <c r="B31" s="885">
        <v>18</v>
      </c>
      <c r="C31" s="777"/>
      <c r="D31" s="841"/>
      <c r="E31" s="746"/>
      <c r="F31" s="746"/>
      <c r="G31" s="746"/>
      <c r="H31" s="746"/>
      <c r="I31" s="746"/>
      <c r="J31" s="746"/>
      <c r="K31" s="747"/>
      <c r="L31" s="777"/>
      <c r="M31" s="846"/>
      <c r="N31" s="747"/>
      <c r="O31" s="777"/>
      <c r="P31" s="891">
        <f t="shared" si="0"/>
        <v>0</v>
      </c>
    </row>
    <row r="32" spans="1:16" s="8" customFormat="1" ht="12.75">
      <c r="A32" s="349"/>
      <c r="B32" s="886">
        <v>19</v>
      </c>
      <c r="C32" s="777"/>
      <c r="D32" s="841"/>
      <c r="E32" s="746"/>
      <c r="F32" s="746"/>
      <c r="G32" s="746"/>
      <c r="H32" s="746"/>
      <c r="I32" s="746"/>
      <c r="J32" s="746"/>
      <c r="K32" s="747"/>
      <c r="L32" s="777"/>
      <c r="M32" s="846"/>
      <c r="N32" s="747"/>
      <c r="O32" s="777"/>
      <c r="P32" s="891">
        <f t="shared" si="0"/>
        <v>0</v>
      </c>
    </row>
    <row r="33" spans="1:16" s="8" customFormat="1" ht="13.5" thickBot="1">
      <c r="A33" s="349"/>
      <c r="B33" s="887">
        <v>20</v>
      </c>
      <c r="C33" s="844"/>
      <c r="D33" s="842"/>
      <c r="E33" s="748"/>
      <c r="F33" s="748"/>
      <c r="G33" s="748"/>
      <c r="H33" s="748"/>
      <c r="I33" s="748"/>
      <c r="J33" s="748"/>
      <c r="K33" s="749"/>
      <c r="L33" s="844"/>
      <c r="M33" s="847"/>
      <c r="N33" s="749"/>
      <c r="O33" s="844"/>
      <c r="P33" s="892">
        <f t="shared" si="0"/>
        <v>0</v>
      </c>
    </row>
    <row r="34" spans="1:16" s="8" customFormat="1" ht="3.75" customHeight="1" thickBot="1" thickTop="1">
      <c r="A34" s="349"/>
      <c r="B34" s="559"/>
      <c r="C34" s="560"/>
      <c r="D34" s="560"/>
      <c r="E34" s="560"/>
      <c r="F34" s="560"/>
      <c r="G34" s="560"/>
      <c r="H34" s="560"/>
      <c r="I34" s="560"/>
      <c r="J34" s="560"/>
      <c r="K34" s="560"/>
      <c r="L34" s="560"/>
      <c r="M34" s="560"/>
      <c r="N34" s="560"/>
      <c r="O34" s="560"/>
      <c r="P34" s="561"/>
    </row>
    <row r="35" spans="1:17" s="6" customFormat="1" ht="15.75" customHeight="1" thickBot="1" thickTop="1">
      <c r="A35" s="422"/>
      <c r="B35" s="562"/>
      <c r="C35" s="563"/>
      <c r="D35" s="563"/>
      <c r="E35" s="564"/>
      <c r="F35" s="565"/>
      <c r="G35" s="566"/>
      <c r="H35" s="952" t="s">
        <v>2959</v>
      </c>
      <c r="J35" s="951"/>
      <c r="K35" s="953">
        <f>SUM(K14:K33)</f>
        <v>0</v>
      </c>
      <c r="L35" s="1038" t="s">
        <v>2960</v>
      </c>
      <c r="M35" s="1039"/>
      <c r="N35" s="1039"/>
      <c r="O35" s="1040"/>
      <c r="P35" s="893">
        <f>SUM(P14:P33)</f>
        <v>0</v>
      </c>
      <c r="Q35" s="16"/>
    </row>
    <row r="36" spans="1:17" s="6" customFormat="1" ht="15.75" customHeight="1">
      <c r="A36" s="422"/>
      <c r="B36" s="562"/>
      <c r="C36" s="563"/>
      <c r="D36" s="563"/>
      <c r="E36" s="563"/>
      <c r="F36" s="568"/>
      <c r="G36" s="563"/>
      <c r="H36" s="950"/>
      <c r="I36" s="950"/>
      <c r="J36" s="567"/>
      <c r="K36" s="569"/>
      <c r="L36" s="1027" t="s">
        <v>2873</v>
      </c>
      <c r="M36" s="1028"/>
      <c r="N36" s="1028"/>
      <c r="O36" s="1029"/>
      <c r="P36" s="750"/>
      <c r="Q36" s="16"/>
    </row>
    <row r="37" spans="1:17" s="6" customFormat="1" ht="15.75" customHeight="1">
      <c r="A37" s="422"/>
      <c r="B37" s="562"/>
      <c r="C37" s="570"/>
      <c r="D37" s="563"/>
      <c r="E37" s="563"/>
      <c r="F37" s="568"/>
      <c r="G37" s="570"/>
      <c r="H37" s="563"/>
      <c r="I37" s="563"/>
      <c r="J37" s="567"/>
      <c r="K37" s="569"/>
      <c r="L37" s="1027" t="s">
        <v>2874</v>
      </c>
      <c r="M37" s="1028"/>
      <c r="N37" s="1028"/>
      <c r="O37" s="1029"/>
      <c r="P37" s="750"/>
      <c r="Q37"/>
    </row>
    <row r="38" spans="1:17" s="6" customFormat="1" ht="15.75" customHeight="1">
      <c r="A38" s="422"/>
      <c r="B38" s="570"/>
      <c r="C38" s="571"/>
      <c r="D38" s="571"/>
      <c r="E38" s="563"/>
      <c r="F38" s="568"/>
      <c r="G38" s="572"/>
      <c r="H38" s="563"/>
      <c r="I38" s="563"/>
      <c r="J38" s="567"/>
      <c r="K38" s="569"/>
      <c r="L38" s="1027" t="s">
        <v>2875</v>
      </c>
      <c r="M38" s="1028"/>
      <c r="N38" s="1028"/>
      <c r="O38" s="1029"/>
      <c r="P38" s="751"/>
      <c r="Q38" s="16"/>
    </row>
    <row r="39" spans="1:17" s="6" customFormat="1" ht="15.75" customHeight="1">
      <c r="A39" s="422"/>
      <c r="B39" s="570"/>
      <c r="C39" s="570"/>
      <c r="D39" s="570"/>
      <c r="E39" s="571"/>
      <c r="F39" s="573"/>
      <c r="G39" s="571"/>
      <c r="H39" s="571"/>
      <c r="I39" s="571"/>
      <c r="J39" s="574"/>
      <c r="K39" s="569"/>
      <c r="L39" s="1030" t="s">
        <v>2961</v>
      </c>
      <c r="M39" s="1031"/>
      <c r="N39" s="1031"/>
      <c r="O39" s="1032"/>
      <c r="P39" s="894">
        <f>SUM(P35:P38)</f>
        <v>0</v>
      </c>
      <c r="Q39" s="16"/>
    </row>
    <row r="40" spans="1:21" s="6" customFormat="1" ht="36.75" customHeight="1" thickBot="1">
      <c r="A40" s="355"/>
      <c r="B40" s="570"/>
      <c r="C40" s="570"/>
      <c r="D40" s="562"/>
      <c r="E40" s="570"/>
      <c r="F40" s="570"/>
      <c r="G40" s="571"/>
      <c r="H40" s="573"/>
      <c r="I40" s="571"/>
      <c r="J40" s="575"/>
      <c r="K40" s="576"/>
      <c r="L40" s="1014" t="s">
        <v>834</v>
      </c>
      <c r="M40" s="1015"/>
      <c r="N40" s="1015"/>
      <c r="O40" s="1015"/>
      <c r="P40" s="1016"/>
      <c r="Q40" s="423"/>
      <c r="R40" s="16"/>
      <c r="S40" s="16"/>
      <c r="T40" s="16"/>
      <c r="U40" s="16"/>
    </row>
    <row r="41" spans="1:24" s="6" customFormat="1" ht="12.75">
      <c r="A41" s="350"/>
      <c r="B41" s="351"/>
      <c r="C41" s="351"/>
      <c r="D41" s="351"/>
      <c r="E41" s="351"/>
      <c r="F41" s="351"/>
      <c r="G41" s="350"/>
      <c r="H41" s="351"/>
      <c r="I41" s="351"/>
      <c r="J41" s="352"/>
      <c r="K41" s="353"/>
      <c r="L41" s="354"/>
      <c r="M41" s="352"/>
      <c r="N41" s="284"/>
      <c r="O41" s="284"/>
      <c r="P41" s="284"/>
      <c r="Q41" s="284"/>
      <c r="R41" s="9"/>
      <c r="S41" s="9"/>
      <c r="T41" s="9"/>
      <c r="U41" s="16"/>
      <c r="V41" s="16"/>
      <c r="W41" s="16"/>
      <c r="X41" s="16"/>
    </row>
    <row r="42" spans="1:13" ht="12.75">
      <c r="A42" s="346"/>
      <c r="B42" s="346"/>
      <c r="C42" s="346"/>
      <c r="D42" s="346"/>
      <c r="E42" s="346"/>
      <c r="F42" s="346"/>
      <c r="G42" s="346"/>
      <c r="H42" s="346"/>
      <c r="I42" s="346"/>
      <c r="J42" s="346"/>
      <c r="K42" s="346"/>
      <c r="L42" s="346"/>
      <c r="M42" s="346"/>
    </row>
    <row r="43" spans="1:13" ht="12.75">
      <c r="A43" s="346"/>
      <c r="B43" s="346"/>
      <c r="C43" s="346"/>
      <c r="D43" s="346"/>
      <c r="E43" s="346"/>
      <c r="F43" s="346"/>
      <c r="G43" s="346"/>
      <c r="H43" s="346"/>
      <c r="I43" s="346"/>
      <c r="J43" s="402"/>
      <c r="K43" s="346"/>
      <c r="L43" s="346"/>
      <c r="M43" s="346"/>
    </row>
    <row r="44" spans="1:13" ht="12.75">
      <c r="A44" s="346"/>
      <c r="B44" s="346"/>
      <c r="C44" s="346"/>
      <c r="D44" s="346"/>
      <c r="E44" s="346"/>
      <c r="F44" s="346"/>
      <c r="G44" s="346"/>
      <c r="H44" s="346"/>
      <c r="I44" s="346"/>
      <c r="J44" s="346"/>
      <c r="K44" s="346"/>
      <c r="L44" s="346"/>
      <c r="M44" s="346"/>
    </row>
    <row r="45" spans="1:13" ht="12.75">
      <c r="A45" s="346"/>
      <c r="B45" s="346"/>
      <c r="C45" s="346"/>
      <c r="D45" s="346"/>
      <c r="E45" s="346"/>
      <c r="F45" s="346"/>
      <c r="G45" s="346"/>
      <c r="H45" s="346"/>
      <c r="I45" s="346"/>
      <c r="J45" s="346"/>
      <c r="K45" s="346"/>
      <c r="L45" s="346"/>
      <c r="M45" s="346"/>
    </row>
    <row r="46" spans="1:13" ht="12.75">
      <c r="A46" s="346"/>
      <c r="B46" s="346"/>
      <c r="C46" s="346"/>
      <c r="D46" s="346"/>
      <c r="E46" s="346"/>
      <c r="F46" s="346"/>
      <c r="G46" s="346"/>
      <c r="H46" s="346"/>
      <c r="I46" s="346"/>
      <c r="J46" s="346"/>
      <c r="K46" s="346"/>
      <c r="L46" s="346"/>
      <c r="M46" s="346"/>
    </row>
    <row r="47" spans="1:13" ht="12.75">
      <c r="A47" s="346"/>
      <c r="B47" s="346"/>
      <c r="C47" s="346"/>
      <c r="D47" s="346"/>
      <c r="E47" s="346"/>
      <c r="F47" s="346"/>
      <c r="G47" s="346"/>
      <c r="H47" s="346"/>
      <c r="I47" s="346"/>
      <c r="J47" s="346"/>
      <c r="K47" s="346"/>
      <c r="L47" s="346"/>
      <c r="M47" s="346"/>
    </row>
    <row r="48" spans="1:22" ht="12.75">
      <c r="A48" s="346"/>
      <c r="B48" s="346"/>
      <c r="C48" s="346"/>
      <c r="D48" s="346"/>
      <c r="E48" s="346"/>
      <c r="F48" s="346"/>
      <c r="G48" s="346"/>
      <c r="H48" s="346"/>
      <c r="I48" s="346"/>
      <c r="J48" s="346"/>
      <c r="K48" s="346"/>
      <c r="L48" s="346"/>
      <c r="M48" s="346"/>
      <c r="Q48" s="404"/>
      <c r="R48" s="404"/>
      <c r="S48" s="404"/>
      <c r="T48" s="404"/>
      <c r="U48" s="404"/>
      <c r="V48" s="404"/>
    </row>
    <row r="49" spans="1:22" ht="12.75">
      <c r="A49" s="346"/>
      <c r="B49" s="346"/>
      <c r="C49" s="346"/>
      <c r="D49" s="346"/>
      <c r="E49" s="346"/>
      <c r="F49" s="346"/>
      <c r="H49" s="346"/>
      <c r="I49" s="346"/>
      <c r="J49" s="346"/>
      <c r="K49" s="346"/>
      <c r="L49" s="346"/>
      <c r="M49" s="346"/>
      <c r="N49" s="346"/>
      <c r="O49" s="346"/>
      <c r="P49" s="346"/>
      <c r="Q49" s="404"/>
      <c r="R49" s="404"/>
      <c r="S49" s="404"/>
      <c r="T49" s="404"/>
      <c r="U49" s="404"/>
      <c r="V49" s="404"/>
    </row>
    <row r="50" spans="1:22" ht="12.75">
      <c r="A50" s="346"/>
      <c r="B50" s="346"/>
      <c r="C50" s="346"/>
      <c r="D50" s="346"/>
      <c r="E50" s="346"/>
      <c r="F50" s="346"/>
      <c r="G50" s="346"/>
      <c r="H50" s="346"/>
      <c r="I50" s="346"/>
      <c r="J50" s="346"/>
      <c r="K50" s="346"/>
      <c r="L50" s="346"/>
      <c r="M50" s="346"/>
      <c r="N50" s="346"/>
      <c r="O50" s="346"/>
      <c r="P50" s="346"/>
      <c r="Q50" s="404"/>
      <c r="R50" s="404"/>
      <c r="S50" s="404"/>
      <c r="T50" s="404"/>
      <c r="U50" s="404"/>
      <c r="V50" s="404"/>
    </row>
    <row r="51" spans="1:22" ht="12.75">
      <c r="A51" s="346"/>
      <c r="B51" s="346"/>
      <c r="C51" s="346"/>
      <c r="D51" s="346"/>
      <c r="E51" s="346"/>
      <c r="F51" s="346"/>
      <c r="G51" s="346"/>
      <c r="H51" s="346"/>
      <c r="I51" s="346"/>
      <c r="J51" s="346"/>
      <c r="K51" s="346"/>
      <c r="L51" s="346"/>
      <c r="M51" s="346"/>
      <c r="N51" s="346"/>
      <c r="O51" s="346"/>
      <c r="P51" s="346"/>
      <c r="Q51" s="404"/>
      <c r="R51" s="404"/>
      <c r="S51" s="404"/>
      <c r="T51" s="404"/>
      <c r="U51" s="404"/>
      <c r="V51" s="404"/>
    </row>
    <row r="52" spans="1:22" ht="12.75">
      <c r="A52" s="346"/>
      <c r="B52" s="346"/>
      <c r="C52" s="346"/>
      <c r="D52" s="346"/>
      <c r="F52" s="351"/>
      <c r="G52" s="346"/>
      <c r="H52" s="403"/>
      <c r="I52" s="346"/>
      <c r="J52" s="445"/>
      <c r="K52" s="403"/>
      <c r="L52" s="403"/>
      <c r="M52" s="403"/>
      <c r="N52" s="346"/>
      <c r="O52" s="445"/>
      <c r="P52" s="346"/>
      <c r="Q52" s="404"/>
      <c r="R52" s="404"/>
      <c r="S52" s="404"/>
      <c r="T52" s="404"/>
      <c r="U52" s="404"/>
      <c r="V52" s="404"/>
    </row>
    <row r="53" spans="1:22" ht="12.75">
      <c r="A53" s="346"/>
      <c r="B53" s="346"/>
      <c r="C53" s="346"/>
      <c r="D53" s="346"/>
      <c r="F53" s="351"/>
      <c r="G53" s="346"/>
      <c r="H53" s="403"/>
      <c r="I53" s="346"/>
      <c r="J53" s="445"/>
      <c r="K53" s="403"/>
      <c r="L53" s="403"/>
      <c r="M53" s="403"/>
      <c r="N53" s="346"/>
      <c r="O53" s="445"/>
      <c r="P53" s="346"/>
      <c r="Q53" s="404"/>
      <c r="R53" s="404"/>
      <c r="S53" s="404"/>
      <c r="T53" s="404"/>
      <c r="U53" s="404"/>
      <c r="V53" s="404"/>
    </row>
    <row r="54" spans="1:22" ht="12.75">
      <c r="A54" s="346"/>
      <c r="B54" s="346"/>
      <c r="C54" s="346"/>
      <c r="D54" s="346"/>
      <c r="F54" s="351"/>
      <c r="G54" s="346"/>
      <c r="H54" s="346"/>
      <c r="I54" s="346"/>
      <c r="J54" s="445"/>
      <c r="K54" s="403"/>
      <c r="L54" s="403"/>
      <c r="M54" s="403"/>
      <c r="N54" s="346"/>
      <c r="O54" s="445"/>
      <c r="P54" s="346"/>
      <c r="Q54" s="404"/>
      <c r="R54" s="404"/>
      <c r="S54" s="404"/>
      <c r="T54" s="404"/>
      <c r="U54" s="404"/>
      <c r="V54" s="404"/>
    </row>
    <row r="55" spans="1:22" ht="12.75">
      <c r="A55" s="346"/>
      <c r="B55" s="346"/>
      <c r="C55" s="346"/>
      <c r="D55" s="346"/>
      <c r="F55" s="351"/>
      <c r="G55" s="346"/>
      <c r="H55" s="346"/>
      <c r="I55" s="346"/>
      <c r="J55" s="445"/>
      <c r="K55" s="403"/>
      <c r="L55" s="403"/>
      <c r="M55" s="403"/>
      <c r="N55" s="346"/>
      <c r="O55" s="445"/>
      <c r="P55" s="346"/>
      <c r="Q55" s="404"/>
      <c r="R55" s="404"/>
      <c r="S55" s="404"/>
      <c r="T55" s="404"/>
      <c r="U55" s="404"/>
      <c r="V55" s="404"/>
    </row>
    <row r="56" spans="1:22" ht="12.75">
      <c r="A56" s="346"/>
      <c r="B56" s="346"/>
      <c r="C56" s="346"/>
      <c r="D56" s="346"/>
      <c r="F56" s="351"/>
      <c r="G56" s="346"/>
      <c r="H56" s="346"/>
      <c r="I56" s="346"/>
      <c r="J56" s="445"/>
      <c r="K56" s="403"/>
      <c r="L56" s="403"/>
      <c r="M56" s="403"/>
      <c r="N56" s="346"/>
      <c r="O56" s="445"/>
      <c r="P56" s="346"/>
      <c r="Q56" s="404"/>
      <c r="R56" s="404"/>
      <c r="S56" s="404"/>
      <c r="T56" s="404"/>
      <c r="U56" s="404"/>
      <c r="V56" s="404"/>
    </row>
    <row r="57" spans="1:22" ht="12.75">
      <c r="A57" s="346"/>
      <c r="B57" s="421"/>
      <c r="C57" s="421"/>
      <c r="D57" s="421"/>
      <c r="F57" s="422"/>
      <c r="G57" s="421"/>
      <c r="H57" s="421"/>
      <c r="I57" s="421"/>
      <c r="J57" s="446"/>
      <c r="K57" s="442"/>
      <c r="L57" s="442"/>
      <c r="M57" s="442"/>
      <c r="N57" s="421"/>
      <c r="O57" s="446"/>
      <c r="P57" s="421"/>
      <c r="Q57" s="404"/>
      <c r="R57" s="404"/>
      <c r="S57" s="404"/>
      <c r="T57" s="404"/>
      <c r="U57" s="404"/>
      <c r="V57" s="404"/>
    </row>
    <row r="58" spans="1:22" ht="12.75">
      <c r="A58" s="346"/>
      <c r="B58" s="421"/>
      <c r="C58" s="421"/>
      <c r="D58" s="421"/>
      <c r="F58" s="422"/>
      <c r="G58" s="421"/>
      <c r="H58" s="421"/>
      <c r="I58" s="421"/>
      <c r="J58" s="446"/>
      <c r="K58" s="442"/>
      <c r="L58" s="442"/>
      <c r="M58" s="442"/>
      <c r="N58" s="421"/>
      <c r="O58" s="446"/>
      <c r="P58" s="421"/>
      <c r="Q58" s="404"/>
      <c r="R58" s="404"/>
      <c r="S58" s="404"/>
      <c r="T58" s="404"/>
      <c r="U58" s="404"/>
      <c r="V58" s="404"/>
    </row>
    <row r="59" spans="1:22" ht="12.75">
      <c r="A59" s="346"/>
      <c r="B59" s="421"/>
      <c r="C59" s="421"/>
      <c r="D59" s="421"/>
      <c r="E59" s="421"/>
      <c r="F59" s="422"/>
      <c r="G59" s="421"/>
      <c r="H59" s="421"/>
      <c r="I59" s="421"/>
      <c r="J59" s="446"/>
      <c r="K59" s="442"/>
      <c r="L59" s="442"/>
      <c r="M59" s="442"/>
      <c r="N59" s="421"/>
      <c r="O59" s="421"/>
      <c r="P59" s="421"/>
      <c r="Q59" s="404"/>
      <c r="R59" s="404"/>
      <c r="S59" s="404"/>
      <c r="T59" s="404"/>
      <c r="U59" s="404"/>
      <c r="V59" s="404"/>
    </row>
    <row r="60" spans="1:22" ht="12.75">
      <c r="A60" s="346"/>
      <c r="B60" s="421"/>
      <c r="C60" s="421"/>
      <c r="D60" s="421"/>
      <c r="E60" s="421"/>
      <c r="F60" s="421"/>
      <c r="G60" s="421"/>
      <c r="H60" s="421"/>
      <c r="I60" s="421"/>
      <c r="J60" s="446"/>
      <c r="K60" s="442"/>
      <c r="L60" s="442"/>
      <c r="M60" s="442"/>
      <c r="N60" s="421"/>
      <c r="O60" s="421"/>
      <c r="P60" s="421"/>
      <c r="Q60" s="404"/>
      <c r="R60" s="404"/>
      <c r="S60" s="404"/>
      <c r="T60" s="404"/>
      <c r="U60" s="404"/>
      <c r="V60" s="404"/>
    </row>
    <row r="61" spans="1:22" ht="12.75">
      <c r="A61" s="346"/>
      <c r="B61" s="421"/>
      <c r="C61" s="421"/>
      <c r="D61" s="421"/>
      <c r="E61" s="421"/>
      <c r="F61" s="421"/>
      <c r="G61" s="421"/>
      <c r="H61" s="421"/>
      <c r="I61" s="421"/>
      <c r="J61" s="446"/>
      <c r="K61" s="442"/>
      <c r="L61" s="442"/>
      <c r="M61" s="442"/>
      <c r="N61" s="421"/>
      <c r="O61" s="421"/>
      <c r="P61" s="421"/>
      <c r="Q61" s="404"/>
      <c r="R61" s="404"/>
      <c r="S61" s="404"/>
      <c r="T61" s="404"/>
      <c r="U61" s="404"/>
      <c r="V61" s="404"/>
    </row>
    <row r="62" spans="1:22" ht="12.75">
      <c r="A62" s="346"/>
      <c r="B62" s="421"/>
      <c r="C62" s="421"/>
      <c r="D62" s="421"/>
      <c r="E62" s="421"/>
      <c r="F62" s="421"/>
      <c r="G62" s="421"/>
      <c r="H62" s="421"/>
      <c r="I62" s="421"/>
      <c r="J62" s="446"/>
      <c r="K62" s="442"/>
      <c r="L62" s="442"/>
      <c r="M62" s="442"/>
      <c r="N62" s="421"/>
      <c r="O62" s="421"/>
      <c r="P62" s="421"/>
      <c r="Q62" s="404"/>
      <c r="R62" s="404"/>
      <c r="S62" s="404"/>
      <c r="T62" s="404"/>
      <c r="U62" s="404"/>
      <c r="V62" s="404"/>
    </row>
    <row r="63" spans="1:22" ht="12.75">
      <c r="A63" s="346"/>
      <c r="B63" s="421"/>
      <c r="C63" s="421"/>
      <c r="D63" s="421"/>
      <c r="E63" s="421"/>
      <c r="F63" s="421"/>
      <c r="G63" s="421"/>
      <c r="H63" s="421"/>
      <c r="I63" s="421"/>
      <c r="J63" s="446"/>
      <c r="K63" s="442"/>
      <c r="L63" s="442"/>
      <c r="M63" s="442"/>
      <c r="N63" s="421"/>
      <c r="O63" s="421"/>
      <c r="P63" s="421"/>
      <c r="Q63" s="404"/>
      <c r="R63" s="404"/>
      <c r="S63" s="404"/>
      <c r="T63" s="404"/>
      <c r="U63" s="404"/>
      <c r="V63" s="404"/>
    </row>
    <row r="64" spans="1:22" ht="12.75">
      <c r="A64" s="346"/>
      <c r="B64" s="421"/>
      <c r="C64" s="421"/>
      <c r="D64" s="421"/>
      <c r="E64" s="421"/>
      <c r="F64" s="421"/>
      <c r="G64" s="421"/>
      <c r="H64" s="421"/>
      <c r="I64" s="421"/>
      <c r="J64" s="446"/>
      <c r="K64" s="442"/>
      <c r="L64" s="442"/>
      <c r="M64" s="442"/>
      <c r="N64" s="421"/>
      <c r="O64" s="421"/>
      <c r="P64" s="421"/>
      <c r="Q64" s="404"/>
      <c r="R64" s="404"/>
      <c r="S64" s="404"/>
      <c r="T64" s="404"/>
      <c r="U64" s="404"/>
      <c r="V64" s="404"/>
    </row>
    <row r="65" spans="1:22" ht="12.75">
      <c r="A65" s="346"/>
      <c r="B65" s="421"/>
      <c r="C65" s="421"/>
      <c r="D65" s="421"/>
      <c r="E65" s="421"/>
      <c r="F65" s="421"/>
      <c r="G65" s="421"/>
      <c r="H65" s="421"/>
      <c r="I65" s="421"/>
      <c r="J65" s="446"/>
      <c r="K65" s="442"/>
      <c r="L65" s="442"/>
      <c r="M65" s="442"/>
      <c r="N65" s="421"/>
      <c r="O65" s="421"/>
      <c r="P65" s="421"/>
      <c r="Q65" s="404"/>
      <c r="R65" s="404"/>
      <c r="S65" s="404"/>
      <c r="T65" s="404"/>
      <c r="U65" s="404"/>
      <c r="V65" s="404"/>
    </row>
    <row r="66" spans="1:22" ht="12.75">
      <c r="A66" s="346"/>
      <c r="B66" s="421"/>
      <c r="C66" s="421"/>
      <c r="D66" s="421"/>
      <c r="E66" s="421"/>
      <c r="F66" s="421"/>
      <c r="G66" s="421"/>
      <c r="H66" s="421"/>
      <c r="I66" s="421"/>
      <c r="J66" s="447"/>
      <c r="K66" s="421"/>
      <c r="L66" s="421"/>
      <c r="M66" s="421"/>
      <c r="N66" s="421"/>
      <c r="O66" s="421"/>
      <c r="P66" s="421"/>
      <c r="Q66" s="404"/>
      <c r="R66" s="404"/>
      <c r="S66" s="404"/>
      <c r="T66" s="404"/>
      <c r="U66" s="404"/>
      <c r="V66" s="404"/>
    </row>
    <row r="67" spans="1:22" ht="12.75">
      <c r="A67" s="346"/>
      <c r="B67" s="421"/>
      <c r="C67" s="421"/>
      <c r="D67" s="421"/>
      <c r="E67" s="421"/>
      <c r="F67" s="421"/>
      <c r="G67" s="421"/>
      <c r="H67" s="421"/>
      <c r="I67" s="421"/>
      <c r="J67" s="421"/>
      <c r="K67" s="421"/>
      <c r="L67" s="421"/>
      <c r="M67" s="421"/>
      <c r="N67" s="421"/>
      <c r="O67" s="421"/>
      <c r="P67" s="421"/>
      <c r="Q67" s="404"/>
      <c r="R67" s="404"/>
      <c r="S67" s="404"/>
      <c r="T67" s="404"/>
      <c r="U67" s="404"/>
      <c r="V67" s="404"/>
    </row>
    <row r="68" spans="1:22" ht="12.75">
      <c r="A68" s="346"/>
      <c r="B68" s="421"/>
      <c r="C68" s="421"/>
      <c r="D68" s="421"/>
      <c r="E68" s="421"/>
      <c r="F68" s="421"/>
      <c r="G68" s="421"/>
      <c r="H68" s="421"/>
      <c r="I68" s="421"/>
      <c r="J68" s="421"/>
      <c r="K68" s="421"/>
      <c r="L68" s="421"/>
      <c r="M68" s="421"/>
      <c r="N68" s="421"/>
      <c r="O68" s="421"/>
      <c r="P68" s="421"/>
      <c r="Q68" s="404"/>
      <c r="R68" s="405"/>
      <c r="S68" s="405"/>
      <c r="T68" s="405"/>
      <c r="U68" s="405"/>
      <c r="V68" s="404"/>
    </row>
    <row r="69" spans="7:22" ht="12.75">
      <c r="G69" s="346"/>
      <c r="Q69" s="404"/>
      <c r="R69" s="405"/>
      <c r="S69" s="405"/>
      <c r="T69" s="405"/>
      <c r="U69" s="405"/>
      <c r="V69" s="404"/>
    </row>
    <row r="70" spans="7:22" ht="12.75">
      <c r="G70" s="346"/>
      <c r="Q70" s="404"/>
      <c r="R70" s="406"/>
      <c r="S70" s="407"/>
      <c r="T70" s="407"/>
      <c r="U70" s="407"/>
      <c r="V70" s="404"/>
    </row>
    <row r="71" spans="7:22" ht="12.75">
      <c r="G71" s="346"/>
      <c r="Q71" s="404"/>
      <c r="R71" s="408"/>
      <c r="S71" s="409"/>
      <c r="T71" s="409"/>
      <c r="U71" s="410"/>
      <c r="V71" s="404"/>
    </row>
    <row r="72" spans="7:22" ht="12.75">
      <c r="G72" s="346"/>
      <c r="Q72" s="404"/>
      <c r="R72" s="408"/>
      <c r="S72" s="409"/>
      <c r="T72" s="409"/>
      <c r="U72" s="410"/>
      <c r="V72" s="404"/>
    </row>
    <row r="73" spans="7:22" ht="12.75">
      <c r="G73" s="346"/>
      <c r="Q73" s="404"/>
      <c r="R73" s="408"/>
      <c r="S73" s="409"/>
      <c r="T73" s="409"/>
      <c r="U73" s="410"/>
      <c r="V73" s="404"/>
    </row>
    <row r="74" spans="3:22" ht="14.25">
      <c r="C74" s="443"/>
      <c r="D74" s="286"/>
      <c r="G74" s="346"/>
      <c r="Q74" s="404"/>
      <c r="R74" s="408"/>
      <c r="S74" s="409"/>
      <c r="T74" s="409"/>
      <c r="U74" s="410"/>
      <c r="V74" s="404"/>
    </row>
    <row r="75" spans="3:22" ht="14.25">
      <c r="C75" s="444"/>
      <c r="D75" s="286"/>
      <c r="G75" s="346"/>
      <c r="Q75" s="404"/>
      <c r="R75" s="408"/>
      <c r="S75" s="409"/>
      <c r="T75" s="409"/>
      <c r="U75" s="410"/>
      <c r="V75" s="404"/>
    </row>
    <row r="76" spans="3:22" ht="14.25">
      <c r="C76" s="444"/>
      <c r="D76" s="286"/>
      <c r="Q76" s="404"/>
      <c r="R76" s="408"/>
      <c r="S76" s="409"/>
      <c r="T76" s="409"/>
      <c r="U76" s="410"/>
      <c r="V76" s="404"/>
    </row>
    <row r="77" spans="3:22" ht="14.25">
      <c r="C77" s="444"/>
      <c r="D77" s="286"/>
      <c r="Q77" s="404"/>
      <c r="R77" s="408"/>
      <c r="S77" s="409"/>
      <c r="T77" s="409"/>
      <c r="U77" s="410"/>
      <c r="V77" s="404"/>
    </row>
    <row r="78" spans="3:22" ht="14.25">
      <c r="C78" s="444"/>
      <c r="D78" s="286"/>
      <c r="Q78" s="404"/>
      <c r="R78" s="408"/>
      <c r="S78" s="409"/>
      <c r="T78" s="409"/>
      <c r="U78" s="410"/>
      <c r="V78" s="404"/>
    </row>
    <row r="79" spans="3:22" ht="14.25">
      <c r="C79" s="444"/>
      <c r="D79" s="286"/>
      <c r="Q79" s="404"/>
      <c r="R79" s="408"/>
      <c r="S79" s="409"/>
      <c r="T79" s="409"/>
      <c r="U79" s="410"/>
      <c r="V79" s="404"/>
    </row>
    <row r="80" spans="3:22" ht="14.25">
      <c r="C80" s="444"/>
      <c r="D80" s="286"/>
      <c r="Q80" s="404"/>
      <c r="R80" s="408"/>
      <c r="S80" s="409"/>
      <c r="T80" s="409"/>
      <c r="U80" s="410"/>
      <c r="V80" s="404"/>
    </row>
    <row r="81" spans="3:22" ht="14.25">
      <c r="C81" s="444"/>
      <c r="D81" s="286"/>
      <c r="Q81" s="404"/>
      <c r="R81" s="408"/>
      <c r="S81" s="409"/>
      <c r="T81" s="409"/>
      <c r="U81" s="410"/>
      <c r="V81" s="404"/>
    </row>
    <row r="82" spans="3:22" ht="14.25">
      <c r="C82" s="444"/>
      <c r="D82" s="286"/>
      <c r="Q82" s="404"/>
      <c r="R82" s="406"/>
      <c r="S82" s="407"/>
      <c r="T82" s="407"/>
      <c r="U82" s="407"/>
      <c r="V82" s="404"/>
    </row>
    <row r="83" spans="3:22" ht="14.25">
      <c r="C83" s="444"/>
      <c r="D83" s="286"/>
      <c r="Q83" s="404"/>
      <c r="R83" s="408"/>
      <c r="S83" s="409"/>
      <c r="T83" s="409"/>
      <c r="U83" s="410"/>
      <c r="V83" s="404"/>
    </row>
    <row r="84" spans="3:22" ht="14.25">
      <c r="C84" s="444"/>
      <c r="D84" s="286"/>
      <c r="Q84" s="404"/>
      <c r="R84" s="408"/>
      <c r="S84" s="409"/>
      <c r="T84" s="409"/>
      <c r="U84" s="410"/>
      <c r="V84" s="404"/>
    </row>
    <row r="85" spans="3:22" ht="14.25">
      <c r="C85" s="444"/>
      <c r="D85" s="286"/>
      <c r="Q85" s="404"/>
      <c r="R85" s="408"/>
      <c r="S85" s="409"/>
      <c r="T85" s="409"/>
      <c r="U85" s="410"/>
      <c r="V85" s="404"/>
    </row>
    <row r="86" spans="3:22" ht="14.25">
      <c r="C86" s="444"/>
      <c r="D86" s="286"/>
      <c r="Q86" s="404"/>
      <c r="R86" s="408"/>
      <c r="S86" s="409"/>
      <c r="T86" s="409"/>
      <c r="U86" s="410"/>
      <c r="V86" s="404"/>
    </row>
    <row r="87" spans="3:22" ht="14.25">
      <c r="C87" s="444"/>
      <c r="D87" s="286"/>
      <c r="Q87" s="404"/>
      <c r="R87" s="408"/>
      <c r="S87" s="409"/>
      <c r="T87" s="409"/>
      <c r="U87" s="410"/>
      <c r="V87" s="404"/>
    </row>
    <row r="88" spans="3:22" ht="14.25">
      <c r="C88" s="444"/>
      <c r="D88" s="286"/>
      <c r="Q88" s="404"/>
      <c r="R88" s="408"/>
      <c r="S88" s="409"/>
      <c r="T88" s="409"/>
      <c r="U88" s="410"/>
      <c r="V88" s="404"/>
    </row>
    <row r="89" spans="3:22" ht="14.25">
      <c r="C89" s="444"/>
      <c r="D89" s="286"/>
      <c r="Q89" s="404"/>
      <c r="R89" s="408"/>
      <c r="S89" s="409"/>
      <c r="T89" s="409"/>
      <c r="U89" s="410"/>
      <c r="V89" s="404"/>
    </row>
    <row r="90" spans="3:22" ht="14.25">
      <c r="C90" s="444"/>
      <c r="D90" s="286"/>
      <c r="Q90" s="404"/>
      <c r="R90" s="408"/>
      <c r="S90" s="409"/>
      <c r="T90" s="409"/>
      <c r="U90" s="410"/>
      <c r="V90" s="404"/>
    </row>
    <row r="91" spans="3:22" ht="14.25">
      <c r="C91" s="444"/>
      <c r="D91" s="286"/>
      <c r="Q91" s="404"/>
      <c r="R91" s="408"/>
      <c r="S91" s="409"/>
      <c r="T91" s="409"/>
      <c r="U91" s="410"/>
      <c r="V91" s="404"/>
    </row>
    <row r="92" spans="3:22" ht="14.25">
      <c r="C92" s="444"/>
      <c r="D92" s="286"/>
      <c r="Q92" s="404"/>
      <c r="R92" s="408"/>
      <c r="S92" s="409"/>
      <c r="T92" s="409"/>
      <c r="U92" s="410"/>
      <c r="V92" s="404"/>
    </row>
    <row r="93" spans="3:22" ht="14.25">
      <c r="C93" s="444"/>
      <c r="D93" s="286"/>
      <c r="Q93" s="404"/>
      <c r="R93" s="406"/>
      <c r="S93" s="407"/>
      <c r="T93" s="407"/>
      <c r="U93" s="411"/>
      <c r="V93" s="404"/>
    </row>
    <row r="94" spans="3:22" ht="14.25">
      <c r="C94" s="444"/>
      <c r="D94" s="286"/>
      <c r="Q94" s="404"/>
      <c r="R94" s="406"/>
      <c r="S94" s="407"/>
      <c r="T94" s="407"/>
      <c r="U94" s="407"/>
      <c r="V94" s="404"/>
    </row>
    <row r="95" spans="3:22" ht="14.25">
      <c r="C95" s="444"/>
      <c r="D95" s="286"/>
      <c r="Q95" s="404"/>
      <c r="R95" s="406"/>
      <c r="S95" s="407"/>
      <c r="T95" s="407"/>
      <c r="U95" s="411"/>
      <c r="V95" s="404"/>
    </row>
    <row r="96" spans="3:22" ht="14.25">
      <c r="C96" s="444"/>
      <c r="D96" s="286"/>
      <c r="Q96" s="404"/>
      <c r="R96" s="406"/>
      <c r="S96" s="407"/>
      <c r="T96" s="407"/>
      <c r="U96" s="411"/>
      <c r="V96" s="404"/>
    </row>
    <row r="97" spans="3:22" ht="14.25">
      <c r="C97" s="444"/>
      <c r="D97" s="286"/>
      <c r="Q97" s="404"/>
      <c r="R97" s="406"/>
      <c r="S97" s="407"/>
      <c r="T97" s="407"/>
      <c r="U97" s="411"/>
      <c r="V97" s="404"/>
    </row>
    <row r="98" spans="3:22" ht="14.25">
      <c r="C98" s="444"/>
      <c r="D98" s="286"/>
      <c r="Q98" s="404"/>
      <c r="R98" s="406"/>
      <c r="S98" s="407"/>
      <c r="T98" s="407"/>
      <c r="U98" s="411"/>
      <c r="V98" s="404"/>
    </row>
    <row r="99" spans="3:22" ht="14.25">
      <c r="C99" s="444"/>
      <c r="D99" s="286"/>
      <c r="Q99" s="404"/>
      <c r="R99" s="412"/>
      <c r="S99" s="413"/>
      <c r="T99" s="413"/>
      <c r="U99" s="410"/>
      <c r="V99" s="404"/>
    </row>
    <row r="100" spans="3:22" ht="14.25">
      <c r="C100" s="444"/>
      <c r="D100" s="286"/>
      <c r="Q100" s="404"/>
      <c r="R100" s="412"/>
      <c r="S100" s="409"/>
      <c r="T100" s="409"/>
      <c r="U100" s="410"/>
      <c r="V100" s="404"/>
    </row>
    <row r="101" spans="3:22" ht="14.25">
      <c r="C101" s="444"/>
      <c r="D101" s="286"/>
      <c r="Q101" s="404"/>
      <c r="R101" s="412"/>
      <c r="S101" s="409"/>
      <c r="T101" s="409"/>
      <c r="U101" s="410"/>
      <c r="V101" s="404"/>
    </row>
    <row r="102" spans="3:22" ht="14.25">
      <c r="C102" s="444"/>
      <c r="D102" s="286"/>
      <c r="Q102" s="404"/>
      <c r="R102" s="412"/>
      <c r="S102" s="409"/>
      <c r="T102" s="409"/>
      <c r="U102" s="410"/>
      <c r="V102" s="404"/>
    </row>
    <row r="103" spans="3:22" ht="14.25">
      <c r="C103" s="444"/>
      <c r="D103" s="286"/>
      <c r="Q103" s="404"/>
      <c r="R103" s="406"/>
      <c r="S103" s="407"/>
      <c r="T103" s="407"/>
      <c r="U103" s="407"/>
      <c r="V103" s="404"/>
    </row>
    <row r="104" spans="3:22" ht="14.25">
      <c r="C104" s="444"/>
      <c r="D104" s="286"/>
      <c r="Q104" s="404"/>
      <c r="R104" s="408"/>
      <c r="S104" s="409"/>
      <c r="T104" s="409"/>
      <c r="U104" s="410"/>
      <c r="V104" s="404"/>
    </row>
    <row r="105" spans="3:22" ht="14.25">
      <c r="C105" s="444"/>
      <c r="D105" s="286"/>
      <c r="Q105" s="404"/>
      <c r="R105" s="414"/>
      <c r="S105" s="415"/>
      <c r="T105" s="415"/>
      <c r="U105" s="410"/>
      <c r="V105" s="404"/>
    </row>
    <row r="106" spans="3:22" ht="14.25">
      <c r="C106" s="444"/>
      <c r="D106" s="286"/>
      <c r="Q106" s="404"/>
      <c r="R106" s="414"/>
      <c r="S106" s="415"/>
      <c r="T106" s="415"/>
      <c r="U106" s="410"/>
      <c r="V106" s="404"/>
    </row>
    <row r="107" spans="3:22" ht="14.25">
      <c r="C107" s="444"/>
      <c r="D107" s="286"/>
      <c r="Q107" s="404"/>
      <c r="R107" s="414"/>
      <c r="S107" s="415"/>
      <c r="T107" s="415"/>
      <c r="U107" s="410"/>
      <c r="V107" s="404"/>
    </row>
    <row r="108" spans="3:22" ht="14.25">
      <c r="C108" s="444"/>
      <c r="D108" s="286"/>
      <c r="Q108" s="404"/>
      <c r="R108" s="414"/>
      <c r="S108" s="415"/>
      <c r="T108" s="415"/>
      <c r="U108" s="410"/>
      <c r="V108" s="404"/>
    </row>
    <row r="109" spans="3:22" ht="14.25">
      <c r="C109" s="444"/>
      <c r="D109" s="286"/>
      <c r="Q109" s="404"/>
      <c r="R109" s="406"/>
      <c r="S109" s="407"/>
      <c r="T109" s="407"/>
      <c r="U109" s="407"/>
      <c r="V109" s="404"/>
    </row>
    <row r="110" spans="3:22" ht="14.25">
      <c r="C110" s="444"/>
      <c r="D110" s="286"/>
      <c r="Q110" s="404"/>
      <c r="R110" s="408"/>
      <c r="S110" s="409"/>
      <c r="T110" s="409"/>
      <c r="U110" s="410"/>
      <c r="V110" s="404"/>
    </row>
    <row r="111" spans="3:22" ht="14.25">
      <c r="C111" s="444"/>
      <c r="D111" s="286"/>
      <c r="Q111" s="404"/>
      <c r="R111" s="408"/>
      <c r="S111" s="409"/>
      <c r="T111" s="409"/>
      <c r="U111" s="410"/>
      <c r="V111" s="404"/>
    </row>
    <row r="112" spans="3:22" ht="14.25">
      <c r="C112" s="444"/>
      <c r="D112" s="286"/>
      <c r="Q112" s="404"/>
      <c r="R112" s="414"/>
      <c r="S112" s="409"/>
      <c r="T112" s="409"/>
      <c r="U112" s="410"/>
      <c r="V112" s="404"/>
    </row>
    <row r="113" spans="3:22" ht="14.25">
      <c r="C113" s="444"/>
      <c r="D113" s="286"/>
      <c r="Q113" s="404"/>
      <c r="R113" s="406"/>
      <c r="S113" s="407"/>
      <c r="T113" s="407"/>
      <c r="U113" s="407"/>
      <c r="V113" s="404"/>
    </row>
    <row r="114" spans="3:22" ht="14.25">
      <c r="C114" s="444"/>
      <c r="D114" s="286"/>
      <c r="Q114" s="404"/>
      <c r="R114" s="408"/>
      <c r="S114" s="409"/>
      <c r="T114" s="409"/>
      <c r="U114" s="410"/>
      <c r="V114" s="404"/>
    </row>
    <row r="115" spans="3:22" ht="14.25">
      <c r="C115" s="444"/>
      <c r="D115" s="286"/>
      <c r="Q115" s="404"/>
      <c r="R115" s="408"/>
      <c r="S115" s="409"/>
      <c r="T115" s="409"/>
      <c r="U115" s="410"/>
      <c r="V115" s="404"/>
    </row>
    <row r="116" spans="3:22" ht="14.25">
      <c r="C116" s="444"/>
      <c r="D116" s="286"/>
      <c r="Q116" s="404"/>
      <c r="R116" s="408"/>
      <c r="S116" s="409"/>
      <c r="T116" s="409"/>
      <c r="U116" s="410"/>
      <c r="V116" s="404"/>
    </row>
    <row r="117" spans="3:22" ht="14.25">
      <c r="C117" s="444"/>
      <c r="D117" s="286"/>
      <c r="Q117" s="404"/>
      <c r="R117" s="408"/>
      <c r="S117" s="409"/>
      <c r="T117" s="409"/>
      <c r="U117" s="410"/>
      <c r="V117" s="404"/>
    </row>
    <row r="118" spans="3:22" ht="14.25">
      <c r="C118" s="444"/>
      <c r="D118" s="286"/>
      <c r="Q118" s="404"/>
      <c r="R118" s="408"/>
      <c r="S118" s="409"/>
      <c r="T118" s="409"/>
      <c r="U118" s="410"/>
      <c r="V118" s="404"/>
    </row>
    <row r="119" spans="3:22" ht="14.25">
      <c r="C119" s="444"/>
      <c r="D119" s="286"/>
      <c r="Q119" s="404"/>
      <c r="R119" s="408"/>
      <c r="S119" s="409"/>
      <c r="T119" s="409"/>
      <c r="U119" s="410"/>
      <c r="V119" s="404"/>
    </row>
    <row r="120" spans="3:22" ht="14.25">
      <c r="C120" s="444"/>
      <c r="D120" s="286"/>
      <c r="Q120" s="404"/>
      <c r="R120" s="408"/>
      <c r="S120" s="409"/>
      <c r="T120" s="409"/>
      <c r="U120" s="410"/>
      <c r="V120" s="404"/>
    </row>
    <row r="121" spans="3:22" ht="14.25">
      <c r="C121" s="444"/>
      <c r="D121" s="286"/>
      <c r="Q121" s="404"/>
      <c r="R121" s="408"/>
      <c r="S121" s="409"/>
      <c r="T121" s="409"/>
      <c r="U121" s="410"/>
      <c r="V121" s="404"/>
    </row>
    <row r="122" spans="3:22" ht="14.25">
      <c r="C122" s="444"/>
      <c r="D122" s="286"/>
      <c r="Q122" s="404"/>
      <c r="R122" s="408"/>
      <c r="S122" s="409"/>
      <c r="T122" s="409"/>
      <c r="U122" s="410"/>
      <c r="V122" s="404"/>
    </row>
    <row r="123" spans="3:22" ht="14.25">
      <c r="C123" s="444"/>
      <c r="D123" s="286"/>
      <c r="Q123" s="404"/>
      <c r="R123" s="408"/>
      <c r="S123" s="409"/>
      <c r="T123" s="409"/>
      <c r="U123" s="410"/>
      <c r="V123" s="404"/>
    </row>
    <row r="124" spans="3:22" ht="14.25">
      <c r="C124" s="444"/>
      <c r="D124" s="286"/>
      <c r="Q124" s="404"/>
      <c r="R124" s="406"/>
      <c r="S124" s="407"/>
      <c r="T124" s="407"/>
      <c r="U124" s="407"/>
      <c r="V124" s="404"/>
    </row>
    <row r="125" spans="3:22" ht="14.25">
      <c r="C125" s="444"/>
      <c r="D125" s="286"/>
      <c r="Q125" s="404"/>
      <c r="R125" s="414"/>
      <c r="S125" s="415"/>
      <c r="T125" s="415"/>
      <c r="U125" s="410"/>
      <c r="V125" s="404"/>
    </row>
    <row r="126" spans="3:22" ht="14.25">
      <c r="C126" s="444"/>
      <c r="D126" s="286"/>
      <c r="Q126" s="404"/>
      <c r="R126" s="414"/>
      <c r="S126" s="415"/>
      <c r="T126" s="415"/>
      <c r="U126" s="410"/>
      <c r="V126" s="404"/>
    </row>
    <row r="127" spans="3:22" ht="14.25">
      <c r="C127" s="444"/>
      <c r="D127" s="286"/>
      <c r="Q127" s="404"/>
      <c r="R127" s="414"/>
      <c r="S127" s="415"/>
      <c r="T127" s="415"/>
      <c r="U127" s="410"/>
      <c r="V127" s="404"/>
    </row>
    <row r="128" spans="3:22" ht="14.25">
      <c r="C128" s="444"/>
      <c r="D128" s="286"/>
      <c r="Q128" s="404"/>
      <c r="R128" s="414"/>
      <c r="S128" s="415"/>
      <c r="T128" s="415"/>
      <c r="U128" s="410"/>
      <c r="V128" s="404"/>
    </row>
    <row r="129" spans="3:22" ht="14.25">
      <c r="C129" s="444"/>
      <c r="D129" s="286"/>
      <c r="Q129" s="404"/>
      <c r="R129" s="416"/>
      <c r="S129" s="416"/>
      <c r="T129" s="417"/>
      <c r="U129" s="416"/>
      <c r="V129" s="404"/>
    </row>
    <row r="130" spans="3:22" ht="14.25">
      <c r="C130" s="444"/>
      <c r="D130" s="286"/>
      <c r="Q130" s="404"/>
      <c r="R130" s="416"/>
      <c r="S130" s="416"/>
      <c r="T130" s="417"/>
      <c r="U130" s="416"/>
      <c r="V130" s="404"/>
    </row>
    <row r="131" spans="3:22" ht="14.25">
      <c r="C131" s="444"/>
      <c r="D131" s="286"/>
      <c r="Q131" s="404"/>
      <c r="R131" s="404"/>
      <c r="S131" s="404"/>
      <c r="T131" s="404"/>
      <c r="U131" s="404"/>
      <c r="V131" s="404"/>
    </row>
    <row r="132" spans="3:22" ht="14.25">
      <c r="C132" s="444"/>
      <c r="D132" s="286"/>
      <c r="Q132" s="404"/>
      <c r="R132" s="404"/>
      <c r="S132" s="404"/>
      <c r="T132" s="404"/>
      <c r="U132" s="404"/>
      <c r="V132" s="404"/>
    </row>
    <row r="133" spans="3:22" ht="14.25">
      <c r="C133" s="444"/>
      <c r="D133" s="286"/>
      <c r="Q133" s="404"/>
      <c r="R133" s="404"/>
      <c r="S133" s="404"/>
      <c r="T133" s="404"/>
      <c r="U133" s="404"/>
      <c r="V133" s="404"/>
    </row>
    <row r="134" spans="3:22" ht="14.25">
      <c r="C134" s="444"/>
      <c r="D134" s="286"/>
      <c r="Q134" s="404"/>
      <c r="R134" s="404"/>
      <c r="S134" s="404"/>
      <c r="T134" s="404"/>
      <c r="U134" s="404"/>
      <c r="V134" s="404"/>
    </row>
    <row r="135" spans="3:22" ht="14.25">
      <c r="C135" s="444"/>
      <c r="D135" s="286"/>
      <c r="Q135" s="404"/>
      <c r="R135" s="404"/>
      <c r="S135" s="404"/>
      <c r="T135" s="404"/>
      <c r="U135" s="404"/>
      <c r="V135" s="404"/>
    </row>
    <row r="136" spans="3:22" ht="14.25">
      <c r="C136" s="444"/>
      <c r="D136" s="286"/>
      <c r="Q136" s="404"/>
      <c r="R136" s="404"/>
      <c r="S136" s="404"/>
      <c r="T136" s="404"/>
      <c r="U136" s="404"/>
      <c r="V136" s="404"/>
    </row>
    <row r="137" spans="3:22" ht="14.25">
      <c r="C137" s="444"/>
      <c r="D137" s="286"/>
      <c r="Q137" s="404"/>
      <c r="R137" s="404"/>
      <c r="S137" s="404"/>
      <c r="T137" s="404"/>
      <c r="U137" s="404"/>
      <c r="V137" s="404"/>
    </row>
    <row r="138" spans="3:22" ht="12.75">
      <c r="C138" s="286"/>
      <c r="D138" s="286"/>
      <c r="Q138" s="404"/>
      <c r="R138" s="404"/>
      <c r="S138" s="404"/>
      <c r="T138" s="404"/>
      <c r="U138" s="404"/>
      <c r="V138" s="404"/>
    </row>
  </sheetData>
  <sheetProtection password="F2AB" sheet="1" formatCells="0" formatColumns="0" formatRows="0" insertRows="0" insertHyperlinks="0" deleteRows="0" pivotTables="0"/>
  <mergeCells count="16">
    <mergeCell ref="B9:P9"/>
    <mergeCell ref="D12:L12"/>
    <mergeCell ref="B8:P8"/>
    <mergeCell ref="L35:O35"/>
    <mergeCell ref="L36:O36"/>
    <mergeCell ref="L37:O37"/>
    <mergeCell ref="A1:P1"/>
    <mergeCell ref="A2:P2"/>
    <mergeCell ref="A3:P3"/>
    <mergeCell ref="L40:P40"/>
    <mergeCell ref="B13:C13"/>
    <mergeCell ref="A5:L5"/>
    <mergeCell ref="M12:O12"/>
    <mergeCell ref="B7:P7"/>
    <mergeCell ref="L38:O38"/>
    <mergeCell ref="L39:O39"/>
  </mergeCells>
  <dataValidations count="13">
    <dataValidation allowBlank="1" showInputMessage="1" showErrorMessage="1" promptTitle="Partner Fees" prompt="Enter the total Partner Fee to provide the modeling service required under the Multifamily Performance Program.  Fees should be entered for just a single building, if more than one identical building (= Partner Fee ÷ # of identical buildings)." sqref="F36"/>
    <dataValidation allowBlank="1" showInputMessage="1" showErrorMessage="1" promptTitle="Partner Fees" prompt="Enter the total Partner Fee to provide the inspection service required under the Multifamily Performance Program.  Fees should be entered for just a single building, if more than one identical building (= Partner Fee ÷ # of identical buildings)." sqref="F37"/>
    <dataValidation allowBlank="1" showInputMessage="1" showErrorMessage="1" promptTitle="Partner Fees" prompt="Enter the total Partner Fee to provide the other services.  Fees should be entered for just a single building, if more than one identical building (= Partner Fee ÷ # of identical buildings)." sqref="F38"/>
    <dataValidation allowBlank="1" errorTitle="Invalid Diversity Factor" error="Diversity factors are the probability that the measure will actually be operating during the system peak.  As such, it must be between 0.0 and 1.0." sqref="U93 U95:U98"/>
    <dataValidation type="decimal" allowBlank="1" showInputMessage="1" showErrorMessage="1" errorTitle="Invalid Diversity Factor" error="Diversity factors are the probability that the measure will actually be operating during the system peak.  As such, it must be between 0.0 and 1.0." sqref="U71:U81 U110:U112 U104:U108 U99:U102 U83:U92 U114:U123 U125:U128">
      <formula1>0</formula1>
      <formula2>1</formula2>
    </dataValidation>
    <dataValidation allowBlank="1" promptTitle="Cost Source" prompt="The Cost Source indicates how you estimated the cost of the measure.  Select from the list or enter your own cost source." sqref="E14:F33 H14:I33 M14:M33"/>
    <dataValidation type="list" allowBlank="1" prompt="&#10;&#10;" sqref="G14:G33">
      <formula1>Capacity_Units</formula1>
    </dataValidation>
    <dataValidation type="list" allowBlank="1" promptTitle="Cost Source" prompt="The Cost Source indicates how you estimated the cost of the measure.  Select from the list or enter your own cost source." sqref="J14:J33">
      <formula1>Efficiency_Units</formula1>
    </dataValidation>
    <dataValidation type="list" allowBlank="1" showInputMessage="1" showErrorMessage="1" sqref="C14:C33">
      <formula1>Measure_Type</formula1>
    </dataValidation>
    <dataValidation allowBlank="1" showInputMessage="1" showErrorMessage="1" promptTitle="Partner Fees" prompt="Enter the total Partner Fee to provide the modeling service required under the Pay for Performance Program.  &#10;" sqref="P36"/>
    <dataValidation allowBlank="1" showInputMessage="1" showErrorMessage="1" promptTitle="Partner Fees" prompt="Enter the total Partner Fee to provide the inspection service required under the Pay for Performance Program.  " sqref="P37"/>
    <dataValidation allowBlank="1" showInputMessage="1" showErrorMessage="1" promptTitle="Partner Fees" prompt="Enter the total Partner Fee to provide the other services.  &#10;" sqref="P38"/>
    <dataValidation type="list" allowBlank="1" showInputMessage="1" showErrorMessage="1" sqref="O14:O33 L14:L33">
      <formula1>Cost_Source</formula1>
    </dataValidation>
  </dataValidations>
  <printOptions/>
  <pageMargins left="0.5" right="0.5" top="1" bottom="1" header="0.5" footer="0.5"/>
  <pageSetup horizontalDpi="600" verticalDpi="600" orientation="landscape" scale="60" r:id="rId1"/>
  <colBreaks count="1" manualBreakCount="1">
    <brk id="23" min="9" max="10"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NYSERDA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Rozanova, Valentina (Woodbridge,NJ-US)</cp:lastModifiedBy>
  <cp:lastPrinted>2009-01-11T22:10:15Z</cp:lastPrinted>
  <dcterms:created xsi:type="dcterms:W3CDTF">2007-11-19T22:02:39Z</dcterms:created>
  <dcterms:modified xsi:type="dcterms:W3CDTF">2012-01-04T16:03:21Z</dcterms:modified>
  <cp:category/>
  <cp:version/>
  <cp:contentType/>
  <cp:contentStatus/>
</cp:coreProperties>
</file>