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ewbrunswick-fp\Projects\PA 2016-X-23938\PRG - SRP - Solar Registration Program\Reporting\Monthly Reports\2017 Monthly\01 - January\To be Posted on Website\"/>
    </mc:Choice>
  </mc:AlternateContent>
  <bookViews>
    <workbookView xWindow="0" yWindow="0" windowWidth="23040" windowHeight="9108" tabRatio="712"/>
  </bookViews>
  <sheets>
    <sheet name="Annual Capacity" sheetId="36" r:id="rId1"/>
    <sheet name="Monthly Capacity" sheetId="61" r:id="rId2"/>
    <sheet name="Interconnection &amp; Customer Type" sheetId="46" r:id="rId3"/>
    <sheet name="TPO Summary" sheetId="47" r:id="rId4"/>
    <sheet name="By County" sheetId="48" r:id="rId5"/>
    <sheet name="Definitions" sheetId="42" r:id="rId6"/>
  </sheets>
  <externalReferences>
    <externalReference r:id="rId7"/>
  </externalReferences>
  <definedNames>
    <definedName name="As_of" localSheetId="0">#REF!</definedName>
    <definedName name="As_of">#REF!</definedName>
    <definedName name="bpuapp_id_lookup" localSheetId="0">#REF!</definedName>
    <definedName name="bpuapp_id_lookup">#REF!</definedName>
    <definedName name="County_Lookup" localSheetId="0">#REF!</definedName>
    <definedName name="County_Lookup">#REF!</definedName>
    <definedName name="_xlnm.Print_Area" localSheetId="0">'Annual Capacity'!$A$1:$X$26</definedName>
    <definedName name="_xlnm.Print_Area" localSheetId="4">'By County'!$C$1:$L$27</definedName>
    <definedName name="_xlnm.Print_Area" localSheetId="5">Definitions!$A$1:$I$27</definedName>
    <definedName name="_xlnm.Print_Area" localSheetId="2">'Interconnection &amp; Customer Type'!$A$1:$J$45</definedName>
    <definedName name="_xlnm.Print_Area" localSheetId="3">'TPO Summary'!$A$2:$G$20</definedName>
    <definedName name="Zip_Correction" localSheetId="0">#REF!</definedName>
    <definedName name="Zip_Correction">#REF!</definedName>
  </definedNames>
  <calcPr calcId="152511"/>
</workbook>
</file>

<file path=xl/calcChain.xml><?xml version="1.0" encoding="utf-8"?>
<calcChain xmlns="http://schemas.openxmlformats.org/spreadsheetml/2006/main">
  <c r="U25" i="48" l="1"/>
  <c r="T25" i="48"/>
  <c r="J32" i="46"/>
  <c r="I32" i="46"/>
  <c r="J31" i="46"/>
  <c r="I31" i="46"/>
  <c r="J30" i="46"/>
  <c r="I30" i="46"/>
  <c r="J29" i="46"/>
  <c r="J33" i="46" s="1"/>
  <c r="I29" i="46"/>
  <c r="J28" i="46"/>
  <c r="I28" i="46"/>
  <c r="F39" i="46" l="1"/>
  <c r="G33" i="46" l="1"/>
  <c r="F33" i="46"/>
  <c r="F38" i="46"/>
  <c r="B8" i="61" l="1"/>
  <c r="C8" i="61"/>
  <c r="L39" i="61" l="1"/>
  <c r="R39" i="61" s="1"/>
  <c r="X39" i="61" s="1"/>
  <c r="K39" i="61"/>
  <c r="Q39" i="61" s="1"/>
  <c r="W39" i="61" s="1"/>
  <c r="U38" i="61"/>
  <c r="U37" i="61"/>
  <c r="U36" i="61"/>
  <c r="U35" i="61"/>
  <c r="U34" i="61"/>
  <c r="U33" i="61"/>
  <c r="U32" i="61"/>
  <c r="U31" i="61"/>
  <c r="U30" i="61"/>
  <c r="U29" i="61"/>
  <c r="U28" i="61"/>
  <c r="U27" i="61"/>
  <c r="U26" i="61"/>
  <c r="U25" i="61"/>
  <c r="U24" i="61"/>
  <c r="U23" i="61"/>
  <c r="U22" i="61"/>
  <c r="U21" i="61"/>
  <c r="U20" i="61"/>
  <c r="U19" i="61"/>
  <c r="U18" i="61"/>
  <c r="U17" i="61"/>
  <c r="U16" i="61"/>
  <c r="U15" i="61"/>
  <c r="T38" i="61"/>
  <c r="T37" i="61"/>
  <c r="T36" i="61"/>
  <c r="T35" i="61"/>
  <c r="T34" i="61"/>
  <c r="T33" i="61"/>
  <c r="T32" i="61"/>
  <c r="T31" i="61"/>
  <c r="T30" i="61"/>
  <c r="T29" i="61"/>
  <c r="T28" i="61"/>
  <c r="T27" i="61"/>
  <c r="T26" i="61"/>
  <c r="T25" i="61"/>
  <c r="T24" i="61"/>
  <c r="T23" i="61"/>
  <c r="T22" i="61"/>
  <c r="T21" i="61"/>
  <c r="T20" i="61"/>
  <c r="T19" i="61"/>
  <c r="T18" i="61"/>
  <c r="T17" i="61"/>
  <c r="T16" i="61"/>
  <c r="T15" i="61"/>
  <c r="U12" i="61"/>
  <c r="T12" i="61"/>
  <c r="U11" i="61"/>
  <c r="T11" i="61"/>
  <c r="U10" i="61"/>
  <c r="T10" i="61"/>
  <c r="U9" i="61"/>
  <c r="T9" i="61"/>
  <c r="U8" i="61"/>
  <c r="T8" i="61"/>
  <c r="U7" i="61"/>
  <c r="T7" i="61"/>
  <c r="T41" i="61" l="1"/>
  <c r="U41" i="61"/>
  <c r="E12" i="61"/>
  <c r="F12" i="61"/>
  <c r="U13" i="36"/>
  <c r="T13" i="36"/>
  <c r="U12" i="36"/>
  <c r="T12" i="36"/>
  <c r="T16" i="36" s="1"/>
  <c r="U16" i="36" l="1"/>
  <c r="O16" i="36"/>
  <c r="C5" i="46" s="1"/>
  <c r="N16" i="36"/>
  <c r="B5" i="46" s="1"/>
  <c r="F16" i="36"/>
  <c r="J16" i="36"/>
  <c r="I16" i="36"/>
  <c r="H16" i="36"/>
  <c r="G16" i="36"/>
  <c r="E16" i="36"/>
  <c r="C16" i="36"/>
  <c r="B16" i="36"/>
  <c r="L14" i="36"/>
  <c r="R14" i="36" s="1"/>
  <c r="X14" i="36" s="1"/>
  <c r="K14" i="36"/>
  <c r="Q14" i="36" s="1"/>
  <c r="W14" i="36" s="1"/>
  <c r="L38" i="61" l="1"/>
  <c r="R38" i="61" s="1"/>
  <c r="X38" i="61" s="1"/>
  <c r="K38" i="61"/>
  <c r="Q38" i="61" s="1"/>
  <c r="W38" i="61" s="1"/>
  <c r="B22" i="46" l="1"/>
  <c r="O12" i="61" l="1"/>
  <c r="O11" i="61"/>
  <c r="O10" i="61"/>
  <c r="O9" i="61"/>
  <c r="O8" i="61"/>
  <c r="O7" i="61"/>
  <c r="N12" i="61"/>
  <c r="N11" i="61"/>
  <c r="N10" i="61"/>
  <c r="N9" i="61"/>
  <c r="N8" i="61"/>
  <c r="N7" i="61"/>
  <c r="N41" i="61" s="1"/>
  <c r="J12" i="61"/>
  <c r="J11" i="61"/>
  <c r="J10" i="61"/>
  <c r="J9" i="61"/>
  <c r="J8" i="61"/>
  <c r="J7" i="61"/>
  <c r="I12" i="61"/>
  <c r="I11" i="61"/>
  <c r="I10" i="61"/>
  <c r="I9" i="61"/>
  <c r="I8" i="61"/>
  <c r="I7" i="61"/>
  <c r="I41" i="61" s="1"/>
  <c r="H12" i="61"/>
  <c r="H11" i="61"/>
  <c r="H10" i="61"/>
  <c r="H9" i="61"/>
  <c r="H8" i="61"/>
  <c r="H7" i="61"/>
  <c r="G12" i="61"/>
  <c r="G11" i="61"/>
  <c r="G10" i="61"/>
  <c r="G9" i="61"/>
  <c r="G8" i="61"/>
  <c r="G7" i="61"/>
  <c r="G41" i="61" s="1"/>
  <c r="F11" i="61"/>
  <c r="F10" i="61"/>
  <c r="F9" i="61"/>
  <c r="F8" i="61"/>
  <c r="F7" i="61"/>
  <c r="E11" i="61"/>
  <c r="E10" i="61"/>
  <c r="E9" i="61"/>
  <c r="E8" i="61"/>
  <c r="E7" i="61"/>
  <c r="C11" i="61"/>
  <c r="C10" i="61"/>
  <c r="C9" i="61"/>
  <c r="B11" i="61"/>
  <c r="B10" i="61"/>
  <c r="B9" i="61"/>
  <c r="C7" i="61"/>
  <c r="B7" i="61"/>
  <c r="B41" i="61" l="1"/>
  <c r="C41" i="61"/>
  <c r="E41" i="61"/>
  <c r="J41" i="61"/>
  <c r="O41" i="61"/>
  <c r="H41" i="61"/>
  <c r="F41" i="61"/>
  <c r="L9" i="61"/>
  <c r="R9" i="61" s="1"/>
  <c r="K9" i="61"/>
  <c r="Q9" i="61" s="1"/>
  <c r="L8" i="61"/>
  <c r="R8" i="61" s="1"/>
  <c r="K8" i="61"/>
  <c r="Q8" i="61" s="1"/>
  <c r="L7" i="61"/>
  <c r="K7" i="61"/>
  <c r="L10" i="61"/>
  <c r="R10" i="61" s="1"/>
  <c r="K10" i="61"/>
  <c r="Q10" i="61" s="1"/>
  <c r="L11" i="61"/>
  <c r="R11" i="61" s="1"/>
  <c r="X11" i="61" s="1"/>
  <c r="K11" i="61"/>
  <c r="Q11" i="61" s="1"/>
  <c r="W11" i="61" s="1"/>
  <c r="L19" i="61"/>
  <c r="R19" i="61" s="1"/>
  <c r="X19" i="61" s="1"/>
  <c r="K19" i="61"/>
  <c r="Q19" i="61" s="1"/>
  <c r="W19" i="61" s="1"/>
  <c r="L18" i="61"/>
  <c r="R18" i="61" s="1"/>
  <c r="X18" i="61" s="1"/>
  <c r="K18" i="61"/>
  <c r="Q18" i="61" s="1"/>
  <c r="W18" i="61" s="1"/>
  <c r="L17" i="61"/>
  <c r="R17" i="61" s="1"/>
  <c r="K17" i="61"/>
  <c r="Q17" i="61" s="1"/>
  <c r="W17" i="61" s="1"/>
  <c r="L16" i="61"/>
  <c r="R16" i="61" s="1"/>
  <c r="X16" i="61" s="1"/>
  <c r="K16" i="61"/>
  <c r="Q16" i="61" s="1"/>
  <c r="W16" i="61" s="1"/>
  <c r="L15" i="61"/>
  <c r="R15" i="61" s="1"/>
  <c r="K15" i="61"/>
  <c r="Q15" i="61" s="1"/>
  <c r="L12" i="61"/>
  <c r="R12" i="61" s="1"/>
  <c r="K12" i="61"/>
  <c r="Q12" i="61" s="1"/>
  <c r="L37" i="61"/>
  <c r="R37" i="61" s="1"/>
  <c r="X37" i="61" s="1"/>
  <c r="K37" i="61"/>
  <c r="Q37" i="61" s="1"/>
  <c r="W37" i="61" s="1"/>
  <c r="Q7" i="61" l="1"/>
  <c r="W7" i="61" s="1"/>
  <c r="R7" i="61"/>
  <c r="X15" i="61"/>
  <c r="W15" i="61"/>
  <c r="W9" i="61"/>
  <c r="W8" i="61"/>
  <c r="X17" i="61"/>
  <c r="W12" i="61"/>
  <c r="W10" i="61"/>
  <c r="X12" i="61"/>
  <c r="X10" i="61"/>
  <c r="X9" i="61"/>
  <c r="X8" i="61"/>
  <c r="X7" i="61" l="1"/>
  <c r="C33" i="46"/>
  <c r="B33" i="46"/>
  <c r="I33" i="46" s="1"/>
  <c r="K31" i="61"/>
  <c r="Q31" i="61" s="1"/>
  <c r="D29" i="46" l="1"/>
  <c r="D30" i="46"/>
  <c r="D31" i="46"/>
  <c r="D28" i="46"/>
  <c r="D32" i="46"/>
  <c r="D33" i="46" l="1"/>
  <c r="L24" i="48"/>
  <c r="K24" i="48"/>
  <c r="L23" i="48"/>
  <c r="K23" i="48"/>
  <c r="L22" i="48"/>
  <c r="K22" i="48"/>
  <c r="L21" i="48"/>
  <c r="K21" i="48"/>
  <c r="L20" i="48"/>
  <c r="K20" i="48"/>
  <c r="L19" i="48"/>
  <c r="K19" i="48"/>
  <c r="L18" i="48"/>
  <c r="K18" i="48"/>
  <c r="L17" i="48"/>
  <c r="K17" i="48"/>
  <c r="L16" i="48"/>
  <c r="K16" i="48"/>
  <c r="L15" i="48"/>
  <c r="K15" i="48"/>
  <c r="L14" i="48"/>
  <c r="K14" i="48"/>
  <c r="L13" i="48"/>
  <c r="K13" i="48"/>
  <c r="L12" i="48"/>
  <c r="K12" i="48"/>
  <c r="L11" i="48"/>
  <c r="K11" i="48"/>
  <c r="L10" i="48"/>
  <c r="K10" i="48"/>
  <c r="L9" i="48"/>
  <c r="K9" i="48"/>
  <c r="L8" i="48"/>
  <c r="K8" i="48"/>
  <c r="L7" i="48"/>
  <c r="K7" i="48"/>
  <c r="L6" i="48"/>
  <c r="K6" i="48"/>
  <c r="L5" i="48"/>
  <c r="K5" i="48"/>
  <c r="L4" i="48"/>
  <c r="K4" i="48"/>
  <c r="I25" i="48"/>
  <c r="H25" i="48"/>
  <c r="L25" i="48" l="1"/>
  <c r="K25" i="48"/>
  <c r="L36" i="61" l="1"/>
  <c r="K36" i="61"/>
  <c r="Q36" i="61" s="1"/>
  <c r="R36" i="61" l="1"/>
  <c r="X36" i="61" s="1"/>
  <c r="W36" i="61"/>
  <c r="L34" i="61"/>
  <c r="R34" i="61" s="1"/>
  <c r="X34" i="61" s="1"/>
  <c r="K34" i="61"/>
  <c r="L33" i="61"/>
  <c r="R33" i="61" s="1"/>
  <c r="X33" i="61" s="1"/>
  <c r="K33" i="61"/>
  <c r="L32" i="61"/>
  <c r="R32" i="61" s="1"/>
  <c r="K32" i="61"/>
  <c r="L31" i="61"/>
  <c r="R31" i="61" s="1"/>
  <c r="X31" i="61" s="1"/>
  <c r="W31" i="61"/>
  <c r="L30" i="61"/>
  <c r="R30" i="61" s="1"/>
  <c r="X30" i="61" s="1"/>
  <c r="K30" i="61"/>
  <c r="L29" i="61"/>
  <c r="R29" i="61" s="1"/>
  <c r="X29" i="61" s="1"/>
  <c r="K29" i="61"/>
  <c r="L28" i="61"/>
  <c r="R28" i="61" s="1"/>
  <c r="X28" i="61" s="1"/>
  <c r="K28" i="61"/>
  <c r="L27" i="61"/>
  <c r="R27" i="61" s="1"/>
  <c r="X27" i="61" s="1"/>
  <c r="K27" i="61"/>
  <c r="L26" i="61"/>
  <c r="R26" i="61" s="1"/>
  <c r="K26" i="61"/>
  <c r="L25" i="61"/>
  <c r="R25" i="61" s="1"/>
  <c r="X25" i="61" s="1"/>
  <c r="K25" i="61"/>
  <c r="L24" i="61"/>
  <c r="R24" i="61" s="1"/>
  <c r="X24" i="61" s="1"/>
  <c r="K24" i="61"/>
  <c r="L23" i="61"/>
  <c r="R23" i="61" s="1"/>
  <c r="X23" i="61" s="1"/>
  <c r="K23" i="61"/>
  <c r="L22" i="61"/>
  <c r="R22" i="61" s="1"/>
  <c r="X22" i="61" s="1"/>
  <c r="K22" i="61"/>
  <c r="L21" i="61"/>
  <c r="R21" i="61" s="1"/>
  <c r="X21" i="61" s="1"/>
  <c r="K21" i="61"/>
  <c r="L20" i="61"/>
  <c r="K20" i="61"/>
  <c r="X26" i="61" l="1"/>
  <c r="Q20" i="61"/>
  <c r="X32" i="61"/>
  <c r="Q34" i="61"/>
  <c r="W34" i="61" s="1"/>
  <c r="Q33" i="61"/>
  <c r="W33" i="61" s="1"/>
  <c r="Q32" i="61"/>
  <c r="W32" i="61" s="1"/>
  <c r="Q30" i="61"/>
  <c r="W30" i="61" s="1"/>
  <c r="Q29" i="61"/>
  <c r="W29" i="61" s="1"/>
  <c r="Q28" i="61"/>
  <c r="W28" i="61" s="1"/>
  <c r="Q27" i="61"/>
  <c r="W27" i="61" s="1"/>
  <c r="Q26" i="61"/>
  <c r="W26" i="61" s="1"/>
  <c r="Q25" i="61"/>
  <c r="W25" i="61" s="1"/>
  <c r="Q24" i="61"/>
  <c r="W24" i="61" s="1"/>
  <c r="Q23" i="61"/>
  <c r="W23" i="61" s="1"/>
  <c r="Q22" i="61"/>
  <c r="W22" i="61" s="1"/>
  <c r="Q21" i="61"/>
  <c r="W21" i="61" s="1"/>
  <c r="R20" i="61"/>
  <c r="K11" i="36"/>
  <c r="L11" i="36"/>
  <c r="K12" i="36"/>
  <c r="Q12" i="36" s="1"/>
  <c r="L12" i="36"/>
  <c r="R12" i="36" s="1"/>
  <c r="K13" i="36"/>
  <c r="L13" i="36"/>
  <c r="Q13" i="36" l="1"/>
  <c r="R13" i="36"/>
  <c r="X20" i="61"/>
  <c r="W20" i="61"/>
  <c r="L35" i="61"/>
  <c r="K35" i="61"/>
  <c r="K41" i="61" s="1"/>
  <c r="L41" i="61" l="1"/>
  <c r="R35" i="61"/>
  <c r="R41" i="61" s="1"/>
  <c r="Q35" i="61"/>
  <c r="Q41" i="61" s="1"/>
  <c r="X35" i="61" l="1"/>
  <c r="X41" i="61" s="1"/>
  <c r="W35" i="61"/>
  <c r="W41" i="61" s="1"/>
  <c r="R11" i="36"/>
  <c r="X11" i="36" s="1"/>
  <c r="Q11" i="36"/>
  <c r="W11" i="36" s="1"/>
  <c r="E25" i="48" l="1"/>
  <c r="D25" i="48"/>
  <c r="L9" i="36" l="1"/>
  <c r="R9" i="36" s="1"/>
  <c r="K9" i="36"/>
  <c r="Q9" i="36" s="1"/>
  <c r="L8" i="36"/>
  <c r="K8" i="36"/>
  <c r="L7" i="36"/>
  <c r="K7" i="36"/>
  <c r="L6" i="36"/>
  <c r="K6" i="36"/>
  <c r="E17" i="47" l="1"/>
  <c r="D17" i="47"/>
  <c r="E9" i="47"/>
  <c r="D9" i="47"/>
  <c r="F15" i="47" l="1"/>
  <c r="F8" i="47"/>
  <c r="F16" i="47"/>
  <c r="F7" i="47"/>
  <c r="F17" i="47" l="1"/>
  <c r="F9" i="47"/>
  <c r="F14" i="48"/>
  <c r="C22" i="46"/>
  <c r="D21" i="46" l="1"/>
  <c r="D17" i="46"/>
  <c r="D13" i="46"/>
  <c r="D20" i="46"/>
  <c r="D16" i="46"/>
  <c r="D12" i="46"/>
  <c r="D19" i="46"/>
  <c r="D15" i="46"/>
  <c r="D11" i="46"/>
  <c r="D18" i="46"/>
  <c r="D14" i="46"/>
  <c r="X13" i="36" l="1"/>
  <c r="W13" i="36"/>
  <c r="D22" i="46"/>
  <c r="F6" i="48"/>
  <c r="F4" i="48"/>
  <c r="F21" i="48" l="1"/>
  <c r="F20" i="48"/>
  <c r="F19" i="48"/>
  <c r="F8" i="48"/>
  <c r="F24" i="48"/>
  <c r="F23" i="48"/>
  <c r="F17" i="48"/>
  <c r="F22" i="48"/>
  <c r="F13" i="48"/>
  <c r="F12" i="48"/>
  <c r="F15" i="48"/>
  <c r="F9" i="48"/>
  <c r="F5" i="48"/>
  <c r="F11" i="48"/>
  <c r="F16" i="48"/>
  <c r="F7" i="48"/>
  <c r="F18" i="48"/>
  <c r="F10" i="48"/>
  <c r="F25" i="48" l="1"/>
  <c r="X12" i="36"/>
  <c r="W12" i="36"/>
  <c r="L10" i="36" l="1"/>
  <c r="K10" i="36"/>
  <c r="Q10" i="36" l="1"/>
  <c r="W10" i="36" s="1"/>
  <c r="K16" i="36"/>
  <c r="B4" i="46" s="1"/>
  <c r="B6" i="46" s="1"/>
  <c r="R10" i="36"/>
  <c r="X10" i="36" s="1"/>
  <c r="L16" i="36"/>
  <c r="C4" i="46" s="1"/>
  <c r="X9" i="36"/>
  <c r="W9" i="36"/>
  <c r="R8" i="36"/>
  <c r="X8" i="36" s="1"/>
  <c r="Q8" i="36"/>
  <c r="W8" i="36" s="1"/>
  <c r="R7" i="36"/>
  <c r="X7" i="36" s="1"/>
  <c r="Q7" i="36"/>
  <c r="W7" i="36" s="1"/>
  <c r="C6" i="46" l="1"/>
  <c r="D5" i="46" s="1"/>
  <c r="D4" i="46"/>
  <c r="D6" i="46" s="1"/>
  <c r="Q6" i="36"/>
  <c r="Q16" i="36" s="1"/>
  <c r="R6" i="36"/>
  <c r="R16" i="36" s="1"/>
  <c r="W6" i="36" l="1"/>
  <c r="W16" i="36" s="1"/>
  <c r="X6" i="36"/>
  <c r="X16" i="36" l="1"/>
</calcChain>
</file>

<file path=xl/sharedStrings.xml><?xml version="1.0" encoding="utf-8"?>
<sst xmlns="http://schemas.openxmlformats.org/spreadsheetml/2006/main" count="266" uniqueCount="142">
  <si>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</si>
  <si>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</si>
  <si>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</si>
  <si>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</si>
  <si>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</si>
  <si>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</si>
  <si>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</si>
  <si>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</si>
  <si>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</si>
  <si>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</si>
  <si>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</si>
  <si>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</si>
  <si>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</si>
  <si>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</si>
  <si>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</si>
  <si>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</si>
  <si>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</si>
  <si>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</si>
  <si>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</si>
  <si>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Verification Waiver</t>
  </si>
  <si>
    <t>2001-2011</t>
  </si>
  <si>
    <t>SRP Registration Program Status Definitions</t>
  </si>
  <si>
    <t>An SRP Acceptance Letter has been issued</t>
  </si>
  <si>
    <t>The Final As-Built packet has been submitted</t>
  </si>
  <si>
    <t>The Final As-Built packet has been submitted and deemed incomplete</t>
  </si>
  <si>
    <t>The SRP Registration has been randomly selected for an on-site inspection and will be performed by an SRP Program Inspector</t>
  </si>
  <si>
    <t>The SRP Registration has been randomly selected for a verification waiver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</si>
  <si>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</si>
  <si>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</si>
  <si>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</si>
  <si>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</si>
  <si>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</si>
  <si>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</si>
  <si>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</si>
  <si>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</si>
  <si>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</si>
  <si>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</si>
  <si>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</si>
  <si>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2015-2016 QA/QC</t>
  </si>
  <si>
    <t>Grid Supply</t>
  </si>
  <si>
    <t>Interconnection Type</t>
  </si>
  <si>
    <t># Projects</t>
  </si>
  <si>
    <t>Behind the meter</t>
  </si>
  <si>
    <t>Municipality</t>
  </si>
  <si>
    <t>University Public</t>
  </si>
  <si>
    <t>University Private</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</si>
  <si>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</si>
  <si>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</si>
  <si>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</si>
  <si>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</si>
  <si>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</si>
  <si>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</si>
  <si>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</si>
  <si>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</si>
  <si>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</si>
  <si>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</si>
  <si>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</si>
  <si>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</si>
  <si>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</si>
  <si>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</si>
  <si>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</si>
  <si>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</si>
  <si>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</si>
  <si>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</si>
  <si>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</si>
  <si>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</si>
  <si>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</si>
  <si>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</si>
  <si>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</si>
  <si>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</si>
  <si>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</si>
  <si>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</si>
  <si>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</si>
  <si>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</si>
  <si>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</si>
  <si>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</si>
  <si>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</si>
  <si>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</si>
  <si>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</si>
  <si>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</si>
  <si>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</si>
  <si>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</si>
  <si>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Unkown</t>
  </si>
  <si>
    <t>Onsite Complete - Grid Supply</t>
  </si>
  <si>
    <t>Final As-Built Received &amp; Final As-Built Received -Grid Supply</t>
  </si>
  <si>
    <t>QA/QC Status: QC Selected</t>
  </si>
  <si>
    <t>QA/QC Status: Complete</t>
  </si>
  <si>
    <t>QA Selected</t>
  </si>
  <si>
    <t>HW Historical Status -- Date the project received a waiver of verification</t>
  </si>
  <si>
    <t>HW Historical Status -- Date the project was selected for an on site solar verification</t>
  </si>
  <si>
    <t>HW Historical Status -- Date the project was issued a NJ Certification Number</t>
  </si>
  <si>
    <t>2016 w/ PTO prior to 1/1/15</t>
  </si>
  <si>
    <t>Total of All Projects (kW)</t>
  </si>
  <si>
    <t xml:space="preserve">Capacity </t>
  </si>
  <si>
    <t>* 2016 w/ PTO prior to 1/1/15 = this row includes those registrations processed in 2016 with a PTO prior to 1/1/15.</t>
  </si>
  <si>
    <t xml:space="preserve">* 2015-2016 QA/QC = this row includes those registrations processed by HW with a QA/QC date in 2015 and 2016, with PTO dated prior to 1/1/15.  </t>
  </si>
  <si>
    <t>* 2001-2014 = data reported by Honeywell (HW) based on QA/QC date.</t>
  </si>
  <si>
    <t>Government</t>
  </si>
  <si>
    <t>Sunlit</t>
  </si>
  <si>
    <t>Customer Type</t>
  </si>
  <si>
    <t>BEHIND THE METER Project Installations by Customer Type</t>
  </si>
  <si>
    <t>GRID SUPPLY Project Installations by Subsection</t>
  </si>
  <si>
    <t xml:space="preserve">Note:  The above tables provide a summary of responses regarding the use of Third Party Ownership (TPO) as reported on the SRP Registration form by the registrant. The quantities for the projects that are listed as "Unknown" are provided as a reference but are not included in the Totals or the Percent of Capacity calculation. </t>
  </si>
  <si>
    <t>ALL Customer Types</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</si>
  <si>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</si>
  <si>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</si>
  <si>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r>
      <rPr>
        <b/>
        <i/>
        <sz val="11"/>
        <rFont val="Arial"/>
        <family val="2"/>
      </rPr>
      <t>Note:</t>
    </r>
    <r>
      <rPr>
        <i/>
        <sz val="11"/>
        <rFont val="Arial"/>
        <family val="2"/>
      </rPr>
      <t xml:space="preserve"> Prior to March 1, 2016, the month in which a solar project was reported as installed was based upon the date the final registration package reached QA/QC status.  Starting with the report in May of 2016, the month in which a project is reported as installed is based upon the date the project received permission to operate (PTO) from its electric distribution company (EDC).
The change in methodology results in a more accurate representation of when a project was installed.  However, the monthly installations shown above include only those projects that have reported a PTO date to the SRP processing team.  The actual amount installed in any month will not be known until all projects installed in that month submit a PTO date.  Therefore, for example, the amount shown for any given month should not be interpreted as what was installed in that month.  Alternatively, it represents only the projects installed in that month that have reported a PTO date as of the date of the report.
Based on the above data, we are seeing a lag time of well over 2-3 months between when a project obtains a PTO and when it submits the PTO to the SRP team.  The monthly installation number will be updated as additional PTO dates are reported.
</t>
    </r>
  </si>
  <si>
    <t xml:space="preserve"> </t>
  </si>
  <si>
    <t>Total (kW)</t>
  </si>
  <si>
    <t xml:space="preserve">Summary of Third Party Ownership (TPO) </t>
  </si>
  <si>
    <t>RESIDENTIAL Only</t>
  </si>
  <si>
    <t>New Jersey Solar Installations Annually as of 1/31/17</t>
  </si>
  <si>
    <t>Previously Reported through 12/31/16</t>
  </si>
  <si>
    <t>Difference between 12/31/16 and 1/31/17 Report</t>
  </si>
  <si>
    <t>New Jersey Solar Installations by Month as of 1/31/17</t>
  </si>
  <si>
    <t>&lt; = 100 (kW)</t>
  </si>
  <si>
    <t>&gt; 100  to &lt; 1000 (kW)</t>
  </si>
  <si>
    <t>&gt; = 1000 (kW)</t>
  </si>
  <si>
    <t>Grid Supply (kW)</t>
  </si>
  <si>
    <t>Residential (kW)</t>
  </si>
  <si>
    <t>&gt; 100 to &lt; 1000 (kW)</t>
  </si>
  <si>
    <t>Annual Totals in Aggregate</t>
  </si>
  <si>
    <t>Monthly Totals (2015-2017)</t>
  </si>
  <si>
    <t>New Jersey Solar Installations by Interconnection Type as of 1/31/17</t>
  </si>
  <si>
    <t>NJSRRE1532593753</t>
  </si>
  <si>
    <t>SRP28630</t>
  </si>
  <si>
    <t>Initial Registration Capacity (kW)</t>
  </si>
  <si>
    <t>Subsection</t>
  </si>
  <si>
    <t>t</t>
  </si>
  <si>
    <t>Registration Number</t>
  </si>
  <si>
    <t>Date PTO was Issued</t>
  </si>
  <si>
    <t>NJSRRE1532391731</t>
  </si>
  <si>
    <r>
      <rPr>
        <b/>
        <i/>
        <sz val="11"/>
        <color theme="1"/>
        <rFont val="Arial"/>
        <family val="2"/>
      </rPr>
      <t>Note 2:</t>
    </r>
    <r>
      <rPr>
        <i/>
        <sz val="11"/>
        <color theme="1"/>
        <rFont val="Arial"/>
        <family val="2"/>
      </rPr>
      <t xml:space="preserve"> The following Grid Supply projects have been included in the January 2017 Installation Report:</t>
    </r>
  </si>
  <si>
    <t>SRP21361</t>
  </si>
  <si>
    <t>q</t>
  </si>
  <si>
    <t>Revised Capacity (kW)</t>
  </si>
  <si>
    <t>Difference (kW)</t>
  </si>
  <si>
    <r>
      <rPr>
        <b/>
        <i/>
        <sz val="11"/>
        <color theme="1"/>
        <rFont val="Arial"/>
        <family val="2"/>
      </rPr>
      <t>Note 1:</t>
    </r>
    <r>
      <rPr>
        <i/>
        <sz val="11"/>
        <color theme="1"/>
        <rFont val="Arial"/>
        <family val="2"/>
      </rPr>
      <t xml:space="preserv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  The projects listed below were included in the December installation report based on the capacity listed in the initial registration.  The capacity in the January report is modified to reflect the installed capacity reported in the updated registration paperwork.</t>
    </r>
  </si>
  <si>
    <t>New Jersey Solar Installations by County as of 1/31/17</t>
  </si>
  <si>
    <t>BEHIND THE METER Projects as of 1/31/17</t>
  </si>
  <si>
    <t xml:space="preserve">New Jersey Solar Installations </t>
  </si>
  <si>
    <t>* 2015-2017 = capacity based on PTO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</si>
</sst>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 numFmtId="170" formatCode="m/d/yy;@"/>
    <numFmt numFmtId="171" formatCode="0.00_);[Red]\(0.00\)"/>
  </numFmts>
  <fonts count="42"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b/>
      <sz val="11"/>
      <name val="Arial"/>
      <family val="2"/>
    </font>
    <font>
      <sz val="10"/>
      <name val="Arial"/>
      <family val="2"/>
    </font>
    <font>
      <sz val="12"/>
      <name val="Arial"/>
      <family val="2"/>
    </font>
    <font>
      <b/>
      <sz val="11"/>
      <color indexed="8"/>
      <name val="Arial"/>
      <family val="2"/>
    </font>
    <font>
      <sz val="11"/>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b/>
      <i/>
      <sz val="11"/>
      <color theme="1"/>
      <name val="Arial"/>
      <family val="2"/>
    </font>
    <font>
      <i/>
      <sz val="11"/>
      <color rgb="FFFF0000"/>
      <name val="Arial"/>
      <family val="2"/>
    </font>
    <font>
      <i/>
      <sz val="11"/>
      <color theme="1"/>
      <name val="Arial"/>
      <family val="2"/>
    </font>
    <font>
      <b/>
      <i/>
      <sz val="10"/>
      <color theme="1"/>
      <name val="Arial"/>
      <family val="2"/>
    </font>
    <font>
      <b/>
      <i/>
      <sz val="10"/>
      <color rgb="FFFF0000"/>
      <name val="Arial"/>
      <family val="2"/>
    </font>
    <font>
      <i/>
      <sz val="11"/>
      <color theme="1" tint="0.34998626667073579"/>
      <name val="Arial"/>
      <family val="2"/>
    </font>
    <font>
      <sz val="11"/>
      <color theme="1" tint="0.34998626667073579"/>
      <name val="Arial"/>
      <family val="2"/>
    </font>
    <font>
      <u/>
      <sz val="11"/>
      <name val="Arial"/>
      <family val="2"/>
    </font>
    <font>
      <i/>
      <sz val="11"/>
      <color theme="1" tint="0.499984740745262"/>
      <name val="Arial"/>
      <family val="2"/>
    </font>
    <font>
      <b/>
      <i/>
      <sz val="14"/>
      <color theme="1" tint="0.499984740745262"/>
      <name val="Arial"/>
      <family val="2"/>
    </font>
    <font>
      <b/>
      <i/>
      <sz val="11"/>
      <color theme="1" tint="0.499984740745262"/>
      <name val="Arial"/>
      <family val="2"/>
    </font>
    <font>
      <b/>
      <i/>
      <sz val="11"/>
      <color theme="1" tint="0.34998626667073579"/>
      <name val="Arial"/>
      <family val="2"/>
    </font>
    <font>
      <b/>
      <sz val="14"/>
      <color theme="0"/>
      <name val="Arial"/>
      <family val="2"/>
    </font>
    <font>
      <sz val="11"/>
      <color theme="0"/>
      <name val="Arial"/>
      <family val="2"/>
    </font>
    <font>
      <b/>
      <sz val="11"/>
      <color theme="0"/>
      <name val="Arial"/>
      <family val="2"/>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0">
    <xf numFmtId="0" fontId="0" fillId="0" borderId="0"/>
    <xf numFmtId="43" fontId="3" fillId="0" borderId="0" applyFont="0" applyFill="0" applyBorder="0" applyAlignment="0" applyProtection="0"/>
    <xf numFmtId="0" fontId="11" fillId="0" borderId="0"/>
    <xf numFmtId="0" fontId="4" fillId="0" borderId="0"/>
    <xf numFmtId="0" fontId="4" fillId="0" borderId="0"/>
    <xf numFmtId="0" fontId="8" fillId="0" borderId="0"/>
    <xf numFmtId="0" fontId="2" fillId="0" borderId="0"/>
    <xf numFmtId="9" fontId="20" fillId="0" borderId="0" applyFont="0" applyFill="0" applyBorder="0" applyAlignment="0" applyProtection="0"/>
    <xf numFmtId="0" fontId="1" fillId="0" borderId="0"/>
    <xf numFmtId="43" fontId="1" fillId="0" borderId="0" applyFont="0" applyFill="0" applyBorder="0" applyAlignment="0" applyProtection="0"/>
  </cellStyleXfs>
  <cellXfs count="463">
    <xf numFmtId="0" fontId="0" fillId="0" borderId="0" xfId="0"/>
    <xf numFmtId="0" fontId="4" fillId="0" borderId="0" xfId="3" applyFill="1"/>
    <xf numFmtId="0" fontId="0" fillId="2" borderId="0" xfId="0" applyFill="1" applyBorder="1" applyAlignment="1"/>
    <xf numFmtId="0" fontId="5" fillId="2" borderId="0" xfId="4" applyFont="1" applyFill="1" applyBorder="1" applyAlignment="1">
      <alignment vertical="center"/>
    </xf>
    <xf numFmtId="0" fontId="4" fillId="3" borderId="0" xfId="3" applyFill="1"/>
    <xf numFmtId="0" fontId="7" fillId="3" borderId="1" xfId="3" applyFont="1" applyFill="1" applyBorder="1" applyAlignment="1">
      <alignment horizontal="center"/>
    </xf>
    <xf numFmtId="0" fontId="4" fillId="3" borderId="0" xfId="3" applyFill="1" applyBorder="1"/>
    <xf numFmtId="0" fontId="4" fillId="0" borderId="0" xfId="3" applyFill="1" applyBorder="1"/>
    <xf numFmtId="164" fontId="9" fillId="3" borderId="0" xfId="5" applyNumberFormat="1" applyFont="1" applyFill="1" applyBorder="1" applyAlignment="1">
      <alignment horizontal="right"/>
    </xf>
    <xf numFmtId="0" fontId="7" fillId="4" borderId="1" xfId="3" applyFont="1" applyFill="1" applyBorder="1" applyAlignment="1">
      <alignment horizontal="center" wrapText="1"/>
    </xf>
    <xf numFmtId="3" fontId="9" fillId="3" borderId="0" xfId="1" applyNumberFormat="1" applyFont="1" applyFill="1" applyBorder="1" applyAlignment="1">
      <alignment horizontal="center" wrapText="1"/>
    </xf>
    <xf numFmtId="4" fontId="14" fillId="3" borderId="0" xfId="1" applyNumberFormat="1" applyFont="1" applyFill="1" applyBorder="1" applyAlignment="1">
      <alignment horizontal="center"/>
    </xf>
    <xf numFmtId="3" fontId="9" fillId="3" borderId="0" xfId="5" applyNumberFormat="1" applyFont="1" applyFill="1" applyBorder="1" applyAlignment="1">
      <alignment horizontal="center"/>
    </xf>
    <xf numFmtId="4" fontId="9" fillId="3" borderId="0" xfId="5" applyNumberFormat="1" applyFont="1" applyFill="1" applyBorder="1" applyAlignment="1">
      <alignment horizontal="center"/>
    </xf>
    <xf numFmtId="3" fontId="13" fillId="3" borderId="0" xfId="1" applyNumberFormat="1" applyFont="1" applyFill="1" applyBorder="1" applyAlignment="1">
      <alignment horizontal="center" wrapText="1"/>
    </xf>
    <xf numFmtId="4" fontId="7" fillId="3" borderId="0" xfId="1" applyNumberFormat="1" applyFont="1" applyFill="1" applyBorder="1" applyAlignment="1">
      <alignment horizontal="center"/>
    </xf>
    <xf numFmtId="0" fontId="12" fillId="0" borderId="0" xfId="0" applyFont="1" applyBorder="1"/>
    <xf numFmtId="3" fontId="4" fillId="3" borderId="1" xfId="3" applyNumberFormat="1" applyFont="1" applyFill="1" applyBorder="1" applyAlignment="1">
      <alignment horizontal="center" vertical="center" wrapText="1"/>
    </xf>
    <xf numFmtId="0" fontId="4" fillId="3" borderId="0" xfId="3" applyFill="1" applyAlignment="1">
      <alignment horizontal="center" vertical="center"/>
    </xf>
    <xf numFmtId="0" fontId="13" fillId="3" borderId="1" xfId="5" quotePrefix="1" applyNumberFormat="1" applyFont="1" applyFill="1" applyBorder="1" applyAlignment="1">
      <alignment horizontal="center" vertical="center"/>
    </xf>
    <xf numFmtId="3" fontId="9" fillId="3" borderId="1" xfId="1" applyNumberFormat="1" applyFont="1" applyFill="1" applyBorder="1" applyAlignment="1">
      <alignment horizontal="center" vertical="center" wrapText="1"/>
    </xf>
    <xf numFmtId="3" fontId="14" fillId="3" borderId="1" xfId="1" applyNumberFormat="1" applyFont="1" applyFill="1" applyBorder="1" applyAlignment="1">
      <alignment horizontal="center" vertical="center"/>
    </xf>
    <xf numFmtId="0" fontId="16"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12" fillId="2" borderId="0" xfId="0" applyFont="1" applyFill="1" applyBorder="1" applyAlignment="1"/>
    <xf numFmtId="0" fontId="0" fillId="0" borderId="14" xfId="0" applyBorder="1"/>
    <xf numFmtId="0" fontId="0" fillId="0" borderId="8" xfId="0" applyBorder="1"/>
    <xf numFmtId="0" fontId="0" fillId="0" borderId="15" xfId="0" applyBorder="1"/>
    <xf numFmtId="0" fontId="3" fillId="2" borderId="0" xfId="0" applyFont="1" applyFill="1" applyBorder="1" applyAlignment="1"/>
    <xf numFmtId="0" fontId="5" fillId="2" borderId="12" xfId="4" applyFont="1" applyFill="1" applyBorder="1" applyAlignment="1">
      <alignment horizontal="left" vertical="center"/>
    </xf>
    <xf numFmtId="0" fontId="5" fillId="2" borderId="0" xfId="4" applyFont="1" applyFill="1" applyBorder="1" applyAlignment="1">
      <alignment horizontal="left" vertical="center"/>
    </xf>
    <xf numFmtId="0" fontId="5" fillId="2" borderId="13" xfId="4" applyFont="1" applyFill="1" applyBorder="1" applyAlignment="1">
      <alignment horizontal="left" vertical="center"/>
    </xf>
    <xf numFmtId="0" fontId="12" fillId="0" borderId="0" xfId="0" applyNumberFormat="1" applyFont="1" applyBorder="1" applyAlignment="1"/>
    <xf numFmtId="0" fontId="3" fillId="2" borderId="13" xfId="0" applyFont="1" applyFill="1" applyBorder="1" applyAlignment="1">
      <alignment horizontal="left"/>
    </xf>
    <xf numFmtId="3" fontId="4" fillId="3" borderId="1" xfId="1" applyNumberFormat="1" applyFont="1" applyFill="1" applyBorder="1" applyAlignment="1">
      <alignment horizontal="center" vertical="center" wrapText="1"/>
    </xf>
    <xf numFmtId="0" fontId="15" fillId="3" borderId="0" xfId="3" applyFont="1" applyFill="1" applyAlignment="1">
      <alignment horizontal="left" vertical="top" wrapText="1"/>
    </xf>
    <xf numFmtId="3" fontId="4" fillId="0" borderId="0" xfId="3" applyNumberFormat="1" applyFont="1" applyFill="1" applyBorder="1" applyAlignment="1">
      <alignment horizontal="center" vertical="center" wrapText="1"/>
    </xf>
    <xf numFmtId="0" fontId="15" fillId="3" borderId="0" xfId="3" applyFont="1" applyFill="1" applyAlignment="1">
      <alignment horizontal="center" vertical="center"/>
    </xf>
    <xf numFmtId="0" fontId="15" fillId="3" borderId="0" xfId="3" applyFont="1" applyFill="1" applyAlignment="1">
      <alignment horizontal="left" vertical="center" wrapText="1"/>
    </xf>
    <xf numFmtId="0" fontId="5" fillId="3" borderId="0" xfId="3" applyFont="1" applyFill="1" applyBorder="1" applyAlignment="1">
      <alignment horizontal="center"/>
    </xf>
    <xf numFmtId="0" fontId="7" fillId="0" borderId="0" xfId="3" applyFont="1" applyFill="1" applyBorder="1" applyAlignment="1">
      <alignment horizontal="center" vertical="center"/>
    </xf>
    <xf numFmtId="0" fontId="7" fillId="0" borderId="0" xfId="3" applyFont="1" applyFill="1" applyBorder="1" applyAlignment="1">
      <alignment horizontal="center" wrapText="1"/>
    </xf>
    <xf numFmtId="3" fontId="15" fillId="0" borderId="0" xfId="3" applyNumberFormat="1" applyFont="1" applyFill="1" applyBorder="1" applyAlignment="1">
      <alignment horizontal="center" vertical="center" wrapText="1"/>
    </xf>
    <xf numFmtId="3" fontId="14" fillId="0" borderId="0" xfId="1" applyNumberFormat="1" applyFont="1" applyFill="1" applyBorder="1" applyAlignment="1">
      <alignment horizontal="center" vertical="center"/>
    </xf>
    <xf numFmtId="3" fontId="14" fillId="0" borderId="0" xfId="1" applyNumberFormat="1" applyFont="1" applyFill="1" applyBorder="1" applyAlignment="1">
      <alignment horizontal="center"/>
    </xf>
    <xf numFmtId="3" fontId="7" fillId="0" borderId="0" xfId="1" applyNumberFormat="1" applyFont="1" applyFill="1" applyBorder="1" applyAlignment="1">
      <alignment horizontal="center"/>
    </xf>
    <xf numFmtId="0" fontId="15" fillId="0" borderId="0" xfId="3" applyFont="1" applyFill="1" applyAlignment="1">
      <alignment horizontal="left" vertical="center" wrapText="1"/>
    </xf>
    <xf numFmtId="0" fontId="15" fillId="0" borderId="0" xfId="3" applyFont="1" applyFill="1" applyAlignment="1">
      <alignment horizontal="left" vertical="top" wrapText="1"/>
    </xf>
    <xf numFmtId="0" fontId="15" fillId="3" borderId="0" xfId="3" applyFont="1" applyFill="1" applyAlignment="1">
      <alignment vertical="center"/>
    </xf>
    <xf numFmtId="0" fontId="0" fillId="3" borderId="0" xfId="0" applyFill="1"/>
    <xf numFmtId="4" fontId="4" fillId="0" borderId="0" xfId="3" applyNumberFormat="1" applyFill="1"/>
    <xf numFmtId="3" fontId="4" fillId="0" borderId="0" xfId="3" applyNumberFormat="1" applyFill="1"/>
    <xf numFmtId="0" fontId="5" fillId="3" borderId="0" xfId="3" applyFont="1" applyFill="1" applyBorder="1" applyAlignment="1">
      <alignment horizontal="center"/>
    </xf>
    <xf numFmtId="0" fontId="16" fillId="3" borderId="0" xfId="3" applyFont="1" applyFill="1"/>
    <xf numFmtId="0" fontId="6" fillId="3" borderId="0" xfId="3" applyFont="1" applyFill="1"/>
    <xf numFmtId="0" fontId="9" fillId="3" borderId="1" xfId="5" applyFont="1" applyFill="1" applyBorder="1" applyAlignment="1">
      <alignment horizontal="left" wrapText="1"/>
    </xf>
    <xf numFmtId="0" fontId="6" fillId="0" borderId="1" xfId="0" applyFont="1" applyBorder="1" applyAlignment="1">
      <alignment horizontal="center" wrapText="1"/>
    </xf>
    <xf numFmtId="0" fontId="6" fillId="0" borderId="1" xfId="0" applyFont="1" applyBorder="1" applyAlignment="1">
      <alignment horizontal="center"/>
    </xf>
    <xf numFmtId="0" fontId="12" fillId="0" borderId="1" xfId="0" applyNumberFormat="1" applyFont="1" applyBorder="1" applyAlignment="1">
      <alignment horizontal="center"/>
    </xf>
    <xf numFmtId="0" fontId="12" fillId="0" borderId="1" xfId="0" applyFont="1" applyBorder="1"/>
    <xf numFmtId="0" fontId="0" fillId="3" borderId="9" xfId="0" applyFill="1" applyBorder="1"/>
    <xf numFmtId="0" fontId="0" fillId="3" borderId="10" xfId="0" applyFill="1" applyBorder="1"/>
    <xf numFmtId="0" fontId="0" fillId="3" borderId="12" xfId="0" applyFill="1" applyBorder="1"/>
    <xf numFmtId="0" fontId="15" fillId="0" borderId="12" xfId="3" applyFont="1" applyFill="1" applyBorder="1" applyAlignment="1">
      <alignment horizontal="left" vertical="center" wrapText="1"/>
    </xf>
    <xf numFmtId="0" fontId="15" fillId="3" borderId="12" xfId="3" applyFont="1" applyFill="1" applyBorder="1" applyAlignment="1">
      <alignment vertical="center"/>
    </xf>
    <xf numFmtId="0" fontId="0" fillId="3" borderId="14" xfId="0" applyFill="1" applyBorder="1"/>
    <xf numFmtId="0" fontId="0" fillId="3" borderId="8" xfId="0" applyFill="1" applyBorder="1"/>
    <xf numFmtId="3" fontId="4" fillId="0" borderId="0" xfId="3" applyNumberFormat="1" applyFill="1" applyBorder="1"/>
    <xf numFmtId="3" fontId="4" fillId="3" borderId="0" xfId="3" applyNumberFormat="1" applyFill="1"/>
    <xf numFmtId="0" fontId="12" fillId="3" borderId="0" xfId="2" applyFont="1" applyFill="1"/>
    <xf numFmtId="0" fontId="15" fillId="0" borderId="0" xfId="3" applyFont="1" applyFill="1" applyAlignment="1">
      <alignment horizontal="left" vertical="center"/>
    </xf>
    <xf numFmtId="0" fontId="5" fillId="3" borderId="0" xfId="3" applyFont="1" applyFill="1" applyBorder="1" applyAlignment="1">
      <alignment horizontal="center"/>
    </xf>
    <xf numFmtId="0" fontId="5" fillId="3" borderId="0" xfId="2" applyFont="1" applyFill="1" applyAlignment="1">
      <alignment horizontal="center" vertical="center"/>
    </xf>
    <xf numFmtId="0" fontId="7" fillId="7" borderId="1" xfId="3" quotePrefix="1" applyNumberFormat="1" applyFont="1" applyFill="1" applyBorder="1" applyAlignment="1">
      <alignment horizontal="center" vertical="center"/>
    </xf>
    <xf numFmtId="164" fontId="9" fillId="3" borderId="1" xfId="5" applyNumberFormat="1" applyFont="1" applyFill="1" applyBorder="1" applyAlignment="1">
      <alignment horizontal="center"/>
    </xf>
    <xf numFmtId="168" fontId="4" fillId="0" borderId="0" xfId="1" applyNumberFormat="1" applyFont="1" applyFill="1" applyBorder="1"/>
    <xf numFmtId="0" fontId="4" fillId="0" borderId="0" xfId="3" applyFill="1" applyAlignment="1">
      <alignment horizontal="center"/>
    </xf>
    <xf numFmtId="0" fontId="6" fillId="0" borderId="0" xfId="3" applyFont="1" applyFill="1" applyBorder="1"/>
    <xf numFmtId="0" fontId="6" fillId="0" borderId="0" xfId="3" applyFont="1" applyFill="1" applyBorder="1" applyAlignment="1">
      <alignment horizontal="center"/>
    </xf>
    <xf numFmtId="164" fontId="9" fillId="0" borderId="0" xfId="5" applyNumberFormat="1" applyFont="1" applyFill="1" applyBorder="1" applyAlignment="1">
      <alignment horizontal="right"/>
    </xf>
    <xf numFmtId="165" fontId="9" fillId="0" borderId="0" xfId="1" applyNumberFormat="1" applyFont="1" applyFill="1" applyBorder="1" applyAlignment="1">
      <alignment horizontal="center" wrapText="1"/>
    </xf>
    <xf numFmtId="0" fontId="9" fillId="0" borderId="0" xfId="5" applyNumberFormat="1" applyFont="1" applyFill="1" applyBorder="1" applyAlignment="1">
      <alignment horizontal="right"/>
    </xf>
    <xf numFmtId="0" fontId="9" fillId="0" borderId="0" xfId="1" applyNumberFormat="1" applyFont="1" applyFill="1" applyBorder="1" applyAlignment="1">
      <alignment horizontal="right" wrapText="1" indent="1"/>
    </xf>
    <xf numFmtId="0" fontId="15" fillId="3" borderId="0" xfId="3" applyFont="1" applyFill="1" applyAlignment="1">
      <alignment vertical="center"/>
    </xf>
    <xf numFmtId="0" fontId="15" fillId="3" borderId="0" xfId="3" applyFont="1" applyFill="1" applyAlignment="1">
      <alignment horizontal="center"/>
    </xf>
    <xf numFmtId="0" fontId="15" fillId="3" borderId="0" xfId="3" applyFont="1" applyFill="1" applyAlignment="1">
      <alignment horizontal="right" vertical="top" wrapText="1"/>
    </xf>
    <xf numFmtId="3" fontId="7" fillId="3" borderId="0" xfId="3" applyNumberFormat="1" applyFont="1" applyFill="1" applyAlignment="1">
      <alignment horizontal="right"/>
    </xf>
    <xf numFmtId="3" fontId="15" fillId="0" borderId="0" xfId="3" applyNumberFormat="1" applyFont="1" applyFill="1" applyAlignment="1">
      <alignment horizontal="left" vertical="top" wrapText="1"/>
    </xf>
    <xf numFmtId="4" fontId="7" fillId="0" borderId="0" xfId="1" applyNumberFormat="1" applyFont="1" applyFill="1" applyBorder="1" applyAlignment="1">
      <alignment horizontal="center"/>
    </xf>
    <xf numFmtId="4" fontId="4" fillId="3" borderId="0" xfId="3" applyNumberFormat="1" applyFill="1"/>
    <xf numFmtId="167" fontId="4" fillId="3" borderId="0" xfId="3" applyNumberFormat="1" applyFill="1"/>
    <xf numFmtId="165" fontId="4" fillId="0" borderId="0" xfId="3" applyNumberFormat="1" applyFill="1"/>
    <xf numFmtId="3" fontId="4" fillId="3" borderId="0" xfId="3" applyNumberFormat="1" applyFont="1" applyFill="1"/>
    <xf numFmtId="2" fontId="4" fillId="3" borderId="0" xfId="3" applyNumberFormat="1" applyFill="1" applyAlignment="1">
      <alignment horizontal="right"/>
    </xf>
    <xf numFmtId="3" fontId="14" fillId="3" borderId="0" xfId="1" applyNumberFormat="1" applyFont="1" applyFill="1" applyBorder="1" applyAlignment="1">
      <alignment horizontal="center"/>
    </xf>
    <xf numFmtId="3" fontId="4" fillId="4" borderId="1" xfId="1" applyNumberFormat="1" applyFont="1" applyFill="1" applyBorder="1"/>
    <xf numFmtId="3" fontId="4" fillId="0" borderId="0" xfId="1" applyNumberFormat="1" applyFont="1" applyFill="1" applyBorder="1"/>
    <xf numFmtId="3" fontId="4" fillId="0" borderId="0" xfId="1" applyNumberFormat="1" applyFont="1" applyFill="1" applyBorder="1" applyAlignment="1">
      <alignment horizontal="center"/>
    </xf>
    <xf numFmtId="3" fontId="9" fillId="0" borderId="0" xfId="5" applyNumberFormat="1" applyFont="1" applyFill="1" applyBorder="1" applyAlignment="1">
      <alignment horizontal="right"/>
    </xf>
    <xf numFmtId="3" fontId="4" fillId="5" borderId="1" xfId="1" applyNumberFormat="1" applyFont="1" applyFill="1" applyBorder="1"/>
    <xf numFmtId="0" fontId="9" fillId="0" borderId="1" xfId="1" applyNumberFormat="1" applyFont="1" applyFill="1" applyBorder="1" applyAlignment="1">
      <alignment horizontal="right" wrapText="1"/>
    </xf>
    <xf numFmtId="0" fontId="9" fillId="5" borderId="1" xfId="1" applyNumberFormat="1" applyFont="1" applyFill="1" applyBorder="1" applyAlignment="1">
      <alignment horizontal="right" wrapText="1"/>
    </xf>
    <xf numFmtId="169" fontId="4" fillId="3" borderId="0" xfId="3" applyNumberFormat="1" applyFill="1"/>
    <xf numFmtId="0" fontId="5" fillId="0" borderId="0" xfId="3" applyFont="1" applyFill="1" applyBorder="1" applyAlignment="1">
      <alignment horizontal="center"/>
    </xf>
    <xf numFmtId="0" fontId="4" fillId="7" borderId="1" xfId="3" quotePrefix="1" applyNumberFormat="1" applyFont="1" applyFill="1" applyBorder="1" applyAlignment="1">
      <alignment horizontal="center" vertical="center"/>
    </xf>
    <xf numFmtId="0" fontId="7" fillId="11" borderId="1" xfId="3" quotePrefix="1" applyNumberFormat="1" applyFont="1" applyFill="1" applyBorder="1" applyAlignment="1">
      <alignment horizontal="center" vertical="center" wrapText="1"/>
    </xf>
    <xf numFmtId="3" fontId="15" fillId="11" borderId="1" xfId="3" applyNumberFormat="1" applyFont="1" applyFill="1" applyBorder="1" applyAlignment="1">
      <alignment horizontal="center" vertical="center" wrapText="1"/>
    </xf>
    <xf numFmtId="3" fontId="15" fillId="11" borderId="1" xfId="1" applyNumberFormat="1" applyFont="1" applyFill="1" applyBorder="1" applyAlignment="1">
      <alignment horizontal="center" vertical="center" wrapText="1"/>
    </xf>
    <xf numFmtId="0" fontId="7" fillId="10" borderId="1" xfId="3" quotePrefix="1" applyNumberFormat="1" applyFont="1" applyFill="1" applyBorder="1" applyAlignment="1">
      <alignment horizontal="center" vertical="center"/>
    </xf>
    <xf numFmtId="3" fontId="15" fillId="10" borderId="1" xfId="3" applyNumberFormat="1" applyFont="1" applyFill="1" applyBorder="1" applyAlignment="1">
      <alignment horizontal="center" vertical="center" wrapText="1"/>
    </xf>
    <xf numFmtId="3" fontId="15" fillId="10" borderId="1" xfId="1" applyNumberFormat="1" applyFont="1" applyFill="1" applyBorder="1" applyAlignment="1">
      <alignment horizontal="center" vertical="center" wrapText="1"/>
    </xf>
    <xf numFmtId="3" fontId="4" fillId="7" borderId="1" xfId="3" applyNumberFormat="1" applyFont="1" applyFill="1" applyBorder="1" applyAlignment="1">
      <alignment horizontal="center" vertical="center" wrapText="1"/>
    </xf>
    <xf numFmtId="3" fontId="4" fillId="7" borderId="1" xfId="1" applyNumberFormat="1" applyFont="1" applyFill="1" applyBorder="1" applyAlignment="1">
      <alignment horizontal="center" vertical="center" wrapText="1"/>
    </xf>
    <xf numFmtId="0" fontId="4" fillId="10" borderId="1" xfId="3" quotePrefix="1" applyNumberFormat="1" applyFont="1" applyFill="1" applyBorder="1" applyAlignment="1">
      <alignment horizontal="center" vertical="center"/>
    </xf>
    <xf numFmtId="0" fontId="4" fillId="0" borderId="0" xfId="1" applyNumberFormat="1" applyFont="1" applyFill="1" applyBorder="1"/>
    <xf numFmtId="0" fontId="4" fillId="0" borderId="0" xfId="3" applyNumberFormat="1" applyFill="1"/>
    <xf numFmtId="3" fontId="9" fillId="7" borderId="1" xfId="1" applyNumberFormat="1" applyFont="1" applyFill="1" applyBorder="1" applyAlignment="1">
      <alignment horizontal="right" wrapText="1"/>
    </xf>
    <xf numFmtId="3" fontId="4" fillId="7" borderId="1" xfId="1" applyNumberFormat="1" applyFont="1" applyFill="1" applyBorder="1" applyAlignment="1">
      <alignment horizontal="right"/>
    </xf>
    <xf numFmtId="3" fontId="9" fillId="10" borderId="1" xfId="1" applyNumberFormat="1" applyFont="1" applyFill="1" applyBorder="1" applyAlignment="1">
      <alignment horizontal="right" wrapText="1"/>
    </xf>
    <xf numFmtId="3" fontId="4" fillId="10" borderId="1" xfId="1" applyNumberFormat="1" applyFont="1" applyFill="1" applyBorder="1" applyAlignment="1">
      <alignment horizontal="right"/>
    </xf>
    <xf numFmtId="3" fontId="4" fillId="7" borderId="1" xfId="1" applyNumberFormat="1" applyFont="1" applyFill="1" applyBorder="1"/>
    <xf numFmtId="3" fontId="4" fillId="10" borderId="1" xfId="1" applyNumberFormat="1" applyFont="1" applyFill="1" applyBorder="1"/>
    <xf numFmtId="3" fontId="9" fillId="4" borderId="1" xfId="1" applyNumberFormat="1" applyFont="1" applyFill="1" applyBorder="1" applyAlignment="1">
      <alignment horizontal="right" wrapText="1"/>
    </xf>
    <xf numFmtId="3" fontId="9" fillId="0" borderId="0" xfId="1" applyNumberFormat="1" applyFont="1" applyFill="1" applyBorder="1" applyAlignment="1">
      <alignment horizontal="right" wrapText="1" indent="1"/>
    </xf>
    <xf numFmtId="3" fontId="4" fillId="5" borderId="1" xfId="1" applyNumberFormat="1" applyFont="1" applyFill="1" applyBorder="1" applyAlignment="1">
      <alignment horizontal="right"/>
    </xf>
    <xf numFmtId="3" fontId="4" fillId="0" borderId="1" xfId="1" applyNumberFormat="1" applyFont="1" applyFill="1" applyBorder="1" applyAlignment="1">
      <alignment horizontal="right"/>
    </xf>
    <xf numFmtId="0" fontId="4" fillId="3" borderId="0" xfId="3" applyFont="1" applyFill="1"/>
    <xf numFmtId="166" fontId="4" fillId="3" borderId="0" xfId="3" applyNumberFormat="1" applyFont="1" applyFill="1"/>
    <xf numFmtId="0" fontId="22" fillId="0" borderId="0" xfId="0" applyFont="1" applyFill="1" applyBorder="1" applyAlignment="1">
      <alignment horizontal="center" vertical="center" wrapText="1"/>
    </xf>
    <xf numFmtId="3" fontId="22" fillId="0" borderId="0" xfId="0" applyNumberFormat="1" applyFont="1" applyFill="1" applyBorder="1" applyAlignment="1">
      <alignment horizontal="center" vertical="center"/>
    </xf>
    <xf numFmtId="10" fontId="22" fillId="0" borderId="0" xfId="0" applyNumberFormat="1" applyFont="1" applyFill="1" applyBorder="1" applyAlignment="1">
      <alignment horizontal="center" vertical="center"/>
    </xf>
    <xf numFmtId="165" fontId="9" fillId="3" borderId="1" xfId="1" applyNumberFormat="1" applyFont="1" applyFill="1" applyBorder="1" applyAlignment="1">
      <alignment horizontal="right" wrapText="1" indent="1"/>
    </xf>
    <xf numFmtId="37" fontId="4" fillId="3" borderId="1" xfId="1" applyNumberFormat="1" applyFont="1" applyFill="1" applyBorder="1"/>
    <xf numFmtId="167" fontId="4" fillId="3" borderId="1" xfId="7" applyNumberFormat="1" applyFont="1" applyFill="1" applyBorder="1"/>
    <xf numFmtId="165" fontId="13" fillId="4" borderId="1" xfId="1" applyNumberFormat="1" applyFont="1" applyFill="1" applyBorder="1" applyAlignment="1">
      <alignment horizontal="right" wrapText="1" indent="1"/>
    </xf>
    <xf numFmtId="37" fontId="7" fillId="4" borderId="1" xfId="1" applyNumberFormat="1" applyFont="1" applyFill="1" applyBorder="1"/>
    <xf numFmtId="167" fontId="7" fillId="4" borderId="1" xfId="7" applyNumberFormat="1" applyFont="1" applyFill="1" applyBorder="1"/>
    <xf numFmtId="0" fontId="21" fillId="0" borderId="1" xfId="0" applyFont="1" applyBorder="1" applyAlignment="1">
      <alignment vertical="center" wrapText="1"/>
    </xf>
    <xf numFmtId="3" fontId="21" fillId="0" borderId="1" xfId="0" applyNumberFormat="1" applyFont="1" applyBorder="1" applyAlignment="1">
      <alignment horizontal="center" vertical="center"/>
    </xf>
    <xf numFmtId="10" fontId="21" fillId="0" borderId="1" xfId="0" applyNumberFormat="1" applyFont="1" applyBorder="1" applyAlignment="1">
      <alignment horizontal="center" vertical="center"/>
    </xf>
    <xf numFmtId="0" fontId="21" fillId="0" borderId="16" xfId="0" applyFont="1" applyBorder="1" applyAlignment="1">
      <alignment vertical="center" wrapText="1"/>
    </xf>
    <xf numFmtId="3" fontId="21" fillId="0" borderId="16" xfId="0" applyNumberFormat="1" applyFont="1" applyBorder="1" applyAlignment="1">
      <alignment horizontal="center" vertical="center"/>
    </xf>
    <xf numFmtId="0" fontId="24" fillId="6" borderId="1" xfId="0" applyFont="1" applyFill="1" applyBorder="1" applyAlignment="1">
      <alignment horizontal="center" vertical="center" wrapText="1"/>
    </xf>
    <xf numFmtId="3" fontId="24" fillId="6" borderId="1" xfId="0" applyNumberFormat="1" applyFont="1" applyFill="1" applyBorder="1" applyAlignment="1">
      <alignment horizontal="center" vertical="center"/>
    </xf>
    <xf numFmtId="10" fontId="24" fillId="6" borderId="1" xfId="0" applyNumberFormat="1" applyFont="1" applyFill="1" applyBorder="1" applyAlignment="1">
      <alignment horizontal="center" vertical="center"/>
    </xf>
    <xf numFmtId="0" fontId="4" fillId="0" borderId="1" xfId="0" applyFont="1" applyBorder="1"/>
    <xf numFmtId="0" fontId="4" fillId="3" borderId="0" xfId="2" applyFont="1" applyFill="1"/>
    <xf numFmtId="0" fontId="7" fillId="3" borderId="1" xfId="2" applyFont="1" applyFill="1" applyBorder="1"/>
    <xf numFmtId="0" fontId="7" fillId="3" borderId="1" xfId="2" applyFont="1" applyFill="1" applyBorder="1" applyAlignment="1">
      <alignment horizontal="center"/>
    </xf>
    <xf numFmtId="0" fontId="4" fillId="3" borderId="1" xfId="2" applyFont="1" applyFill="1" applyBorder="1"/>
    <xf numFmtId="3" fontId="4" fillId="3" borderId="1" xfId="2" applyNumberFormat="1" applyFont="1" applyFill="1" applyBorder="1" applyAlignment="1">
      <alignment horizontal="center"/>
    </xf>
    <xf numFmtId="167" fontId="4" fillId="3" borderId="1" xfId="7" applyNumberFormat="1" applyFont="1" applyFill="1" applyBorder="1" applyAlignment="1">
      <alignment horizontal="center"/>
    </xf>
    <xf numFmtId="3" fontId="4" fillId="3" borderId="0" xfId="2" applyNumberFormat="1" applyFont="1" applyFill="1"/>
    <xf numFmtId="3" fontId="7" fillId="4" borderId="1" xfId="2" applyNumberFormat="1" applyFont="1" applyFill="1" applyBorder="1" applyAlignment="1">
      <alignment horizontal="center"/>
    </xf>
    <xf numFmtId="9" fontId="7" fillId="4" borderId="1" xfId="0" applyNumberFormat="1" applyFont="1" applyFill="1" applyBorder="1" applyAlignment="1">
      <alignment horizontal="center"/>
    </xf>
    <xf numFmtId="0" fontId="7" fillId="3" borderId="0" xfId="2" applyFont="1" applyFill="1"/>
    <xf numFmtId="0" fontId="4" fillId="9" borderId="1" xfId="2" applyFont="1" applyFill="1" applyBorder="1"/>
    <xf numFmtId="3" fontId="4" fillId="9" borderId="1" xfId="2" applyNumberFormat="1" applyFont="1" applyFill="1" applyBorder="1" applyAlignment="1">
      <alignment horizontal="center"/>
    </xf>
    <xf numFmtId="0" fontId="4" fillId="3" borderId="0" xfId="2" applyFont="1" applyFill="1" applyBorder="1"/>
    <xf numFmtId="0" fontId="4" fillId="3" borderId="0" xfId="2" applyFont="1" applyFill="1" applyAlignment="1">
      <alignment horizontal="right"/>
    </xf>
    <xf numFmtId="0" fontId="7" fillId="0" borderId="0" xfId="3" applyFont="1" applyFill="1" applyBorder="1"/>
    <xf numFmtId="0" fontId="4" fillId="0" borderId="0" xfId="3" applyFont="1" applyFill="1"/>
    <xf numFmtId="164" fontId="4" fillId="0" borderId="0" xfId="3" applyNumberFormat="1" applyFont="1" applyFill="1" applyBorder="1"/>
    <xf numFmtId="0" fontId="7" fillId="3" borderId="0" xfId="3" applyFont="1" applyFill="1" applyBorder="1"/>
    <xf numFmtId="164" fontId="4" fillId="3" borderId="0" xfId="3" applyNumberFormat="1" applyFont="1" applyFill="1" applyBorder="1"/>
    <xf numFmtId="0" fontId="24" fillId="6" borderId="1" xfId="0" applyFont="1" applyFill="1" applyBorder="1"/>
    <xf numFmtId="0" fontId="24" fillId="6" borderId="1" xfId="0" applyFont="1" applyFill="1" applyBorder="1" applyAlignment="1">
      <alignment horizontal="center" vertical="center"/>
    </xf>
    <xf numFmtId="4" fontId="24" fillId="6" borderId="1" xfId="0" applyNumberFormat="1" applyFont="1" applyFill="1" applyBorder="1" applyAlignment="1">
      <alignment horizontal="center" vertical="center" wrapText="1"/>
    </xf>
    <xf numFmtId="0" fontId="19" fillId="6" borderId="1" xfId="0" applyFont="1" applyFill="1" applyBorder="1" applyAlignment="1">
      <alignment horizontal="center" vertical="center"/>
    </xf>
    <xf numFmtId="4" fontId="19" fillId="6" borderId="1" xfId="0" applyNumberFormat="1" applyFont="1" applyFill="1" applyBorder="1" applyAlignment="1">
      <alignment horizontal="center" vertical="center" wrapText="1"/>
    </xf>
    <xf numFmtId="0" fontId="4" fillId="0" borderId="1" xfId="0" applyNumberFormat="1" applyFont="1" applyBorder="1" applyAlignment="1">
      <alignment horizontal="center"/>
    </xf>
    <xf numFmtId="3" fontId="21" fillId="3" borderId="1" xfId="0" applyNumberFormat="1" applyFont="1" applyFill="1" applyBorder="1" applyAlignment="1">
      <alignment horizontal="center"/>
    </xf>
    <xf numFmtId="3" fontId="18" fillId="3" borderId="1" xfId="0" applyNumberFormat="1" applyFont="1" applyFill="1" applyBorder="1" applyAlignment="1">
      <alignment horizontal="center"/>
    </xf>
    <xf numFmtId="3" fontId="24" fillId="6" borderId="1" xfId="0" applyNumberFormat="1" applyFont="1" applyFill="1" applyBorder="1" applyAlignment="1">
      <alignment horizontal="center"/>
    </xf>
    <xf numFmtId="167" fontId="24" fillId="6" borderId="1" xfId="0" applyNumberFormat="1" applyFont="1" applyFill="1" applyBorder="1" applyAlignment="1">
      <alignment horizontal="center"/>
    </xf>
    <xf numFmtId="3" fontId="19" fillId="6" borderId="1" xfId="0" applyNumberFormat="1" applyFont="1" applyFill="1" applyBorder="1" applyAlignment="1">
      <alignment horizontal="center"/>
    </xf>
    <xf numFmtId="0" fontId="5" fillId="0" borderId="0" xfId="3" applyFont="1" applyFill="1" applyBorder="1" applyAlignment="1"/>
    <xf numFmtId="0" fontId="4" fillId="3" borderId="0" xfId="3" applyFill="1" applyAlignment="1"/>
    <xf numFmtId="0" fontId="7" fillId="3" borderId="17" xfId="2" applyFont="1" applyFill="1" applyBorder="1"/>
    <xf numFmtId="0" fontId="7" fillId="3" borderId="17" xfId="2" applyFont="1" applyFill="1" applyBorder="1" applyAlignment="1">
      <alignment horizontal="center"/>
    </xf>
    <xf numFmtId="0" fontId="23" fillId="3" borderId="17" xfId="2" applyFont="1" applyFill="1" applyBorder="1"/>
    <xf numFmtId="0" fontId="15" fillId="3" borderId="1" xfId="2" applyFont="1" applyFill="1" applyBorder="1"/>
    <xf numFmtId="0" fontId="23" fillId="3" borderId="1" xfId="2" applyFont="1" applyFill="1" applyBorder="1"/>
    <xf numFmtId="0" fontId="4" fillId="3" borderId="0" xfId="3" applyFont="1" applyFill="1" applyAlignment="1">
      <alignment horizontal="center"/>
    </xf>
    <xf numFmtId="43" fontId="7" fillId="3" borderId="1" xfId="3" applyNumberFormat="1" applyFont="1" applyFill="1" applyBorder="1" applyAlignment="1">
      <alignment horizontal="center" vertical="center" wrapText="1"/>
    </xf>
    <xf numFmtId="0" fontId="7" fillId="3" borderId="1" xfId="3" quotePrefix="1" applyFont="1" applyFill="1" applyBorder="1" applyAlignment="1">
      <alignment horizontal="center" vertical="center" wrapText="1"/>
    </xf>
    <xf numFmtId="43" fontId="7" fillId="3" borderId="1" xfId="3" applyNumberFormat="1" applyFont="1" applyFill="1" applyBorder="1" applyAlignment="1">
      <alignment horizontal="left" vertical="center" wrapText="1"/>
    </xf>
    <xf numFmtId="0" fontId="7" fillId="3" borderId="1" xfId="3" applyFont="1" applyFill="1" applyBorder="1" applyAlignment="1">
      <alignment horizontal="left" vertical="center"/>
    </xf>
    <xf numFmtId="0" fontId="24" fillId="6" borderId="1" xfId="0" applyFont="1" applyFill="1" applyBorder="1" applyAlignment="1">
      <alignment horizontal="left" vertical="center" wrapText="1"/>
    </xf>
    <xf numFmtId="0" fontId="15" fillId="0" borderId="0" xfId="3" applyFont="1" applyFill="1" applyAlignment="1">
      <alignment horizontal="left" vertical="top" wrapText="1"/>
    </xf>
    <xf numFmtId="0" fontId="13" fillId="3" borderId="16" xfId="5" quotePrefix="1" applyNumberFormat="1" applyFont="1" applyFill="1" applyBorder="1" applyAlignment="1">
      <alignment horizontal="center" vertical="center"/>
    </xf>
    <xf numFmtId="3" fontId="9" fillId="3" borderId="16" xfId="1" applyNumberFormat="1" applyFont="1" applyFill="1" applyBorder="1" applyAlignment="1">
      <alignment horizontal="center" vertical="center" wrapText="1"/>
    </xf>
    <xf numFmtId="3" fontId="4" fillId="0" borderId="0" xfId="1" applyNumberFormat="1" applyFont="1" applyFill="1" applyBorder="1" applyAlignment="1">
      <alignment horizontal="right"/>
    </xf>
    <xf numFmtId="0" fontId="7" fillId="5" borderId="1"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3" borderId="1" xfId="3" applyFont="1" applyFill="1" applyBorder="1" applyAlignment="1">
      <alignment horizontal="center" vertical="center" wrapText="1"/>
    </xf>
    <xf numFmtId="0" fontId="7" fillId="3" borderId="17" xfId="3" applyFont="1" applyFill="1" applyBorder="1" applyAlignment="1">
      <alignment horizontal="center" vertical="center" wrapText="1"/>
    </xf>
    <xf numFmtId="0" fontId="7" fillId="4" borderId="1" xfId="3" applyFont="1" applyFill="1" applyBorder="1" applyAlignment="1">
      <alignment horizontal="center" vertical="center" wrapText="1"/>
    </xf>
    <xf numFmtId="0" fontId="4" fillId="0" borderId="0" xfId="3" applyFont="1" applyFill="1" applyAlignment="1">
      <alignment vertical="center"/>
    </xf>
    <xf numFmtId="3" fontId="9" fillId="4" borderId="17" xfId="1" applyNumberFormat="1" applyFont="1" applyFill="1" applyBorder="1" applyAlignment="1">
      <alignment horizontal="right" wrapText="1"/>
    </xf>
    <xf numFmtId="3" fontId="4" fillId="4" borderId="17" xfId="1" applyNumberFormat="1" applyFont="1" applyFill="1" applyBorder="1"/>
    <xf numFmtId="3" fontId="9" fillId="0" borderId="0" xfId="1" applyNumberFormat="1" applyFont="1" applyFill="1" applyBorder="1" applyAlignment="1">
      <alignment horizontal="right" wrapText="1"/>
    </xf>
    <xf numFmtId="0" fontId="4" fillId="0" borderId="0" xfId="3" applyNumberFormat="1" applyFill="1" applyBorder="1"/>
    <xf numFmtId="3" fontId="9" fillId="7" borderId="17" xfId="1" applyNumberFormat="1" applyFont="1" applyFill="1" applyBorder="1" applyAlignment="1">
      <alignment horizontal="right" wrapText="1"/>
    </xf>
    <xf numFmtId="3" fontId="4" fillId="7" borderId="17" xfId="1" applyNumberFormat="1" applyFont="1" applyFill="1" applyBorder="1" applyAlignment="1">
      <alignment horizontal="right"/>
    </xf>
    <xf numFmtId="3" fontId="4" fillId="7" borderId="17" xfId="1" applyNumberFormat="1" applyFont="1" applyFill="1" applyBorder="1"/>
    <xf numFmtId="0" fontId="4" fillId="0" borderId="0" xfId="3" applyFont="1" applyFill="1" applyBorder="1" applyAlignment="1">
      <alignment vertical="center"/>
    </xf>
    <xf numFmtId="0" fontId="4" fillId="7" borderId="17" xfId="3" quotePrefix="1" applyNumberFormat="1" applyFont="1" applyFill="1" applyBorder="1" applyAlignment="1">
      <alignment horizontal="center" vertical="center"/>
    </xf>
    <xf numFmtId="0" fontId="7" fillId="0" borderId="0" xfId="3" applyFont="1" applyFill="1" applyBorder="1" applyAlignment="1">
      <alignment wrapText="1"/>
    </xf>
    <xf numFmtId="0" fontId="7" fillId="3" borderId="0" xfId="3" applyFont="1" applyFill="1" applyBorder="1" applyAlignment="1">
      <alignment wrapText="1"/>
    </xf>
    <xf numFmtId="0" fontId="26" fillId="0" borderId="1" xfId="3" applyFont="1" applyFill="1" applyBorder="1" applyAlignment="1">
      <alignment horizontal="center" vertical="center" wrapText="1"/>
    </xf>
    <xf numFmtId="0" fontId="26" fillId="0" borderId="0" xfId="3" applyFont="1" applyFill="1" applyBorder="1" applyAlignment="1">
      <alignment horizontal="center" vertical="center" wrapText="1"/>
    </xf>
    <xf numFmtId="3" fontId="25" fillId="13" borderId="1" xfId="1" applyNumberFormat="1" applyFont="1" applyFill="1" applyBorder="1" applyAlignment="1">
      <alignment horizontal="right" wrapText="1" indent="1" readingOrder="1"/>
    </xf>
    <xf numFmtId="3" fontId="25" fillId="13" borderId="1" xfId="1" applyNumberFormat="1" applyFont="1" applyFill="1" applyBorder="1"/>
    <xf numFmtId="3" fontId="25" fillId="13" borderId="17" xfId="1" applyNumberFormat="1" applyFont="1" applyFill="1" applyBorder="1" applyAlignment="1">
      <alignment horizontal="right" wrapText="1" indent="1" readingOrder="1"/>
    </xf>
    <xf numFmtId="3" fontId="25" fillId="13" borderId="17" xfId="1" applyNumberFormat="1" applyFont="1" applyFill="1" applyBorder="1"/>
    <xf numFmtId="3" fontId="25" fillId="12" borderId="1" xfId="1" applyNumberFormat="1" applyFont="1" applyFill="1" applyBorder="1" applyAlignment="1">
      <alignment horizontal="right" wrapText="1" indent="1" readingOrder="1"/>
    </xf>
    <xf numFmtId="3" fontId="25" fillId="12" borderId="1" xfId="1" applyNumberFormat="1" applyFont="1" applyFill="1" applyBorder="1"/>
    <xf numFmtId="3" fontId="25" fillId="0" borderId="0" xfId="1" applyNumberFormat="1" applyFont="1" applyFill="1" applyBorder="1" applyAlignment="1">
      <alignment horizontal="right" wrapText="1" indent="1" readingOrder="1"/>
    </xf>
    <xf numFmtId="3" fontId="25" fillId="0" borderId="0" xfId="1" applyNumberFormat="1" applyFont="1" applyFill="1" applyBorder="1"/>
    <xf numFmtId="3" fontId="25" fillId="5" borderId="1" xfId="1" applyNumberFormat="1" applyFont="1" applyFill="1" applyBorder="1" applyAlignment="1">
      <alignment horizontal="right" wrapText="1" indent="1" readingOrder="1"/>
    </xf>
    <xf numFmtId="3" fontId="25" fillId="5" borderId="1" xfId="1" applyNumberFormat="1" applyFont="1" applyFill="1" applyBorder="1"/>
    <xf numFmtId="3" fontId="25" fillId="13" borderId="1" xfId="3" applyNumberFormat="1" applyFont="1" applyFill="1" applyBorder="1" applyAlignment="1">
      <alignment horizontal="center" vertical="center" wrapText="1"/>
    </xf>
    <xf numFmtId="3" fontId="25" fillId="13" borderId="1" xfId="3" applyNumberFormat="1" applyFont="1" applyFill="1" applyBorder="1" applyAlignment="1">
      <alignment horizontal="center" vertical="center"/>
    </xf>
    <xf numFmtId="3" fontId="25" fillId="12" borderId="1" xfId="3" applyNumberFormat="1" applyFont="1" applyFill="1" applyBorder="1" applyAlignment="1">
      <alignment horizontal="center" vertical="center" wrapText="1"/>
    </xf>
    <xf numFmtId="3" fontId="25" fillId="12" borderId="1" xfId="3" applyNumberFormat="1" applyFont="1" applyFill="1" applyBorder="1" applyAlignment="1">
      <alignment horizontal="center" vertical="center"/>
    </xf>
    <xf numFmtId="3" fontId="25" fillId="14" borderId="1" xfId="3" applyNumberFormat="1" applyFont="1" applyFill="1" applyBorder="1" applyAlignment="1">
      <alignment horizontal="center" vertical="center" wrapText="1"/>
    </xf>
    <xf numFmtId="3" fontId="25" fillId="14" borderId="1" xfId="3" applyNumberFormat="1" applyFont="1" applyFill="1" applyBorder="1" applyAlignment="1">
      <alignment horizontal="center" vertical="center"/>
    </xf>
    <xf numFmtId="3" fontId="25" fillId="5" borderId="1" xfId="1" applyNumberFormat="1" applyFont="1" applyFill="1" applyBorder="1" applyAlignment="1">
      <alignment horizontal="center" vertical="center"/>
    </xf>
    <xf numFmtId="3" fontId="25" fillId="5" borderId="17" xfId="3" applyNumberFormat="1" applyFont="1" applyFill="1" applyBorder="1" applyAlignment="1">
      <alignment horizontal="center" vertical="center"/>
    </xf>
    <xf numFmtId="3" fontId="25" fillId="0" borderId="0" xfId="1" applyNumberFormat="1" applyFont="1" applyFill="1" applyBorder="1" applyAlignment="1">
      <alignment horizontal="center"/>
    </xf>
    <xf numFmtId="0" fontId="25" fillId="3" borderId="0" xfId="3" applyFont="1" applyFill="1" applyBorder="1"/>
    <xf numFmtId="0" fontId="10" fillId="3" borderId="1" xfId="3" quotePrefix="1" applyFont="1" applyFill="1" applyBorder="1" applyAlignment="1">
      <alignment horizontal="center" vertical="center" wrapText="1"/>
    </xf>
    <xf numFmtId="3" fontId="13" fillId="5" borderId="1" xfId="1" applyNumberFormat="1" applyFont="1" applyFill="1" applyBorder="1" applyAlignment="1">
      <alignment horizontal="center" vertical="center" wrapText="1"/>
    </xf>
    <xf numFmtId="3" fontId="7" fillId="0" borderId="0" xfId="1" applyNumberFormat="1" applyFont="1" applyFill="1" applyBorder="1" applyAlignment="1">
      <alignment horizontal="center" vertical="center"/>
    </xf>
    <xf numFmtId="3" fontId="13" fillId="4" borderId="1" xfId="1" applyNumberFormat="1" applyFont="1" applyFill="1" applyBorder="1" applyAlignment="1">
      <alignment horizontal="center" vertical="center" wrapText="1"/>
    </xf>
    <xf numFmtId="3" fontId="7" fillId="4" borderId="1" xfId="1" applyNumberFormat="1" applyFont="1" applyFill="1" applyBorder="1" applyAlignment="1">
      <alignment horizontal="center" vertical="center"/>
    </xf>
    <xf numFmtId="3" fontId="26" fillId="6" borderId="1" xfId="1" applyNumberFormat="1" applyFont="1" applyFill="1" applyBorder="1" applyAlignment="1">
      <alignment horizontal="center" vertical="center"/>
    </xf>
    <xf numFmtId="3" fontId="26" fillId="6" borderId="1" xfId="3" applyNumberFormat="1" applyFont="1" applyFill="1" applyBorder="1" applyAlignment="1">
      <alignment horizontal="center" vertical="center"/>
    </xf>
    <xf numFmtId="165" fontId="13" fillId="6" borderId="1" xfId="1" applyNumberFormat="1" applyFont="1" applyFill="1" applyBorder="1" applyAlignment="1">
      <alignment horizontal="center" vertical="center" wrapText="1"/>
    </xf>
    <xf numFmtId="3" fontId="7" fillId="6" borderId="1" xfId="1" applyNumberFormat="1" applyFont="1" applyFill="1" applyBorder="1" applyAlignment="1">
      <alignment horizontal="right" vertical="center"/>
    </xf>
    <xf numFmtId="168" fontId="7" fillId="0" borderId="0" xfId="1" applyNumberFormat="1" applyFont="1" applyFill="1" applyBorder="1" applyAlignment="1">
      <alignment vertical="center"/>
    </xf>
    <xf numFmtId="165" fontId="7" fillId="6" borderId="1" xfId="3" quotePrefix="1" applyNumberFormat="1" applyFont="1" applyFill="1" applyBorder="1" applyAlignment="1">
      <alignment horizontal="center" vertical="center" wrapText="1"/>
    </xf>
    <xf numFmtId="3" fontId="7" fillId="6" borderId="1" xfId="3" quotePrefix="1" applyNumberFormat="1" applyFont="1" applyFill="1" applyBorder="1" applyAlignment="1">
      <alignment horizontal="right" vertical="center" wrapText="1"/>
    </xf>
    <xf numFmtId="0" fontId="4" fillId="0" borderId="0" xfId="3" applyFill="1" applyAlignment="1">
      <alignment vertical="center"/>
    </xf>
    <xf numFmtId="0" fontId="15" fillId="0" borderId="0" xfId="3" applyFont="1" applyFill="1" applyAlignment="1">
      <alignment vertical="center"/>
    </xf>
    <xf numFmtId="0" fontId="5" fillId="3" borderId="0" xfId="3" applyFont="1" applyFill="1" applyAlignment="1">
      <alignment horizontal="left" vertical="center"/>
    </xf>
    <xf numFmtId="164" fontId="9" fillId="3" borderId="17" xfId="5" applyNumberFormat="1" applyFont="1" applyFill="1" applyBorder="1" applyAlignment="1">
      <alignment horizontal="center"/>
    </xf>
    <xf numFmtId="0" fontId="9" fillId="5" borderId="17" xfId="1" applyNumberFormat="1" applyFont="1" applyFill="1" applyBorder="1" applyAlignment="1">
      <alignment horizontal="right" wrapText="1"/>
    </xf>
    <xf numFmtId="3" fontId="4" fillId="5" borderId="17" xfId="1" applyNumberFormat="1" applyFont="1" applyFill="1" applyBorder="1" applyAlignment="1">
      <alignment horizontal="right"/>
    </xf>
    <xf numFmtId="164" fontId="9" fillId="3" borderId="23" xfId="5" applyNumberFormat="1" applyFont="1" applyFill="1" applyBorder="1" applyAlignment="1">
      <alignment horizontal="center"/>
    </xf>
    <xf numFmtId="0" fontId="9" fillId="5" borderId="23" xfId="1" applyNumberFormat="1" applyFont="1" applyFill="1" applyBorder="1" applyAlignment="1">
      <alignment horizontal="right" wrapText="1"/>
    </xf>
    <xf numFmtId="3" fontId="4" fillId="5" borderId="23" xfId="1" applyNumberFormat="1" applyFont="1" applyFill="1" applyBorder="1" applyAlignment="1">
      <alignment horizontal="right"/>
    </xf>
    <xf numFmtId="0" fontId="9" fillId="0" borderId="17" xfId="1" applyNumberFormat="1" applyFont="1" applyFill="1" applyBorder="1" applyAlignment="1">
      <alignment horizontal="right" wrapText="1"/>
    </xf>
    <xf numFmtId="3" fontId="4" fillId="0" borderId="17" xfId="1" applyNumberFormat="1" applyFont="1" applyFill="1" applyBorder="1" applyAlignment="1">
      <alignment horizontal="right"/>
    </xf>
    <xf numFmtId="3" fontId="4" fillId="5" borderId="17" xfId="1" applyNumberFormat="1" applyFont="1" applyFill="1" applyBorder="1"/>
    <xf numFmtId="0" fontId="9" fillId="0" borderId="23" xfId="1" applyNumberFormat="1" applyFont="1" applyFill="1" applyBorder="1" applyAlignment="1">
      <alignment horizontal="right" wrapText="1"/>
    </xf>
    <xf numFmtId="3" fontId="4" fillId="0" borderId="23" xfId="1" applyNumberFormat="1" applyFont="1" applyFill="1" applyBorder="1" applyAlignment="1">
      <alignment horizontal="right"/>
    </xf>
    <xf numFmtId="3" fontId="4" fillId="5" borderId="23" xfId="1" applyNumberFormat="1" applyFont="1" applyFill="1" applyBorder="1"/>
    <xf numFmtId="3" fontId="9" fillId="4" borderId="23" xfId="1" applyNumberFormat="1" applyFont="1" applyFill="1" applyBorder="1" applyAlignment="1">
      <alignment horizontal="right" wrapText="1"/>
    </xf>
    <xf numFmtId="3" fontId="4" fillId="4" borderId="23" xfId="1" applyNumberFormat="1" applyFont="1" applyFill="1" applyBorder="1"/>
    <xf numFmtId="3" fontId="25" fillId="5" borderId="17" xfId="1" applyNumberFormat="1" applyFont="1" applyFill="1" applyBorder="1" applyAlignment="1">
      <alignment horizontal="right" wrapText="1" indent="1" readingOrder="1"/>
    </xf>
    <xf numFmtId="3" fontId="25" fillId="5" borderId="17" xfId="1" applyNumberFormat="1" applyFont="1" applyFill="1" applyBorder="1"/>
    <xf numFmtId="3" fontId="25" fillId="5" borderId="23" xfId="1" applyNumberFormat="1" applyFont="1" applyFill="1" applyBorder="1" applyAlignment="1">
      <alignment horizontal="right" wrapText="1" indent="1" readingOrder="1"/>
    </xf>
    <xf numFmtId="3" fontId="25" fillId="5" borderId="23" xfId="1" applyNumberFormat="1" applyFont="1" applyFill="1" applyBorder="1"/>
    <xf numFmtId="0" fontId="4" fillId="11" borderId="23" xfId="3" quotePrefix="1" applyNumberFormat="1" applyFont="1" applyFill="1" applyBorder="1" applyAlignment="1">
      <alignment horizontal="center" vertical="center" wrapText="1"/>
    </xf>
    <xf numFmtId="3" fontId="9" fillId="11" borderId="23" xfId="1" applyNumberFormat="1" applyFont="1" applyFill="1" applyBorder="1" applyAlignment="1">
      <alignment horizontal="right" wrapText="1"/>
    </xf>
    <xf numFmtId="3" fontId="4" fillId="11" borderId="23" xfId="1" applyNumberFormat="1" applyFont="1" applyFill="1" applyBorder="1" applyAlignment="1">
      <alignment horizontal="right"/>
    </xf>
    <xf numFmtId="3" fontId="4" fillId="11" borderId="23" xfId="1" applyNumberFormat="1" applyFont="1" applyFill="1" applyBorder="1"/>
    <xf numFmtId="3" fontId="25" fillId="14" borderId="23" xfId="1" applyNumberFormat="1" applyFont="1" applyFill="1" applyBorder="1" applyAlignment="1">
      <alignment horizontal="right" wrapText="1" indent="1" readingOrder="1"/>
    </xf>
    <xf numFmtId="3" fontId="25" fillId="14" borderId="23" xfId="1" applyNumberFormat="1" applyFont="1" applyFill="1" applyBorder="1"/>
    <xf numFmtId="164" fontId="9" fillId="3" borderId="24" xfId="5" applyNumberFormat="1" applyFont="1" applyFill="1" applyBorder="1" applyAlignment="1">
      <alignment horizontal="center"/>
    </xf>
    <xf numFmtId="0" fontId="9" fillId="5" borderId="24" xfId="1" applyNumberFormat="1" applyFont="1" applyFill="1" applyBorder="1" applyAlignment="1">
      <alignment horizontal="right" wrapText="1"/>
    </xf>
    <xf numFmtId="3" fontId="4" fillId="5" borderId="24" xfId="1" applyNumberFormat="1" applyFont="1" applyFill="1" applyBorder="1" applyAlignment="1">
      <alignment horizontal="right"/>
    </xf>
    <xf numFmtId="0" fontId="9" fillId="0" borderId="24" xfId="1" applyNumberFormat="1" applyFont="1" applyFill="1" applyBorder="1" applyAlignment="1">
      <alignment horizontal="right" wrapText="1"/>
    </xf>
    <xf numFmtId="3" fontId="4" fillId="0" borderId="24" xfId="1" applyNumberFormat="1" applyFont="1" applyFill="1" applyBorder="1" applyAlignment="1">
      <alignment horizontal="right"/>
    </xf>
    <xf numFmtId="3" fontId="4" fillId="5" borderId="24" xfId="1" applyNumberFormat="1" applyFont="1" applyFill="1" applyBorder="1"/>
    <xf numFmtId="3" fontId="9" fillId="4" borderId="24" xfId="1" applyNumberFormat="1" applyFont="1" applyFill="1" applyBorder="1" applyAlignment="1">
      <alignment horizontal="right" wrapText="1"/>
    </xf>
    <xf numFmtId="3" fontId="4" fillId="4" borderId="24" xfId="1" applyNumberFormat="1" applyFont="1" applyFill="1" applyBorder="1"/>
    <xf numFmtId="3" fontId="25" fillId="5" borderId="24" xfId="1" applyNumberFormat="1" applyFont="1" applyFill="1" applyBorder="1" applyAlignment="1">
      <alignment horizontal="right" wrapText="1" indent="1" readingOrder="1"/>
    </xf>
    <xf numFmtId="3" fontId="25" fillId="5" borderId="24" xfId="1" applyNumberFormat="1" applyFont="1" applyFill="1" applyBorder="1"/>
    <xf numFmtId="3" fontId="7" fillId="4" borderId="1" xfId="3" quotePrefix="1" applyNumberFormat="1" applyFont="1" applyFill="1" applyBorder="1" applyAlignment="1">
      <alignment horizontal="right" vertical="center" wrapText="1"/>
    </xf>
    <xf numFmtId="3" fontId="26" fillId="4" borderId="1" xfId="3" quotePrefix="1" applyNumberFormat="1" applyFont="1" applyFill="1" applyBorder="1" applyAlignment="1">
      <alignment horizontal="right" vertical="center" wrapText="1" readingOrder="1"/>
    </xf>
    <xf numFmtId="3" fontId="26" fillId="4" borderId="1" xfId="3" quotePrefix="1" applyNumberFormat="1" applyFont="1" applyFill="1" applyBorder="1" applyAlignment="1">
      <alignment horizontal="right" vertical="center" wrapText="1"/>
    </xf>
    <xf numFmtId="0" fontId="7" fillId="0" borderId="1" xfId="3" quotePrefix="1" applyFont="1" applyFill="1" applyBorder="1" applyAlignment="1">
      <alignment horizontal="center" vertical="center" wrapText="1"/>
    </xf>
    <xf numFmtId="0" fontId="19" fillId="0" borderId="1" xfId="3" applyFont="1" applyFill="1" applyBorder="1" applyAlignment="1">
      <alignment horizontal="center" vertical="center" wrapText="1"/>
    </xf>
    <xf numFmtId="0" fontId="19" fillId="0" borderId="0" xfId="3" applyFont="1" applyFill="1" applyBorder="1" applyAlignment="1">
      <alignment horizontal="center" vertical="center" wrapText="1"/>
    </xf>
    <xf numFmtId="165" fontId="18" fillId="13" borderId="1" xfId="1" applyNumberFormat="1" applyFont="1" applyFill="1" applyBorder="1" applyAlignment="1">
      <alignment horizontal="right" wrapText="1"/>
    </xf>
    <xf numFmtId="165" fontId="18" fillId="13" borderId="17" xfId="1" applyNumberFormat="1" applyFont="1" applyFill="1" applyBorder="1" applyAlignment="1">
      <alignment horizontal="right" wrapText="1"/>
    </xf>
    <xf numFmtId="165" fontId="18" fillId="12" borderId="1" xfId="1" applyNumberFormat="1" applyFont="1" applyFill="1" applyBorder="1" applyAlignment="1">
      <alignment horizontal="right" wrapText="1"/>
    </xf>
    <xf numFmtId="165" fontId="18" fillId="14" borderId="23" xfId="1" applyNumberFormat="1" applyFont="1" applyFill="1" applyBorder="1" applyAlignment="1">
      <alignment horizontal="right" wrapText="1"/>
    </xf>
    <xf numFmtId="165" fontId="18" fillId="0" borderId="0" xfId="1" applyNumberFormat="1" applyFont="1" applyFill="1" applyBorder="1" applyAlignment="1">
      <alignment horizontal="right" wrapText="1"/>
    </xf>
    <xf numFmtId="165" fontId="18" fillId="5" borderId="1" xfId="1" applyNumberFormat="1" applyFont="1" applyFill="1" applyBorder="1" applyAlignment="1">
      <alignment horizontal="right" wrapText="1"/>
    </xf>
    <xf numFmtId="3" fontId="18" fillId="5" borderId="1" xfId="1" applyNumberFormat="1" applyFont="1" applyFill="1" applyBorder="1" applyAlignment="1">
      <alignment wrapText="1"/>
    </xf>
    <xf numFmtId="3" fontId="18" fillId="5" borderId="1" xfId="1" applyNumberFormat="1" applyFont="1" applyFill="1" applyBorder="1"/>
    <xf numFmtId="3" fontId="18" fillId="5" borderId="23" xfId="1" applyNumberFormat="1" applyFont="1" applyFill="1" applyBorder="1" applyAlignment="1">
      <alignment wrapText="1"/>
    </xf>
    <xf numFmtId="3" fontId="18" fillId="5" borderId="23" xfId="1" applyNumberFormat="1" applyFont="1" applyFill="1" applyBorder="1"/>
    <xf numFmtId="3" fontId="18" fillId="5" borderId="17" xfId="1" applyNumberFormat="1" applyFont="1" applyFill="1" applyBorder="1" applyAlignment="1">
      <alignment wrapText="1"/>
    </xf>
    <xf numFmtId="3" fontId="18" fillId="5" borderId="17" xfId="1" applyNumberFormat="1" applyFont="1" applyFill="1" applyBorder="1"/>
    <xf numFmtId="165" fontId="18" fillId="5" borderId="23" xfId="1" applyNumberFormat="1" applyFont="1" applyFill="1" applyBorder="1" applyAlignment="1">
      <alignment horizontal="right" wrapText="1"/>
    </xf>
    <xf numFmtId="165" fontId="18" fillId="5" borderId="24" xfId="1" applyNumberFormat="1" applyFont="1" applyFill="1" applyBorder="1" applyAlignment="1">
      <alignment horizontal="center" wrapText="1"/>
    </xf>
    <xf numFmtId="3" fontId="18" fillId="0" borderId="0" xfId="1" applyNumberFormat="1" applyFont="1" applyFill="1" applyBorder="1" applyAlignment="1">
      <alignment wrapText="1"/>
    </xf>
    <xf numFmtId="3" fontId="18" fillId="0" borderId="0" xfId="1" applyNumberFormat="1" applyFont="1" applyFill="1" applyBorder="1"/>
    <xf numFmtId="3" fontId="19" fillId="4" borderId="1" xfId="3" quotePrefix="1" applyNumberFormat="1" applyFont="1" applyFill="1" applyBorder="1" applyAlignment="1">
      <alignment horizontal="right" vertical="center" wrapText="1"/>
    </xf>
    <xf numFmtId="3" fontId="18" fillId="13" borderId="1" xfId="3" applyNumberFormat="1" applyFont="1" applyFill="1" applyBorder="1" applyAlignment="1">
      <alignment horizontal="center" vertical="center" wrapText="1"/>
    </xf>
    <xf numFmtId="3" fontId="18" fillId="13" borderId="1" xfId="3" applyNumberFormat="1" applyFont="1" applyFill="1" applyBorder="1" applyAlignment="1">
      <alignment horizontal="center" vertical="center"/>
    </xf>
    <xf numFmtId="3" fontId="18" fillId="12" borderId="1" xfId="3" applyNumberFormat="1" applyFont="1" applyFill="1" applyBorder="1" applyAlignment="1">
      <alignment horizontal="center" vertical="center" wrapText="1"/>
    </xf>
    <xf numFmtId="3" fontId="18" fillId="12" borderId="1" xfId="3" applyNumberFormat="1" applyFont="1" applyFill="1" applyBorder="1" applyAlignment="1">
      <alignment horizontal="center" vertical="center"/>
    </xf>
    <xf numFmtId="3" fontId="18" fillId="14" borderId="1" xfId="3" applyNumberFormat="1" applyFont="1" applyFill="1" applyBorder="1" applyAlignment="1">
      <alignment horizontal="center" vertical="center" wrapText="1"/>
    </xf>
    <xf numFmtId="3" fontId="18" fillId="14" borderId="17" xfId="3" applyNumberFormat="1" applyFont="1" applyFill="1" applyBorder="1" applyAlignment="1">
      <alignment horizontal="center" vertical="center"/>
    </xf>
    <xf numFmtId="3" fontId="18" fillId="5" borderId="1" xfId="1" applyNumberFormat="1" applyFont="1" applyFill="1" applyBorder="1" applyAlignment="1">
      <alignment horizontal="center" vertical="center"/>
    </xf>
    <xf numFmtId="3" fontId="18" fillId="5" borderId="17" xfId="3" applyNumberFormat="1" applyFont="1" applyFill="1" applyBorder="1" applyAlignment="1">
      <alignment horizontal="center" vertical="center"/>
    </xf>
    <xf numFmtId="3" fontId="18" fillId="5" borderId="1" xfId="3" applyNumberFormat="1" applyFont="1" applyFill="1" applyBorder="1" applyAlignment="1">
      <alignment horizontal="center" vertical="center"/>
    </xf>
    <xf numFmtId="43" fontId="18" fillId="5" borderId="1" xfId="1" applyFont="1" applyFill="1" applyBorder="1" applyAlignment="1">
      <alignment horizontal="center" vertical="center"/>
    </xf>
    <xf numFmtId="3" fontId="18" fillId="0" borderId="0" xfId="1" applyNumberFormat="1" applyFont="1" applyFill="1" applyBorder="1" applyAlignment="1">
      <alignment horizontal="center"/>
    </xf>
    <xf numFmtId="3" fontId="18" fillId="3" borderId="0" xfId="3" applyNumberFormat="1" applyFont="1" applyFill="1" applyBorder="1"/>
    <xf numFmtId="3" fontId="19" fillId="6" borderId="1" xfId="1" applyNumberFormat="1" applyFont="1" applyFill="1" applyBorder="1" applyAlignment="1">
      <alignment horizontal="center" vertical="center"/>
    </xf>
    <xf numFmtId="3" fontId="19" fillId="6" borderId="1" xfId="3" applyNumberFormat="1" applyFont="1" applyFill="1" applyBorder="1" applyAlignment="1">
      <alignment horizontal="center" vertical="center"/>
    </xf>
    <xf numFmtId="0" fontId="15" fillId="0" borderId="0" xfId="3" applyFont="1" applyFill="1" applyAlignment="1">
      <alignment horizontal="left" vertical="top" wrapText="1"/>
    </xf>
    <xf numFmtId="0" fontId="21" fillId="0" borderId="0" xfId="0" applyFont="1" applyFill="1" applyBorder="1" applyAlignment="1">
      <alignment horizontal="left" vertical="top" wrapText="1"/>
    </xf>
    <xf numFmtId="0" fontId="15" fillId="0" borderId="1" xfId="0" applyFont="1" applyBorder="1" applyAlignment="1">
      <alignment horizontal="center" wrapText="1"/>
    </xf>
    <xf numFmtId="0" fontId="17" fillId="0" borderId="0" xfId="0" applyFont="1" applyBorder="1" applyAlignment="1">
      <alignment vertical="center"/>
    </xf>
    <xf numFmtId="43" fontId="30" fillId="16" borderId="1" xfId="1" applyFont="1" applyFill="1" applyBorder="1" applyAlignment="1">
      <alignment horizontal="center" vertical="center" wrapText="1"/>
    </xf>
    <xf numFmtId="4" fontId="21" fillId="0" borderId="1" xfId="0" applyNumberFormat="1" applyFont="1" applyBorder="1" applyAlignment="1">
      <alignment horizontal="center" vertical="center"/>
    </xf>
    <xf numFmtId="4" fontId="21" fillId="0" borderId="16" xfId="0" applyNumberFormat="1" applyFont="1" applyBorder="1" applyAlignment="1">
      <alignment horizontal="center" vertical="center"/>
    </xf>
    <xf numFmtId="4" fontId="24" fillId="6" borderId="1" xfId="0" applyNumberFormat="1" applyFont="1" applyFill="1" applyBorder="1" applyAlignment="1">
      <alignment horizontal="center" vertical="center"/>
    </xf>
    <xf numFmtId="4" fontId="4" fillId="3" borderId="0" xfId="3" applyNumberFormat="1" applyFont="1" applyFill="1"/>
    <xf numFmtId="0" fontId="15" fillId="0" borderId="1" xfId="0" applyFont="1" applyBorder="1" applyAlignment="1">
      <alignment horizontal="center" vertical="center" wrapText="1"/>
    </xf>
    <xf numFmtId="0" fontId="21" fillId="0" borderId="0" xfId="0" applyFont="1" applyFill="1" applyBorder="1" applyAlignment="1">
      <alignment horizontal="center" vertical="top" wrapText="1"/>
    </xf>
    <xf numFmtId="0" fontId="21" fillId="0" borderId="1" xfId="0" applyFont="1" applyFill="1" applyBorder="1" applyAlignment="1">
      <alignment horizontal="center" vertical="center"/>
    </xf>
    <xf numFmtId="170" fontId="15" fillId="16" borderId="1" xfId="0" applyNumberFormat="1" applyFont="1" applyFill="1" applyBorder="1" applyAlignment="1">
      <alignment horizontal="center" vertical="center"/>
    </xf>
    <xf numFmtId="43" fontId="30" fillId="15" borderId="1" xfId="1" applyFont="1" applyFill="1" applyBorder="1" applyAlignment="1">
      <alignment horizontal="center" vertical="center" wrapText="1"/>
    </xf>
    <xf numFmtId="43" fontId="30" fillId="12" borderId="18" xfId="1" applyFont="1" applyFill="1" applyBorder="1" applyAlignment="1">
      <alignment horizontal="center" vertical="center" wrapText="1"/>
    </xf>
    <xf numFmtId="3" fontId="15" fillId="12" borderId="18" xfId="0" applyNumberFormat="1" applyFont="1" applyFill="1" applyBorder="1" applyAlignment="1">
      <alignment horizontal="center" vertical="center"/>
    </xf>
    <xf numFmtId="43" fontId="30" fillId="10" borderId="1" xfId="1" applyFont="1" applyFill="1" applyBorder="1" applyAlignment="1">
      <alignment horizontal="center" vertical="center" wrapText="1"/>
    </xf>
    <xf numFmtId="4" fontId="15" fillId="10" borderId="1" xfId="0" applyNumberFormat="1" applyFont="1" applyFill="1" applyBorder="1" applyAlignment="1">
      <alignment horizontal="center" vertical="center"/>
    </xf>
    <xf numFmtId="43" fontId="31" fillId="12" borderId="1" xfId="1" applyFont="1" applyFill="1" applyBorder="1" applyAlignment="1">
      <alignment horizontal="center" vertical="center" wrapText="1"/>
    </xf>
    <xf numFmtId="171" fontId="28" fillId="12" borderId="1" xfId="0" applyNumberFormat="1" applyFont="1" applyFill="1" applyBorder="1" applyAlignment="1">
      <alignment horizontal="center" vertical="center"/>
    </xf>
    <xf numFmtId="0" fontId="30" fillId="12" borderId="1" xfId="0" applyFont="1" applyFill="1" applyBorder="1" applyAlignment="1">
      <alignment horizontal="center" vertical="center" wrapText="1"/>
    </xf>
    <xf numFmtId="171" fontId="4" fillId="3" borderId="0" xfId="3" applyNumberFormat="1" applyFont="1" applyFill="1"/>
    <xf numFmtId="2" fontId="15" fillId="15" borderId="1" xfId="0" applyNumberFormat="1" applyFont="1" applyFill="1" applyBorder="1" applyAlignment="1">
      <alignment horizontal="center" vertical="center"/>
    </xf>
    <xf numFmtId="2" fontId="4" fillId="3" borderId="0" xfId="3" applyNumberFormat="1" applyFont="1" applyFill="1"/>
    <xf numFmtId="40" fontId="4" fillId="3" borderId="0" xfId="3" applyNumberFormat="1" applyFont="1" applyFill="1"/>
    <xf numFmtId="4" fontId="34" fillId="3" borderId="0" xfId="3" applyNumberFormat="1" applyFont="1" applyFill="1"/>
    <xf numFmtId="4" fontId="7" fillId="3" borderId="0" xfId="3" applyNumberFormat="1" applyFont="1" applyFill="1"/>
    <xf numFmtId="40" fontId="34" fillId="3" borderId="0" xfId="3" applyNumberFormat="1" applyFont="1" applyFill="1"/>
    <xf numFmtId="0" fontId="36" fillId="0" borderId="0" xfId="0" applyFont="1" applyBorder="1" applyAlignment="1">
      <alignment horizontal="left" vertical="center"/>
    </xf>
    <xf numFmtId="0" fontId="35" fillId="3" borderId="0" xfId="3" applyFont="1" applyFill="1"/>
    <xf numFmtId="0" fontId="37" fillId="5" borderId="1" xfId="3" applyFont="1" applyFill="1" applyBorder="1" applyAlignment="1">
      <alignment horizontal="center" vertical="center" wrapText="1"/>
    </xf>
    <xf numFmtId="0" fontId="35" fillId="0" borderId="0" xfId="3" applyFont="1" applyFill="1" applyBorder="1" applyAlignment="1">
      <alignment horizontal="center" vertical="center" wrapText="1"/>
    </xf>
    <xf numFmtId="0" fontId="35" fillId="0" borderId="1" xfId="3" applyFont="1" applyFill="1" applyBorder="1" applyAlignment="1">
      <alignment horizontal="center" vertical="center" wrapText="1"/>
    </xf>
    <xf numFmtId="4" fontId="35" fillId="0" borderId="1" xfId="3" applyNumberFormat="1" applyFont="1" applyFill="1" applyBorder="1" applyAlignment="1">
      <alignment horizontal="center" vertical="center" wrapText="1"/>
    </xf>
    <xf numFmtId="0" fontId="35" fillId="3" borderId="1" xfId="3" applyFont="1" applyFill="1" applyBorder="1" applyAlignment="1">
      <alignment horizontal="center"/>
    </xf>
    <xf numFmtId="4" fontId="35" fillId="3" borderId="1" xfId="3" applyNumberFormat="1" applyFont="1" applyFill="1" applyBorder="1" applyAlignment="1">
      <alignment horizontal="center"/>
    </xf>
    <xf numFmtId="0" fontId="35" fillId="3" borderId="0" xfId="3" applyFont="1" applyFill="1" applyAlignment="1">
      <alignment horizontal="right"/>
    </xf>
    <xf numFmtId="3" fontId="35" fillId="3" borderId="1" xfId="3" applyNumberFormat="1" applyFont="1" applyFill="1" applyBorder="1" applyAlignment="1">
      <alignment horizontal="center"/>
    </xf>
    <xf numFmtId="3" fontId="35" fillId="3" borderId="0" xfId="3" applyNumberFormat="1" applyFont="1" applyFill="1"/>
    <xf numFmtId="0" fontId="37" fillId="5" borderId="1" xfId="3" applyFont="1" applyFill="1" applyBorder="1" applyAlignment="1">
      <alignment horizontal="center"/>
    </xf>
    <xf numFmtId="4" fontId="37" fillId="5" borderId="1" xfId="3" applyNumberFormat="1" applyFont="1" applyFill="1" applyBorder="1" applyAlignment="1">
      <alignment horizontal="center"/>
    </xf>
    <xf numFmtId="0" fontId="38" fillId="5" borderId="1" xfId="3" applyFont="1" applyFill="1" applyBorder="1" applyAlignment="1">
      <alignment horizontal="center" vertical="center" wrapText="1"/>
    </xf>
    <xf numFmtId="3" fontId="32" fillId="0" borderId="1" xfId="3" applyNumberFormat="1" applyFont="1" applyFill="1" applyBorder="1" applyAlignment="1">
      <alignment horizontal="center"/>
    </xf>
    <xf numFmtId="4" fontId="32" fillId="0" borderId="1" xfId="3" applyNumberFormat="1" applyFont="1" applyFill="1" applyBorder="1" applyAlignment="1">
      <alignment horizontal="center"/>
    </xf>
    <xf numFmtId="40" fontId="32" fillId="0" borderId="1" xfId="3" applyNumberFormat="1" applyFont="1" applyFill="1" applyBorder="1" applyAlignment="1">
      <alignment horizontal="center"/>
    </xf>
    <xf numFmtId="4" fontId="38" fillId="5" borderId="1" xfId="3" applyNumberFormat="1" applyFont="1" applyFill="1" applyBorder="1" applyAlignment="1">
      <alignment horizontal="center"/>
    </xf>
    <xf numFmtId="3" fontId="38" fillId="5" borderId="1" xfId="3" applyNumberFormat="1" applyFont="1" applyFill="1" applyBorder="1" applyAlignment="1">
      <alignment horizontal="center"/>
    </xf>
    <xf numFmtId="165" fontId="13" fillId="0" borderId="0" xfId="1" applyNumberFormat="1" applyFont="1" applyFill="1" applyBorder="1" applyAlignment="1">
      <alignment horizontal="right" wrapText="1" indent="1"/>
    </xf>
    <xf numFmtId="37" fontId="7" fillId="0" borderId="0" xfId="1" applyNumberFormat="1" applyFont="1" applyFill="1" applyBorder="1"/>
    <xf numFmtId="167" fontId="7" fillId="0" borderId="0" xfId="7" applyNumberFormat="1" applyFont="1" applyFill="1" applyBorder="1"/>
    <xf numFmtId="3" fontId="33" fillId="3" borderId="1" xfId="0" applyNumberFormat="1" applyFont="1" applyFill="1" applyBorder="1" applyAlignment="1">
      <alignment horizontal="center"/>
    </xf>
    <xf numFmtId="0" fontId="39" fillId="0" borderId="0" xfId="3" applyFont="1" applyFill="1" applyBorder="1" applyAlignment="1">
      <alignment horizontal="center"/>
    </xf>
    <xf numFmtId="0" fontId="40" fillId="0" borderId="0" xfId="3" applyFont="1" applyFill="1" applyBorder="1"/>
    <xf numFmtId="0" fontId="41" fillId="0" borderId="0" xfId="0" applyFont="1" applyFill="1" applyBorder="1" applyAlignment="1">
      <alignment horizontal="center" vertical="center"/>
    </xf>
    <xf numFmtId="4" fontId="41" fillId="0" borderId="0" xfId="0" applyNumberFormat="1" applyFont="1" applyFill="1" applyBorder="1" applyAlignment="1">
      <alignment horizontal="center" vertical="center" wrapText="1"/>
    </xf>
    <xf numFmtId="3" fontId="40" fillId="0" borderId="0" xfId="0" applyNumberFormat="1" applyFont="1" applyFill="1" applyBorder="1" applyAlignment="1">
      <alignment horizontal="center"/>
    </xf>
    <xf numFmtId="4" fontId="40" fillId="0" borderId="0" xfId="0" applyNumberFormat="1" applyFont="1" applyFill="1" applyBorder="1" applyAlignment="1">
      <alignment horizontal="center"/>
    </xf>
    <xf numFmtId="3" fontId="41" fillId="0" borderId="0" xfId="0" applyNumberFormat="1" applyFont="1" applyFill="1" applyBorder="1" applyAlignment="1">
      <alignment horizontal="center"/>
    </xf>
    <xf numFmtId="4" fontId="41" fillId="0" borderId="0" xfId="0" applyNumberFormat="1" applyFont="1" applyFill="1" applyBorder="1" applyAlignment="1">
      <alignment horizontal="center"/>
    </xf>
    <xf numFmtId="0" fontId="5" fillId="3" borderId="0" xfId="3" applyFont="1" applyFill="1" applyBorder="1" applyAlignment="1">
      <alignment horizontal="center" vertical="center"/>
    </xf>
    <xf numFmtId="0" fontId="7" fillId="5" borderId="1" xfId="3" applyFont="1" applyFill="1" applyBorder="1" applyAlignment="1">
      <alignment horizontal="center" vertical="center"/>
    </xf>
    <xf numFmtId="0" fontId="7" fillId="3" borderId="6" xfId="3" applyFont="1" applyFill="1" applyBorder="1" applyAlignment="1">
      <alignment horizontal="center"/>
    </xf>
    <xf numFmtId="0" fontId="7" fillId="3" borderId="2" xfId="3" applyFont="1" applyFill="1" applyBorder="1" applyAlignment="1">
      <alignment horizontal="center"/>
    </xf>
    <xf numFmtId="0" fontId="7" fillId="5" borderId="6" xfId="3" applyFont="1" applyFill="1" applyBorder="1" applyAlignment="1">
      <alignment horizontal="center"/>
    </xf>
    <xf numFmtId="0" fontId="7" fillId="5" borderId="7" xfId="3" applyFont="1" applyFill="1" applyBorder="1" applyAlignment="1">
      <alignment horizontal="center"/>
    </xf>
    <xf numFmtId="0" fontId="7" fillId="3" borderId="2" xfId="3" applyFont="1" applyFill="1" applyBorder="1" applyAlignment="1">
      <alignment horizontal="center" wrapText="1"/>
    </xf>
    <xf numFmtId="0" fontId="7" fillId="3" borderId="7" xfId="3" applyFont="1" applyFill="1" applyBorder="1" applyAlignment="1">
      <alignment horizontal="center" wrapText="1"/>
    </xf>
    <xf numFmtId="0" fontId="4" fillId="3" borderId="3" xfId="3" applyFont="1" applyFill="1" applyBorder="1" applyAlignment="1">
      <alignment horizontal="center" wrapText="1"/>
    </xf>
    <xf numFmtId="0" fontId="7" fillId="3" borderId="4" xfId="3" applyFont="1" applyFill="1" applyBorder="1" applyAlignment="1">
      <alignment horizontal="center" wrapText="1"/>
    </xf>
    <xf numFmtId="0" fontId="7" fillId="4" borderId="1" xfId="3" applyFont="1" applyFill="1" applyBorder="1" applyAlignment="1">
      <alignment horizontal="center" vertical="center"/>
    </xf>
    <xf numFmtId="164" fontId="4" fillId="3" borderId="5" xfId="3" applyNumberFormat="1" applyFont="1" applyFill="1" applyBorder="1" applyAlignment="1">
      <alignment horizontal="center"/>
    </xf>
    <xf numFmtId="164" fontId="4" fillId="3" borderId="3" xfId="3" applyNumberFormat="1" applyFont="1" applyFill="1" applyBorder="1" applyAlignment="1">
      <alignment horizontal="center"/>
    </xf>
    <xf numFmtId="0" fontId="7" fillId="5" borderId="5" xfId="3" applyFont="1" applyFill="1" applyBorder="1" applyAlignment="1">
      <alignment horizontal="center"/>
    </xf>
    <xf numFmtId="0" fontId="7" fillId="5" borderId="4" xfId="3" applyFont="1" applyFill="1" applyBorder="1" applyAlignment="1">
      <alignment horizontal="center"/>
    </xf>
    <xf numFmtId="0" fontId="15" fillId="10" borderId="18" xfId="3" applyFont="1" applyFill="1" applyBorder="1" applyAlignment="1">
      <alignment horizontal="left" vertical="center" wrapText="1"/>
    </xf>
    <xf numFmtId="0" fontId="15" fillId="10" borderId="19" xfId="3" applyFont="1" applyFill="1" applyBorder="1" applyAlignment="1">
      <alignment horizontal="left" vertical="center" wrapText="1"/>
    </xf>
    <xf numFmtId="0" fontId="15" fillId="10" borderId="20" xfId="3" applyFont="1" applyFill="1" applyBorder="1" applyAlignment="1">
      <alignment horizontal="left" vertical="center" wrapText="1"/>
    </xf>
    <xf numFmtId="0" fontId="15" fillId="11" borderId="18" xfId="3" applyFont="1" applyFill="1" applyBorder="1" applyAlignment="1">
      <alignment horizontal="left" vertical="center" wrapText="1"/>
    </xf>
    <xf numFmtId="0" fontId="15" fillId="11" borderId="19" xfId="3" applyFont="1" applyFill="1" applyBorder="1" applyAlignment="1">
      <alignment horizontal="left" vertical="center" wrapText="1"/>
    </xf>
    <xf numFmtId="0" fontId="15" fillId="11" borderId="20" xfId="3" applyFont="1" applyFill="1" applyBorder="1" applyAlignment="1">
      <alignment horizontal="left" vertical="center" wrapText="1"/>
    </xf>
    <xf numFmtId="0" fontId="15" fillId="3" borderId="18" xfId="3" applyFont="1" applyFill="1" applyBorder="1" applyAlignment="1">
      <alignment horizontal="left" vertical="center"/>
    </xf>
    <xf numFmtId="0" fontId="15" fillId="3" borderId="19" xfId="3" applyFont="1" applyFill="1" applyBorder="1" applyAlignment="1">
      <alignment horizontal="left" vertical="center"/>
    </xf>
    <xf numFmtId="0" fontId="15" fillId="3" borderId="20" xfId="3" applyFont="1" applyFill="1" applyBorder="1" applyAlignment="1">
      <alignment horizontal="left" vertical="center"/>
    </xf>
    <xf numFmtId="0" fontId="26" fillId="0" borderId="0" xfId="3" applyFont="1" applyFill="1" applyAlignment="1">
      <alignment horizontal="center" vertical="center" wrapText="1"/>
    </xf>
    <xf numFmtId="0" fontId="19" fillId="0" borderId="0" xfId="3" applyFont="1" applyFill="1" applyBorder="1" applyAlignment="1">
      <alignment horizontal="center" vertical="center" wrapText="1"/>
    </xf>
    <xf numFmtId="0" fontId="19" fillId="0" borderId="3" xfId="3" applyFont="1" applyFill="1" applyBorder="1" applyAlignment="1">
      <alignment horizontal="center" vertical="center" wrapText="1"/>
    </xf>
    <xf numFmtId="0" fontId="15" fillId="7" borderId="18" xfId="3" applyFont="1" applyFill="1" applyBorder="1" applyAlignment="1">
      <alignment horizontal="left" vertical="center" wrapText="1"/>
    </xf>
    <xf numFmtId="0" fontId="15" fillId="7" borderId="19" xfId="3" applyFont="1" applyFill="1" applyBorder="1" applyAlignment="1">
      <alignment horizontal="left" vertical="center" wrapText="1"/>
    </xf>
    <xf numFmtId="0" fontId="15" fillId="7" borderId="20" xfId="3" applyFont="1" applyFill="1" applyBorder="1" applyAlignment="1">
      <alignment horizontal="left" vertical="center" wrapText="1"/>
    </xf>
    <xf numFmtId="0" fontId="7" fillId="3" borderId="6" xfId="3" applyFont="1" applyFill="1" applyBorder="1" applyAlignment="1">
      <alignment horizontal="center" wrapText="1"/>
    </xf>
    <xf numFmtId="0" fontId="4" fillId="3" borderId="5" xfId="3" applyFont="1" applyFill="1" applyBorder="1" applyAlignment="1">
      <alignment horizontal="center" wrapText="1"/>
    </xf>
    <xf numFmtId="0" fontId="18" fillId="0" borderId="0" xfId="3" applyFont="1" applyFill="1" applyBorder="1" applyAlignment="1">
      <alignment horizontal="center" vertical="center" wrapText="1"/>
    </xf>
    <xf numFmtId="0" fontId="25" fillId="0" borderId="0" xfId="3" applyFont="1" applyFill="1" applyAlignment="1">
      <alignment horizontal="center" vertical="center" wrapText="1"/>
    </xf>
    <xf numFmtId="164" fontId="4" fillId="3" borderId="21" xfId="3" applyNumberFormat="1" applyFont="1" applyFill="1" applyBorder="1" applyAlignment="1">
      <alignment horizontal="center" vertical="center"/>
    </xf>
    <xf numFmtId="164" fontId="4" fillId="3" borderId="22" xfId="3" applyNumberFormat="1" applyFont="1" applyFill="1" applyBorder="1" applyAlignment="1">
      <alignment horizontal="center" vertical="center"/>
    </xf>
    <xf numFmtId="0" fontId="7" fillId="5" borderId="21" xfId="3" applyFont="1" applyFill="1" applyBorder="1" applyAlignment="1">
      <alignment horizontal="center" vertical="center"/>
    </xf>
    <xf numFmtId="0" fontId="7" fillId="5" borderId="22" xfId="3" applyFont="1" applyFill="1" applyBorder="1" applyAlignment="1">
      <alignment horizontal="center" vertical="center"/>
    </xf>
    <xf numFmtId="0" fontId="15" fillId="0" borderId="0" xfId="3" applyFont="1" applyFill="1" applyAlignment="1">
      <alignment horizontal="left" vertical="top" wrapText="1"/>
    </xf>
    <xf numFmtId="0" fontId="7" fillId="0" borderId="0" xfId="3" applyFont="1" applyFill="1" applyBorder="1" applyAlignment="1">
      <alignment horizontal="left" wrapText="1"/>
    </xf>
    <xf numFmtId="0" fontId="7" fillId="0" borderId="3" xfId="3" applyFont="1" applyFill="1" applyBorder="1" applyAlignment="1">
      <alignment horizontal="left" wrapText="1"/>
    </xf>
    <xf numFmtId="0" fontId="7" fillId="3" borderId="0" xfId="3" applyFont="1" applyFill="1" applyBorder="1" applyAlignment="1">
      <alignment horizontal="left" wrapText="1"/>
    </xf>
    <xf numFmtId="0" fontId="7" fillId="3" borderId="3" xfId="3" applyFont="1" applyFill="1" applyBorder="1" applyAlignment="1">
      <alignment horizontal="left" wrapText="1"/>
    </xf>
    <xf numFmtId="0" fontId="5" fillId="0" borderId="0" xfId="3" applyFont="1" applyFill="1" applyBorder="1" applyAlignment="1">
      <alignment horizontal="center" vertical="center"/>
    </xf>
    <xf numFmtId="0" fontId="7" fillId="5" borderId="1" xfId="3" applyFont="1" applyFill="1" applyBorder="1" applyAlignment="1">
      <alignment horizontal="center" vertical="center" wrapText="1"/>
    </xf>
    <xf numFmtId="0" fontId="7" fillId="5" borderId="16" xfId="3" applyFont="1" applyFill="1" applyBorder="1" applyAlignment="1">
      <alignment horizontal="center" vertical="center" wrapText="1"/>
    </xf>
    <xf numFmtId="0" fontId="7" fillId="3" borderId="7" xfId="3" applyFont="1" applyFill="1" applyBorder="1" applyAlignment="1">
      <alignment horizontal="center"/>
    </xf>
    <xf numFmtId="0" fontId="7" fillId="5" borderId="6" xfId="3" applyFont="1" applyFill="1" applyBorder="1" applyAlignment="1">
      <alignment horizontal="center" vertical="center" wrapText="1"/>
    </xf>
    <xf numFmtId="0" fontId="7" fillId="5" borderId="7" xfId="3" applyFont="1" applyFill="1" applyBorder="1" applyAlignment="1">
      <alignment horizontal="center" vertical="center" wrapText="1"/>
    </xf>
    <xf numFmtId="0" fontId="7" fillId="5" borderId="21" xfId="3" applyFont="1" applyFill="1" applyBorder="1" applyAlignment="1">
      <alignment horizontal="center" vertical="center" wrapText="1"/>
    </xf>
    <xf numFmtId="0" fontId="7" fillId="5" borderId="22" xfId="3" applyFont="1" applyFill="1" applyBorder="1" applyAlignment="1">
      <alignment horizontal="center" vertical="center" wrapText="1"/>
    </xf>
    <xf numFmtId="0" fontId="7" fillId="4" borderId="6" xfId="3" applyFont="1" applyFill="1" applyBorder="1" applyAlignment="1">
      <alignment horizontal="center" vertical="center" wrapText="1"/>
    </xf>
    <xf numFmtId="0" fontId="7" fillId="4" borderId="7" xfId="3" applyFont="1" applyFill="1" applyBorder="1" applyAlignment="1">
      <alignment horizontal="center" vertical="center" wrapText="1"/>
    </xf>
    <xf numFmtId="0" fontId="7" fillId="4" borderId="21" xfId="3" applyFont="1" applyFill="1" applyBorder="1" applyAlignment="1">
      <alignment horizontal="center" vertical="center" wrapText="1"/>
    </xf>
    <xf numFmtId="0" fontId="7" fillId="4" borderId="22" xfId="3" applyFont="1" applyFill="1" applyBorder="1" applyAlignment="1">
      <alignment horizontal="center" vertical="center" wrapText="1"/>
    </xf>
    <xf numFmtId="0" fontId="38" fillId="0" borderId="0" xfId="3" applyFont="1" applyFill="1" applyAlignment="1">
      <alignment horizontal="center" wrapText="1"/>
    </xf>
    <xf numFmtId="0" fontId="38" fillId="0" borderId="3" xfId="3" applyFont="1" applyFill="1" applyBorder="1" applyAlignment="1">
      <alignment horizontal="center" wrapText="1"/>
    </xf>
    <xf numFmtId="0" fontId="37" fillId="0" borderId="0" xfId="3" applyFont="1" applyFill="1" applyBorder="1" applyAlignment="1">
      <alignment horizontal="center" wrapText="1"/>
    </xf>
    <xf numFmtId="0" fontId="37" fillId="0" borderId="3" xfId="3" applyFont="1" applyFill="1" applyBorder="1" applyAlignment="1">
      <alignment horizontal="center" wrapText="1"/>
    </xf>
    <xf numFmtId="0" fontId="29" fillId="0" borderId="0" xfId="0" applyFont="1" applyFill="1" applyBorder="1" applyAlignment="1">
      <alignment horizontal="left" vertical="center" wrapText="1"/>
    </xf>
    <xf numFmtId="0" fontId="29" fillId="0" borderId="0" xfId="0" applyFont="1" applyFill="1" applyBorder="1" applyAlignment="1">
      <alignment horizontal="left" vertical="top" wrapText="1"/>
    </xf>
    <xf numFmtId="0" fontId="5" fillId="3" borderId="0" xfId="3" applyFont="1" applyFill="1" applyAlignment="1">
      <alignment horizontal="left" vertical="center"/>
    </xf>
    <xf numFmtId="0" fontId="17" fillId="0" borderId="0" xfId="0" applyFont="1" applyBorder="1" applyAlignment="1">
      <alignment horizontal="left" vertical="center"/>
    </xf>
    <xf numFmtId="0" fontId="5" fillId="3" borderId="0" xfId="2" applyFont="1" applyFill="1" applyAlignment="1">
      <alignment horizontal="center" vertical="center"/>
    </xf>
    <xf numFmtId="0" fontId="15" fillId="3" borderId="0" xfId="2" applyFont="1" applyFill="1" applyBorder="1" applyAlignment="1">
      <alignment horizontal="left" wrapText="1"/>
    </xf>
    <xf numFmtId="0" fontId="4" fillId="3" borderId="18" xfId="2" applyFont="1" applyFill="1" applyBorder="1" applyAlignment="1">
      <alignment horizontal="left"/>
    </xf>
    <xf numFmtId="0" fontId="4" fillId="3" borderId="20" xfId="2" applyFont="1" applyFill="1" applyBorder="1" applyAlignment="1">
      <alignment horizontal="left"/>
    </xf>
    <xf numFmtId="0" fontId="7" fillId="3" borderId="18" xfId="2" applyFont="1" applyFill="1" applyBorder="1" applyAlignment="1">
      <alignment horizontal="right"/>
    </xf>
    <xf numFmtId="0" fontId="7" fillId="3" borderId="19" xfId="2" applyFont="1" applyFill="1" applyBorder="1" applyAlignment="1">
      <alignment horizontal="right"/>
    </xf>
    <xf numFmtId="0" fontId="7" fillId="3" borderId="20" xfId="2" applyFont="1" applyFill="1" applyBorder="1" applyAlignment="1">
      <alignment horizontal="right"/>
    </xf>
    <xf numFmtId="0" fontId="7" fillId="8" borderId="16" xfId="2" applyFont="1" applyFill="1" applyBorder="1" applyAlignment="1">
      <alignment horizontal="center" vertical="center"/>
    </xf>
    <xf numFmtId="0" fontId="7" fillId="8" borderId="18" xfId="2" applyFont="1" applyFill="1" applyBorder="1" applyAlignment="1">
      <alignment horizontal="center" vertical="center"/>
    </xf>
    <xf numFmtId="0" fontId="7" fillId="8" borderId="19" xfId="2" applyFont="1" applyFill="1" applyBorder="1" applyAlignment="1">
      <alignment horizontal="center" vertical="center"/>
    </xf>
    <xf numFmtId="0" fontId="7" fillId="8" borderId="20" xfId="2" applyFont="1" applyFill="1" applyBorder="1" applyAlignment="1">
      <alignment horizontal="center" vertical="center"/>
    </xf>
    <xf numFmtId="0" fontId="18" fillId="3" borderId="0" xfId="3" applyFont="1" applyFill="1" applyAlignment="1">
      <alignment horizontal="center" wrapText="1"/>
    </xf>
    <xf numFmtId="0" fontId="5" fillId="3" borderId="0" xfId="3" applyFont="1" applyFill="1" applyAlignment="1">
      <alignment horizontal="center" vertical="center" wrapText="1"/>
    </xf>
    <xf numFmtId="0" fontId="18" fillId="0" borderId="0" xfId="3" applyFont="1" applyFill="1" applyAlignment="1">
      <alignment horizontal="center" wrapText="1"/>
    </xf>
    <xf numFmtId="0" fontId="4" fillId="3" borderId="0" xfId="3" applyFill="1" applyAlignment="1">
      <alignment horizontal="left" vertical="top" wrapText="1"/>
    </xf>
    <xf numFmtId="0" fontId="12" fillId="2" borderId="1" xfId="0" applyFont="1" applyFill="1" applyBorder="1" applyAlignment="1">
      <alignment horizontal="left" vertical="center"/>
    </xf>
    <xf numFmtId="0" fontId="12" fillId="0" borderId="1" xfId="0" applyNumberFormat="1" applyFont="1" applyBorder="1" applyAlignment="1">
      <alignment horizontal="left" vertical="center"/>
    </xf>
    <xf numFmtId="0" fontId="12" fillId="0" borderId="1" xfId="0" applyNumberFormat="1" applyFont="1" applyBorder="1" applyAlignment="1">
      <alignment horizontal="left" vertical="center" wrapText="1"/>
    </xf>
    <xf numFmtId="0" fontId="12" fillId="2" borderId="1" xfId="0" applyFont="1" applyFill="1" applyBorder="1" applyAlignment="1">
      <alignment horizontal="left" vertical="center" wrapText="1"/>
    </xf>
  </cellXfs>
  <cellStyles count="10">
    <cellStyle name="Comma" xfId="1" builtinId="3"/>
    <cellStyle name="Comma 2" xfId="9"/>
    <cellStyle name="Normal" xfId="0" builtinId="0"/>
    <cellStyle name="Normal 2" xfId="2"/>
    <cellStyle name="Normal 3" xfId="6"/>
    <cellStyle name="Normal 4" xfId="8"/>
    <cellStyle name="Normal_Solar Installed RE Project Detail as of 3-31-09 by Year" xfId="3"/>
    <cellStyle name="Normal_SREC Reg Pgm Status Report 063009 (3)" xfId="4"/>
    <cellStyle name="Normal_Summary by Year" xfId="5"/>
    <cellStyle name="Percent" xfId="7" builtinId="5"/>
  </cellStyles>
  <dxfs count="0"/>
  <tableStyles count="0" defaultTableStyle="TableStyleMedium9" defaultPivotStyle="PivotStyleLight16"/>
  <colors>
    <mruColors>
      <color rgb="FFFFFF99"/>
      <color rgb="FFFFFFB7"/>
      <color rgb="FFCCFFCC"/>
      <color rgb="FFFFFFDD"/>
      <color rgb="FFFFFFFF"/>
      <color rgb="FFFFFFCC"/>
      <color rgb="FFC5D9F1"/>
      <color rgb="FFAAC2DE"/>
      <color rgb="FFBFD5EF"/>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441960</xdr:colOff>
      <xdr:row>26</xdr:row>
      <xdr:rowOff>0</xdr:rowOff>
    </xdr:from>
    <xdr:ext cx="184731" cy="264560"/>
    <xdr:sp macro="" textlink="">
      <xdr:nvSpPr>
        <xdr:cNvPr id="2" name="TextBox 1"/>
        <xdr:cNvSpPr txBox="1"/>
      </xdr:nvSpPr>
      <xdr:spPr>
        <a:xfrm>
          <a:off x="1066800" y="105232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A%202016-X-23938\PRG%20-%20SRP%20-%20Solar%20Registration%20Program\Reporting\Monthly%20Reports\2016%20Monthly\12%20-%20December\Website%20Content%20&amp;%20Reports%20to%20be%20Posted\Solar%20Installation%20Report%2012.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Capacity"/>
      <sheetName val="Monthly Capacity"/>
      <sheetName val="Interconnection &amp; Customer Type"/>
      <sheetName val="TPO Summary"/>
      <sheetName val="By County"/>
      <sheetName val="Definitions"/>
    </sheetNames>
    <sheetDataSet>
      <sheetData sheetId="0">
        <row r="12">
          <cell r="Q12">
            <v>12843</v>
          </cell>
          <cell r="R12">
            <v>192518.01</v>
          </cell>
        </row>
        <row r="13">
          <cell r="Q13">
            <v>19013</v>
          </cell>
          <cell r="R13">
            <v>353090.61</v>
          </cell>
        </row>
      </sheetData>
      <sheetData sheetId="1">
        <row r="6">
          <cell r="Q6">
            <v>13423</v>
          </cell>
          <cell r="R6">
            <v>564785.63899999997</v>
          </cell>
        </row>
        <row r="7">
          <cell r="Q7">
            <v>5902</v>
          </cell>
          <cell r="R7">
            <v>417327.35299999994</v>
          </cell>
        </row>
        <row r="8">
          <cell r="Q8">
            <v>6538</v>
          </cell>
          <cell r="R8">
            <v>202227.565</v>
          </cell>
        </row>
        <row r="9">
          <cell r="Q9">
            <v>6519</v>
          </cell>
          <cell r="R9">
            <v>247392.60199999996</v>
          </cell>
        </row>
        <row r="10">
          <cell r="Q10">
            <v>1601</v>
          </cell>
          <cell r="R10">
            <v>22647.319</v>
          </cell>
        </row>
        <row r="11">
          <cell r="Q11">
            <v>91</v>
          </cell>
          <cell r="R11">
            <v>3000.89</v>
          </cell>
        </row>
        <row r="12">
          <cell r="Q12">
            <v>849</v>
          </cell>
          <cell r="R12">
            <v>16116.320000000002</v>
          </cell>
        </row>
        <row r="13">
          <cell r="Q13">
            <v>630</v>
          </cell>
          <cell r="R13">
            <v>5863.67</v>
          </cell>
        </row>
        <row r="14">
          <cell r="Q14">
            <v>847</v>
          </cell>
          <cell r="R14">
            <v>14926.18</v>
          </cell>
        </row>
        <row r="15">
          <cell r="Q15">
            <v>918</v>
          </cell>
          <cell r="R15">
            <v>8785.83</v>
          </cell>
        </row>
        <row r="16">
          <cell r="Q16">
            <v>787</v>
          </cell>
          <cell r="R16">
            <v>7896.7199999999993</v>
          </cell>
        </row>
        <row r="17">
          <cell r="Q17">
            <v>1105</v>
          </cell>
          <cell r="R17">
            <v>17717.77</v>
          </cell>
        </row>
        <row r="18">
          <cell r="Q18">
            <v>1521</v>
          </cell>
          <cell r="R18">
            <v>20302.62</v>
          </cell>
        </row>
        <row r="19">
          <cell r="Q19">
            <v>1404</v>
          </cell>
          <cell r="R19">
            <v>22165.129999999997</v>
          </cell>
        </row>
        <row r="20">
          <cell r="Q20">
            <v>1332</v>
          </cell>
          <cell r="R20">
            <v>18211.349999999999</v>
          </cell>
        </row>
        <row r="21">
          <cell r="Q21">
            <v>1260</v>
          </cell>
          <cell r="R21">
            <v>11754.980000000001</v>
          </cell>
        </row>
        <row r="22">
          <cell r="Q22">
            <v>943</v>
          </cell>
          <cell r="R22">
            <v>13405.04</v>
          </cell>
        </row>
        <row r="23">
          <cell r="Q23">
            <v>1247</v>
          </cell>
          <cell r="R23">
            <v>35372.400000000001</v>
          </cell>
        </row>
        <row r="24">
          <cell r="Q24">
            <v>1256</v>
          </cell>
          <cell r="R24">
            <v>25068.71</v>
          </cell>
        </row>
        <row r="25">
          <cell r="Q25">
            <v>1384</v>
          </cell>
          <cell r="R25">
            <v>25927.63</v>
          </cell>
        </row>
        <row r="26">
          <cell r="Q26">
            <v>1768</v>
          </cell>
          <cell r="R26">
            <v>40843.649999999994</v>
          </cell>
        </row>
        <row r="27">
          <cell r="Q27">
            <v>1360</v>
          </cell>
          <cell r="R27">
            <v>35653.760000000002</v>
          </cell>
        </row>
        <row r="28">
          <cell r="Q28">
            <v>1963</v>
          </cell>
          <cell r="R28">
            <v>42508.85</v>
          </cell>
        </row>
        <row r="29">
          <cell r="Q29">
            <v>2270</v>
          </cell>
          <cell r="R29">
            <v>28942.269999999997</v>
          </cell>
        </row>
        <row r="30">
          <cell r="Q30">
            <v>1742</v>
          </cell>
          <cell r="R30">
            <v>19891.2</v>
          </cell>
        </row>
        <row r="31">
          <cell r="Q31">
            <v>2229</v>
          </cell>
          <cell r="R31">
            <v>21324.010000000002</v>
          </cell>
        </row>
        <row r="32">
          <cell r="Q32">
            <v>1650</v>
          </cell>
          <cell r="R32">
            <v>26428.280000000002</v>
          </cell>
        </row>
        <row r="33">
          <cell r="Q33">
            <v>1311</v>
          </cell>
          <cell r="R33">
            <v>50168.070000000007</v>
          </cell>
        </row>
        <row r="34">
          <cell r="Q34">
            <v>1063</v>
          </cell>
          <cell r="R34">
            <v>18264.440000000002</v>
          </cell>
        </row>
        <row r="35">
          <cell r="Q35">
            <v>1017</v>
          </cell>
          <cell r="R35">
            <v>18069.739999999998</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X26"/>
  <sheetViews>
    <sheetView showGridLines="0" tabSelected="1" zoomScale="85" zoomScaleNormal="85" workbookViewId="0">
      <selection sqref="A1:R1"/>
    </sheetView>
  </sheetViews>
  <sheetFormatPr defaultColWidth="10.33203125" defaultRowHeight="13.8" x14ac:dyDescent="0.25"/>
  <cols>
    <col min="1" max="1" width="28" style="1" bestFit="1" customWidth="1"/>
    <col min="2" max="2" width="10" style="1" bestFit="1" customWidth="1"/>
    <col min="3" max="3" width="13.88671875" style="1" bestFit="1" customWidth="1"/>
    <col min="4" max="4" width="0.88671875" style="7" customWidth="1"/>
    <col min="5" max="5" width="9.109375" style="1" customWidth="1"/>
    <col min="6" max="6" width="15.5546875" style="1" bestFit="1" customWidth="1"/>
    <col min="7" max="7" width="10.6640625" style="1" customWidth="1"/>
    <col min="8" max="8" width="14.5546875" style="1" customWidth="1"/>
    <col min="9" max="10" width="11.6640625" style="1" customWidth="1"/>
    <col min="11" max="11" width="13.77734375" style="1" customWidth="1"/>
    <col min="12" max="12" width="15.5546875" style="1" bestFit="1" customWidth="1"/>
    <col min="13" max="13" width="0.88671875" style="7" customWidth="1"/>
    <col min="14" max="14" width="10.6640625" style="1" customWidth="1"/>
    <col min="15" max="15" width="13.5546875" style="1" customWidth="1"/>
    <col min="16" max="16" width="0.88671875" style="7" customWidth="1"/>
    <col min="17" max="17" width="11.33203125" style="1" customWidth="1"/>
    <col min="18" max="18" width="15" style="1" customWidth="1"/>
    <col min="19" max="19" width="1.33203125" style="7" customWidth="1"/>
    <col min="20" max="20" width="12" style="7" customWidth="1"/>
    <col min="21" max="21" width="16.109375" style="1" bestFit="1" customWidth="1"/>
    <col min="22" max="22" width="1.33203125" style="7" customWidth="1"/>
    <col min="23" max="23" width="11.33203125" style="1" bestFit="1" customWidth="1"/>
    <col min="24" max="24" width="15.33203125" style="1" customWidth="1"/>
    <col min="25" max="16384" width="10.33203125" style="1"/>
  </cols>
  <sheetData>
    <row r="1" spans="1:24" ht="18.75" customHeight="1" x14ac:dyDescent="0.3">
      <c r="A1" s="381" t="s">
        <v>111</v>
      </c>
      <c r="B1" s="381"/>
      <c r="C1" s="381"/>
      <c r="D1" s="381"/>
      <c r="E1" s="381"/>
      <c r="F1" s="381"/>
      <c r="G1" s="381"/>
      <c r="H1" s="381"/>
      <c r="I1" s="381"/>
      <c r="J1" s="381"/>
      <c r="K1" s="381"/>
      <c r="L1" s="381"/>
      <c r="M1" s="381"/>
      <c r="N1" s="381"/>
      <c r="O1" s="381"/>
      <c r="P1" s="381"/>
      <c r="Q1" s="381"/>
      <c r="R1" s="381"/>
      <c r="S1" s="43"/>
      <c r="T1" s="56"/>
      <c r="V1" s="75"/>
    </row>
    <row r="2" spans="1:24" ht="12" customHeight="1" x14ac:dyDescent="0.25">
      <c r="T2" s="406" t="s">
        <v>112</v>
      </c>
      <c r="U2" s="406"/>
      <c r="W2" s="405" t="s">
        <v>113</v>
      </c>
      <c r="X2" s="405"/>
    </row>
    <row r="3" spans="1:24" s="165" customFormat="1" ht="15.6" customHeight="1" x14ac:dyDescent="0.25">
      <c r="A3" s="167"/>
      <c r="B3" s="382" t="s">
        <v>119</v>
      </c>
      <c r="C3" s="382"/>
      <c r="D3" s="44"/>
      <c r="E3" s="383" t="s">
        <v>10</v>
      </c>
      <c r="F3" s="384"/>
      <c r="G3" s="411" t="s">
        <v>10</v>
      </c>
      <c r="H3" s="388"/>
      <c r="I3" s="387" t="s">
        <v>10</v>
      </c>
      <c r="J3" s="388"/>
      <c r="K3" s="385" t="s">
        <v>10</v>
      </c>
      <c r="L3" s="386"/>
      <c r="M3" s="44"/>
      <c r="N3" s="382" t="s">
        <v>118</v>
      </c>
      <c r="O3" s="382"/>
      <c r="P3" s="44"/>
      <c r="Q3" s="391" t="s">
        <v>92</v>
      </c>
      <c r="R3" s="391"/>
      <c r="S3" s="44"/>
      <c r="T3" s="406"/>
      <c r="U3" s="406"/>
      <c r="V3" s="44"/>
      <c r="W3" s="405"/>
      <c r="X3" s="405"/>
    </row>
    <row r="4" spans="1:24" s="165" customFormat="1" ht="16.5" customHeight="1" x14ac:dyDescent="0.25">
      <c r="A4" s="168"/>
      <c r="B4" s="382"/>
      <c r="C4" s="382"/>
      <c r="D4" s="44"/>
      <c r="E4" s="392" t="s">
        <v>115</v>
      </c>
      <c r="F4" s="393"/>
      <c r="G4" s="412" t="s">
        <v>116</v>
      </c>
      <c r="H4" s="390"/>
      <c r="I4" s="389" t="s">
        <v>117</v>
      </c>
      <c r="J4" s="390"/>
      <c r="K4" s="394" t="s">
        <v>108</v>
      </c>
      <c r="L4" s="395"/>
      <c r="M4" s="44"/>
      <c r="N4" s="382"/>
      <c r="O4" s="382"/>
      <c r="P4" s="44"/>
      <c r="Q4" s="391"/>
      <c r="R4" s="391"/>
      <c r="S4" s="44"/>
      <c r="T4" s="407"/>
      <c r="U4" s="407"/>
      <c r="V4" s="44"/>
      <c r="W4" s="405"/>
      <c r="X4" s="405"/>
    </row>
    <row r="5" spans="1:24" s="165" customFormat="1" ht="32.25" customHeight="1" x14ac:dyDescent="0.25">
      <c r="A5" s="5" t="s">
        <v>0</v>
      </c>
      <c r="B5" s="197" t="s">
        <v>9</v>
      </c>
      <c r="C5" s="197" t="s">
        <v>11</v>
      </c>
      <c r="D5" s="198"/>
      <c r="E5" s="199" t="s">
        <v>9</v>
      </c>
      <c r="F5" s="199" t="s">
        <v>11</v>
      </c>
      <c r="G5" s="200" t="s">
        <v>9</v>
      </c>
      <c r="H5" s="200" t="s">
        <v>11</v>
      </c>
      <c r="I5" s="199" t="s">
        <v>9</v>
      </c>
      <c r="J5" s="199" t="s">
        <v>11</v>
      </c>
      <c r="K5" s="197" t="s">
        <v>9</v>
      </c>
      <c r="L5" s="197" t="s">
        <v>11</v>
      </c>
      <c r="M5" s="198"/>
      <c r="N5" s="197" t="s">
        <v>9</v>
      </c>
      <c r="O5" s="197" t="s">
        <v>11</v>
      </c>
      <c r="P5" s="198"/>
      <c r="Q5" s="201" t="s">
        <v>8</v>
      </c>
      <c r="R5" s="201" t="s">
        <v>12</v>
      </c>
      <c r="S5" s="45"/>
      <c r="T5" s="289" t="s">
        <v>8</v>
      </c>
      <c r="U5" s="289" t="s">
        <v>105</v>
      </c>
      <c r="V5" s="198"/>
      <c r="W5" s="214" t="s">
        <v>8</v>
      </c>
      <c r="X5" s="214" t="s">
        <v>35</v>
      </c>
    </row>
    <row r="6" spans="1:24" s="22" customFormat="1" ht="13.95" customHeight="1" x14ac:dyDescent="0.25">
      <c r="A6" s="77" t="s">
        <v>20</v>
      </c>
      <c r="B6" s="115">
        <v>10778</v>
      </c>
      <c r="C6" s="116">
        <v>84712.697</v>
      </c>
      <c r="D6" s="40"/>
      <c r="E6" s="115">
        <v>1821</v>
      </c>
      <c r="F6" s="115">
        <v>51266.82</v>
      </c>
      <c r="G6" s="115">
        <v>701</v>
      </c>
      <c r="H6" s="115">
        <v>210448.89199999999</v>
      </c>
      <c r="I6" s="115">
        <v>61</v>
      </c>
      <c r="J6" s="115">
        <v>107928.022</v>
      </c>
      <c r="K6" s="115">
        <f t="shared" ref="K6:L9" si="0">SUM(E6+G6+I6)</f>
        <v>2583</v>
      </c>
      <c r="L6" s="115">
        <f t="shared" si="0"/>
        <v>369643.734</v>
      </c>
      <c r="M6" s="40"/>
      <c r="N6" s="115">
        <v>62</v>
      </c>
      <c r="O6" s="115">
        <v>110429.208</v>
      </c>
      <c r="P6" s="40"/>
      <c r="Q6" s="115">
        <f>SUM(B6+K6+N6)</f>
        <v>13423</v>
      </c>
      <c r="R6" s="115">
        <f>C6+L6+O6</f>
        <v>564785.63899999997</v>
      </c>
      <c r="S6" s="40"/>
      <c r="T6" s="308">
        <v>13423</v>
      </c>
      <c r="U6" s="309">
        <v>564785.63899999997</v>
      </c>
      <c r="V6" s="40"/>
      <c r="W6" s="226">
        <f t="shared" ref="W6:X13" si="1">SUM(Q6-T6)</f>
        <v>0</v>
      </c>
      <c r="X6" s="227">
        <f t="shared" si="1"/>
        <v>0</v>
      </c>
    </row>
    <row r="7" spans="1:24" s="18" customFormat="1" ht="13.95" customHeight="1" x14ac:dyDescent="0.25">
      <c r="A7" s="77">
        <v>2012</v>
      </c>
      <c r="B7" s="115">
        <v>4709</v>
      </c>
      <c r="C7" s="116">
        <v>40723.17</v>
      </c>
      <c r="D7" s="40"/>
      <c r="E7" s="115">
        <v>649</v>
      </c>
      <c r="F7" s="115">
        <v>22642.526999999998</v>
      </c>
      <c r="G7" s="115">
        <v>460</v>
      </c>
      <c r="H7" s="115">
        <v>135450.16099999999</v>
      </c>
      <c r="I7" s="115">
        <v>49</v>
      </c>
      <c r="J7" s="115">
        <v>107020.96799999999</v>
      </c>
      <c r="K7" s="115">
        <f t="shared" si="0"/>
        <v>1158</v>
      </c>
      <c r="L7" s="115">
        <f t="shared" si="0"/>
        <v>265113.65599999996</v>
      </c>
      <c r="M7" s="40"/>
      <c r="N7" s="115">
        <v>35</v>
      </c>
      <c r="O7" s="115">
        <v>111490.527</v>
      </c>
      <c r="P7" s="40"/>
      <c r="Q7" s="115">
        <f>SUM(B7+K7+N7)</f>
        <v>5902</v>
      </c>
      <c r="R7" s="115">
        <f>C7+L7+O7</f>
        <v>417327.35299999994</v>
      </c>
      <c r="S7" s="40"/>
      <c r="T7" s="308">
        <v>5902</v>
      </c>
      <c r="U7" s="309">
        <v>417327.353</v>
      </c>
      <c r="V7" s="40"/>
      <c r="W7" s="226">
        <f t="shared" si="1"/>
        <v>0</v>
      </c>
      <c r="X7" s="227">
        <f t="shared" si="1"/>
        <v>-5.8207660913467407E-11</v>
      </c>
    </row>
    <row r="8" spans="1:24" s="18" customFormat="1" ht="13.95" customHeight="1" x14ac:dyDescent="0.25">
      <c r="A8" s="77">
        <v>2013</v>
      </c>
      <c r="B8" s="115">
        <v>5913</v>
      </c>
      <c r="C8" s="116">
        <v>47594.712</v>
      </c>
      <c r="D8" s="40"/>
      <c r="E8" s="115">
        <v>338</v>
      </c>
      <c r="F8" s="115">
        <v>13206.966</v>
      </c>
      <c r="G8" s="115">
        <v>241</v>
      </c>
      <c r="H8" s="115">
        <v>74135.694000000003</v>
      </c>
      <c r="I8" s="115">
        <v>31</v>
      </c>
      <c r="J8" s="115">
        <v>56723.197999999997</v>
      </c>
      <c r="K8" s="115">
        <f t="shared" si="0"/>
        <v>610</v>
      </c>
      <c r="L8" s="115">
        <f t="shared" si="0"/>
        <v>144065.85800000001</v>
      </c>
      <c r="M8" s="40"/>
      <c r="N8" s="115">
        <v>15</v>
      </c>
      <c r="O8" s="115">
        <v>10566.995000000001</v>
      </c>
      <c r="P8" s="40"/>
      <c r="Q8" s="115">
        <f>SUM(B8+K8+N8)</f>
        <v>6538</v>
      </c>
      <c r="R8" s="115">
        <f>C8+L8+O8</f>
        <v>202227.565</v>
      </c>
      <c r="S8" s="40"/>
      <c r="T8" s="308">
        <v>6538</v>
      </c>
      <c r="U8" s="309">
        <v>202227.565</v>
      </c>
      <c r="V8" s="40"/>
      <c r="W8" s="226">
        <f t="shared" si="1"/>
        <v>0</v>
      </c>
      <c r="X8" s="227">
        <f t="shared" si="1"/>
        <v>0</v>
      </c>
    </row>
    <row r="9" spans="1:24" s="18" customFormat="1" ht="13.95" customHeight="1" x14ac:dyDescent="0.25">
      <c r="A9" s="77">
        <v>2014</v>
      </c>
      <c r="B9" s="115">
        <v>6244</v>
      </c>
      <c r="C9" s="116">
        <v>50953.319000000003</v>
      </c>
      <c r="D9" s="40"/>
      <c r="E9" s="115">
        <v>128</v>
      </c>
      <c r="F9" s="115">
        <v>4456.54</v>
      </c>
      <c r="G9" s="115">
        <v>119</v>
      </c>
      <c r="H9" s="115">
        <v>42641.601999999999</v>
      </c>
      <c r="I9" s="115">
        <v>16</v>
      </c>
      <c r="J9" s="115">
        <v>72324.475999999995</v>
      </c>
      <c r="K9" s="115">
        <f t="shared" si="0"/>
        <v>263</v>
      </c>
      <c r="L9" s="115">
        <f t="shared" si="0"/>
        <v>119422.61799999999</v>
      </c>
      <c r="M9" s="40"/>
      <c r="N9" s="115">
        <v>12</v>
      </c>
      <c r="O9" s="115">
        <v>77016.664999999994</v>
      </c>
      <c r="P9" s="40"/>
      <c r="Q9" s="115">
        <f>SUM(B9+K9+N9)</f>
        <v>6519</v>
      </c>
      <c r="R9" s="115">
        <f>C9+L9+O9</f>
        <v>247392.60199999996</v>
      </c>
      <c r="S9" s="40"/>
      <c r="T9" s="308">
        <v>6519</v>
      </c>
      <c r="U9" s="309">
        <v>247392.60200000001</v>
      </c>
      <c r="V9" s="40"/>
      <c r="W9" s="226">
        <f t="shared" si="1"/>
        <v>0</v>
      </c>
      <c r="X9" s="227">
        <f t="shared" si="1"/>
        <v>-5.8207660913467407E-11</v>
      </c>
    </row>
    <row r="10" spans="1:24" s="41" customFormat="1" ht="14.4" customHeight="1" x14ac:dyDescent="0.25">
      <c r="A10" s="112" t="s">
        <v>38</v>
      </c>
      <c r="B10" s="113">
        <v>1550</v>
      </c>
      <c r="C10" s="114">
        <v>12420.919</v>
      </c>
      <c r="D10" s="46"/>
      <c r="E10" s="113">
        <v>29</v>
      </c>
      <c r="F10" s="113">
        <v>1051.42</v>
      </c>
      <c r="G10" s="113">
        <v>21</v>
      </c>
      <c r="H10" s="113">
        <v>6798.98</v>
      </c>
      <c r="I10" s="113">
        <v>1</v>
      </c>
      <c r="J10" s="113">
        <v>2376</v>
      </c>
      <c r="K10" s="113">
        <f t="shared" ref="K10:L13" si="2">SUM(E10+G10+I10)</f>
        <v>51</v>
      </c>
      <c r="L10" s="113">
        <f t="shared" si="2"/>
        <v>10226.4</v>
      </c>
      <c r="M10" s="46"/>
      <c r="N10" s="113">
        <v>0</v>
      </c>
      <c r="O10" s="113">
        <v>0</v>
      </c>
      <c r="P10" s="46"/>
      <c r="Q10" s="113">
        <f t="shared" ref="Q10:R11" si="3">SUM(B10+K10+N10)</f>
        <v>1601</v>
      </c>
      <c r="R10" s="113">
        <f t="shared" si="3"/>
        <v>22647.319</v>
      </c>
      <c r="S10" s="46"/>
      <c r="T10" s="310">
        <v>1601</v>
      </c>
      <c r="U10" s="311">
        <v>22647.319</v>
      </c>
      <c r="V10" s="46"/>
      <c r="W10" s="228">
        <f t="shared" si="1"/>
        <v>0</v>
      </c>
      <c r="X10" s="229">
        <f t="shared" si="1"/>
        <v>0</v>
      </c>
    </row>
    <row r="11" spans="1:24" s="41" customFormat="1" ht="14.4" x14ac:dyDescent="0.25">
      <c r="A11" s="109" t="s">
        <v>91</v>
      </c>
      <c r="B11" s="110">
        <v>86</v>
      </c>
      <c r="C11" s="111">
        <v>697.55</v>
      </c>
      <c r="D11" s="46"/>
      <c r="E11" s="110">
        <v>4</v>
      </c>
      <c r="F11" s="110">
        <v>213.58</v>
      </c>
      <c r="G11" s="110">
        <v>4</v>
      </c>
      <c r="H11" s="110">
        <v>2113.19</v>
      </c>
      <c r="I11" s="110">
        <v>0</v>
      </c>
      <c r="J11" s="110">
        <v>0</v>
      </c>
      <c r="K11" s="110">
        <f t="shared" si="2"/>
        <v>8</v>
      </c>
      <c r="L11" s="110">
        <f t="shared" si="2"/>
        <v>2326.77</v>
      </c>
      <c r="M11" s="46"/>
      <c r="N11" s="110">
        <v>0</v>
      </c>
      <c r="O11" s="110">
        <v>0</v>
      </c>
      <c r="P11" s="46"/>
      <c r="Q11" s="110">
        <f t="shared" si="3"/>
        <v>94</v>
      </c>
      <c r="R11" s="110">
        <f t="shared" si="3"/>
        <v>3024.3199999999997</v>
      </c>
      <c r="S11" s="46"/>
      <c r="T11" s="312">
        <v>91</v>
      </c>
      <c r="U11" s="313">
        <v>3000.89</v>
      </c>
      <c r="V11" s="46"/>
      <c r="W11" s="230">
        <f t="shared" si="1"/>
        <v>3</v>
      </c>
      <c r="X11" s="231">
        <f t="shared" si="1"/>
        <v>23.429999999999836</v>
      </c>
    </row>
    <row r="12" spans="1:24" s="18" customFormat="1" ht="15.9" customHeight="1" x14ac:dyDescent="0.25">
      <c r="A12" s="19">
        <v>2015</v>
      </c>
      <c r="B12" s="20">
        <v>12654</v>
      </c>
      <c r="C12" s="38">
        <v>100227.97</v>
      </c>
      <c r="D12" s="47"/>
      <c r="E12" s="20">
        <v>116</v>
      </c>
      <c r="F12" s="17">
        <v>3702.64</v>
      </c>
      <c r="G12" s="20">
        <v>82</v>
      </c>
      <c r="H12" s="17">
        <v>25398.79</v>
      </c>
      <c r="I12" s="20">
        <v>7</v>
      </c>
      <c r="J12" s="17">
        <v>21629.63</v>
      </c>
      <c r="K12" s="17">
        <f t="shared" si="2"/>
        <v>205</v>
      </c>
      <c r="L12" s="17">
        <f t="shared" si="2"/>
        <v>50731.06</v>
      </c>
      <c r="M12" s="47"/>
      <c r="N12" s="20">
        <v>8</v>
      </c>
      <c r="O12" s="17">
        <v>41683.64</v>
      </c>
      <c r="P12" s="47"/>
      <c r="Q12" s="17">
        <f t="shared" ref="Q12:R14" si="4">SUM(B12+K12+N12)</f>
        <v>12867</v>
      </c>
      <c r="R12" s="17">
        <f t="shared" si="4"/>
        <v>192642.66999999998</v>
      </c>
      <c r="S12" s="47"/>
      <c r="T12" s="314">
        <f>'[1]Annual Capacity'!$Q$12</f>
        <v>12843</v>
      </c>
      <c r="U12" s="315">
        <f>'[1]Annual Capacity'!$R$12</f>
        <v>192518.01</v>
      </c>
      <c r="V12" s="47"/>
      <c r="W12" s="232">
        <f t="shared" si="1"/>
        <v>24</v>
      </c>
      <c r="X12" s="233">
        <f t="shared" si="1"/>
        <v>124.65999999997439</v>
      </c>
    </row>
    <row r="13" spans="1:24" s="18" customFormat="1" ht="15.9" customHeight="1" x14ac:dyDescent="0.25">
      <c r="A13" s="194">
        <v>2016</v>
      </c>
      <c r="B13" s="195">
        <v>19785</v>
      </c>
      <c r="C13" s="38">
        <v>162812.5</v>
      </c>
      <c r="D13" s="47"/>
      <c r="E13" s="20">
        <v>184</v>
      </c>
      <c r="F13" s="17">
        <v>5300.4</v>
      </c>
      <c r="G13" s="21">
        <v>93</v>
      </c>
      <c r="H13" s="17">
        <v>33107.06</v>
      </c>
      <c r="I13" s="21">
        <v>18</v>
      </c>
      <c r="J13" s="17">
        <v>42344.27</v>
      </c>
      <c r="K13" s="17">
        <f t="shared" si="2"/>
        <v>295</v>
      </c>
      <c r="L13" s="17">
        <f t="shared" si="2"/>
        <v>80751.73</v>
      </c>
      <c r="M13" s="47"/>
      <c r="N13" s="20">
        <v>21</v>
      </c>
      <c r="O13" s="17">
        <v>126312.2</v>
      </c>
      <c r="P13" s="47"/>
      <c r="Q13" s="17">
        <f t="shared" si="4"/>
        <v>20101</v>
      </c>
      <c r="R13" s="17">
        <f t="shared" si="4"/>
        <v>369876.43</v>
      </c>
      <c r="S13" s="47"/>
      <c r="T13" s="314">
        <f>'[1]Annual Capacity'!$Q$13</f>
        <v>19013</v>
      </c>
      <c r="U13" s="316">
        <f>'[1]Annual Capacity'!$R$13</f>
        <v>353090.61</v>
      </c>
      <c r="V13" s="47"/>
      <c r="W13" s="232">
        <f t="shared" si="1"/>
        <v>1088</v>
      </c>
      <c r="X13" s="233">
        <f t="shared" si="1"/>
        <v>16785.820000000007</v>
      </c>
    </row>
    <row r="14" spans="1:24" s="18" customFormat="1" ht="15.9" customHeight="1" x14ac:dyDescent="0.25">
      <c r="A14" s="19">
        <v>2017</v>
      </c>
      <c r="B14" s="20">
        <v>924</v>
      </c>
      <c r="C14" s="38">
        <v>7548.73</v>
      </c>
      <c r="D14" s="47"/>
      <c r="E14" s="20">
        <v>11</v>
      </c>
      <c r="F14" s="17">
        <v>182.1</v>
      </c>
      <c r="G14" s="21">
        <v>3</v>
      </c>
      <c r="H14" s="17">
        <v>1288.3800000000001</v>
      </c>
      <c r="I14" s="21">
        <v>0</v>
      </c>
      <c r="J14" s="17">
        <v>0</v>
      </c>
      <c r="K14" s="17">
        <f t="shared" ref="K14" si="5">SUM(E14+G14+I14)</f>
        <v>14</v>
      </c>
      <c r="L14" s="17">
        <f t="shared" ref="L14" si="6">SUM(F14+H14+J14)</f>
        <v>1470.48</v>
      </c>
      <c r="M14" s="47"/>
      <c r="N14" s="20">
        <v>1</v>
      </c>
      <c r="O14" s="17">
        <v>7757.1</v>
      </c>
      <c r="P14" s="47"/>
      <c r="Q14" s="17">
        <f t="shared" si="4"/>
        <v>939</v>
      </c>
      <c r="R14" s="17">
        <f t="shared" si="4"/>
        <v>16776.309999999998</v>
      </c>
      <c r="S14" s="47"/>
      <c r="T14" s="317">
        <v>0</v>
      </c>
      <c r="U14" s="317">
        <v>0</v>
      </c>
      <c r="V14" s="47"/>
      <c r="W14" s="232">
        <f t="shared" ref="W14" si="7">SUM(Q14-T14)</f>
        <v>939</v>
      </c>
      <c r="X14" s="233">
        <f t="shared" ref="X14" si="8">SUM(R14-U14)</f>
        <v>16776.309999999998</v>
      </c>
    </row>
    <row r="15" spans="1:24" s="6" customFormat="1" ht="3.6" customHeight="1" x14ac:dyDescent="0.3">
      <c r="A15" s="8"/>
      <c r="B15" s="10"/>
      <c r="C15" s="11"/>
      <c r="D15" s="48"/>
      <c r="E15" s="12"/>
      <c r="F15" s="13">
        <v>0</v>
      </c>
      <c r="G15" s="12"/>
      <c r="H15" s="13"/>
      <c r="I15" s="13"/>
      <c r="J15" s="13"/>
      <c r="K15" s="10"/>
      <c r="L15" s="11"/>
      <c r="M15" s="48"/>
      <c r="N15" s="10"/>
      <c r="O15" s="11"/>
      <c r="P15" s="48"/>
      <c r="Q15" s="10"/>
      <c r="R15" s="98"/>
      <c r="S15" s="48"/>
      <c r="T15" s="318"/>
      <c r="U15" s="319"/>
      <c r="V15" s="48"/>
      <c r="W15" s="234"/>
      <c r="X15" s="235"/>
    </row>
    <row r="16" spans="1:24" ht="18.600000000000001" customHeight="1" x14ac:dyDescent="0.25">
      <c r="A16" s="236" t="s">
        <v>1</v>
      </c>
      <c r="B16" s="237">
        <f>SUM(B6:B14)</f>
        <v>62643</v>
      </c>
      <c r="C16" s="237">
        <f>SUM(C6:C14)</f>
        <v>507691.56699999992</v>
      </c>
      <c r="D16" s="238"/>
      <c r="E16" s="237">
        <f t="shared" ref="E16:L16" si="9">SUM(E6:E14)</f>
        <v>3280</v>
      </c>
      <c r="F16" s="237">
        <f t="shared" si="9"/>
        <v>102022.99299999999</v>
      </c>
      <c r="G16" s="237">
        <f t="shared" si="9"/>
        <v>1724</v>
      </c>
      <c r="H16" s="237">
        <f t="shared" si="9"/>
        <v>531382.74899999995</v>
      </c>
      <c r="I16" s="237">
        <f t="shared" si="9"/>
        <v>183</v>
      </c>
      <c r="J16" s="237">
        <f t="shared" si="9"/>
        <v>410346.56400000001</v>
      </c>
      <c r="K16" s="237">
        <f t="shared" si="9"/>
        <v>5187</v>
      </c>
      <c r="L16" s="237">
        <f t="shared" si="9"/>
        <v>1043752.3059999999</v>
      </c>
      <c r="M16" s="238"/>
      <c r="N16" s="237">
        <f>SUM(N6:N14)</f>
        <v>154</v>
      </c>
      <c r="O16" s="237">
        <f>SUM(O6:O14)</f>
        <v>485256.33499999996</v>
      </c>
      <c r="P16" s="238"/>
      <c r="Q16" s="239">
        <f>SUM(Q6:Q14)</f>
        <v>67984</v>
      </c>
      <c r="R16" s="240">
        <f>SUM(R6:R14)</f>
        <v>2036700.2079999996</v>
      </c>
      <c r="S16" s="238"/>
      <c r="T16" s="320">
        <f>SUM(T6:T14)</f>
        <v>65930</v>
      </c>
      <c r="U16" s="321">
        <f>SUM(U6:U14)</f>
        <v>2002989.9879999999</v>
      </c>
      <c r="V16" s="238"/>
      <c r="W16" s="241">
        <f>SUM(W6:W14)</f>
        <v>2054</v>
      </c>
      <c r="X16" s="242">
        <f>SUM(R16-U16)</f>
        <v>33710.219999999739</v>
      </c>
    </row>
    <row r="17" spans="1:24" s="4" customFormat="1" ht="14.4" customHeight="1" x14ac:dyDescent="0.25">
      <c r="A17" s="42"/>
      <c r="B17" s="42"/>
      <c r="C17" s="42"/>
      <c r="D17" s="42"/>
      <c r="E17" s="42"/>
      <c r="F17" s="42"/>
      <c r="G17" s="42"/>
      <c r="H17" s="42"/>
      <c r="I17" s="42"/>
      <c r="J17" s="39"/>
      <c r="K17" s="39"/>
      <c r="T17" s="39"/>
    </row>
    <row r="18" spans="1:24" ht="14.4" customHeight="1" x14ac:dyDescent="0.25">
      <c r="A18" s="408" t="s">
        <v>96</v>
      </c>
      <c r="B18" s="409"/>
      <c r="C18" s="409"/>
      <c r="D18" s="409"/>
      <c r="E18" s="409"/>
      <c r="F18" s="409"/>
      <c r="G18" s="409"/>
      <c r="H18" s="409"/>
      <c r="I18" s="409"/>
      <c r="J18" s="409"/>
      <c r="K18" s="410"/>
      <c r="L18" s="4"/>
      <c r="N18" s="72"/>
      <c r="O18" s="72"/>
      <c r="Q18" s="96"/>
      <c r="R18" s="97"/>
      <c r="T18" s="71"/>
      <c r="U18" s="55"/>
      <c r="W18" s="55"/>
      <c r="X18" s="55"/>
    </row>
    <row r="19" spans="1:24" s="4" customFormat="1" ht="3" customHeight="1" x14ac:dyDescent="0.25">
      <c r="A19" s="42"/>
      <c r="B19" s="42"/>
      <c r="C19" s="42"/>
      <c r="D19" s="42"/>
      <c r="E19" s="42"/>
      <c r="F19" s="42"/>
      <c r="G19" s="42"/>
      <c r="H19" s="42"/>
      <c r="I19" s="42"/>
      <c r="J19" s="39"/>
      <c r="K19" s="39"/>
      <c r="L19" s="39"/>
      <c r="M19" s="39"/>
      <c r="N19" s="39"/>
      <c r="O19" s="39"/>
      <c r="P19" s="39"/>
      <c r="Q19" s="39"/>
      <c r="R19" s="39"/>
      <c r="S19" s="39"/>
      <c r="T19" s="39"/>
      <c r="V19" s="39"/>
    </row>
    <row r="20" spans="1:24" ht="14.4" customHeight="1" x14ac:dyDescent="0.25">
      <c r="A20" s="396" t="s">
        <v>95</v>
      </c>
      <c r="B20" s="397"/>
      <c r="C20" s="397"/>
      <c r="D20" s="397"/>
      <c r="E20" s="397"/>
      <c r="F20" s="397"/>
      <c r="G20" s="397"/>
      <c r="H20" s="397"/>
      <c r="I20" s="397"/>
      <c r="J20" s="397"/>
      <c r="K20" s="398"/>
      <c r="L20" s="39"/>
      <c r="M20" s="51"/>
      <c r="N20" s="39"/>
      <c r="O20" s="39"/>
      <c r="P20" s="51"/>
      <c r="Q20" s="39"/>
      <c r="R20" s="89"/>
      <c r="S20" s="51"/>
      <c r="T20" s="91"/>
      <c r="V20" s="193"/>
      <c r="W20" s="55"/>
      <c r="X20" s="55"/>
    </row>
    <row r="21" spans="1:24" ht="3" customHeight="1" x14ac:dyDescent="0.25">
      <c r="A21" s="42"/>
      <c r="B21" s="42"/>
      <c r="C21" s="42"/>
      <c r="D21" s="42"/>
      <c r="E21" s="42"/>
      <c r="F21" s="42"/>
      <c r="G21" s="42"/>
      <c r="H21" s="42"/>
      <c r="I21" s="42"/>
      <c r="J21" s="39"/>
      <c r="K21" s="39"/>
      <c r="L21" s="39"/>
      <c r="M21" s="51"/>
      <c r="N21" s="39"/>
      <c r="O21" s="39"/>
      <c r="P21" s="51"/>
      <c r="Q21" s="39"/>
      <c r="R21" s="89"/>
      <c r="S21" s="51"/>
      <c r="T21" s="51"/>
      <c r="V21" s="193"/>
    </row>
    <row r="22" spans="1:24" ht="14.4" customHeight="1" x14ac:dyDescent="0.25">
      <c r="A22" s="399" t="s">
        <v>94</v>
      </c>
      <c r="B22" s="400"/>
      <c r="C22" s="400"/>
      <c r="D22" s="400"/>
      <c r="E22" s="400"/>
      <c r="F22" s="400"/>
      <c r="G22" s="400"/>
      <c r="H22" s="400"/>
      <c r="I22" s="400"/>
      <c r="J22" s="400"/>
      <c r="K22" s="401"/>
      <c r="L22" s="4"/>
      <c r="N22" s="93"/>
      <c r="O22" s="4"/>
      <c r="Q22" s="4"/>
      <c r="R22" s="90"/>
      <c r="U22" s="55"/>
    </row>
    <row r="23" spans="1:24" ht="1.95" customHeight="1" x14ac:dyDescent="0.25">
      <c r="A23" s="42"/>
      <c r="B23" s="42"/>
      <c r="C23" s="42"/>
      <c r="D23" s="50"/>
      <c r="E23" s="42"/>
      <c r="F23" s="42"/>
      <c r="G23" s="42"/>
      <c r="H23" s="42"/>
      <c r="I23" s="42"/>
      <c r="J23" s="39"/>
      <c r="K23" s="39"/>
      <c r="L23" s="39"/>
      <c r="M23" s="51"/>
      <c r="N23" s="39"/>
      <c r="O23" s="39"/>
      <c r="P23" s="51"/>
      <c r="Q23" s="39"/>
      <c r="R23" s="39"/>
      <c r="S23" s="51"/>
      <c r="T23" s="51"/>
      <c r="V23" s="193"/>
    </row>
    <row r="24" spans="1:24" ht="14.4" customHeight="1" x14ac:dyDescent="0.25">
      <c r="A24" s="402" t="s">
        <v>141</v>
      </c>
      <c r="B24" s="403"/>
      <c r="C24" s="403"/>
      <c r="D24" s="403"/>
      <c r="E24" s="403"/>
      <c r="F24" s="403"/>
      <c r="G24" s="403"/>
      <c r="H24" s="403"/>
      <c r="I24" s="403"/>
      <c r="J24" s="403"/>
      <c r="K24" s="404"/>
      <c r="L24" s="15"/>
      <c r="M24" s="49"/>
      <c r="N24" s="14"/>
      <c r="O24" s="15"/>
      <c r="P24" s="49"/>
      <c r="Q24" s="14"/>
      <c r="R24" s="15"/>
      <c r="S24" s="49"/>
      <c r="T24" s="92"/>
      <c r="U24" s="54"/>
      <c r="V24" s="49"/>
    </row>
    <row r="25" spans="1:24" ht="1.95" customHeight="1" x14ac:dyDescent="0.25">
      <c r="A25" s="42"/>
      <c r="B25" s="42"/>
      <c r="C25" s="42"/>
      <c r="D25" s="50"/>
      <c r="E25" s="42"/>
      <c r="F25" s="42"/>
      <c r="G25" s="42"/>
      <c r="H25" s="42"/>
      <c r="I25" s="42"/>
      <c r="J25" s="39"/>
      <c r="K25" s="39"/>
      <c r="L25" s="39"/>
      <c r="M25" s="51"/>
      <c r="N25" s="39"/>
      <c r="O25" s="39"/>
      <c r="P25" s="51"/>
      <c r="Q25" s="39"/>
      <c r="R25" s="39"/>
      <c r="S25" s="51"/>
      <c r="T25" s="51"/>
      <c r="V25" s="193"/>
      <c r="W25" s="1" t="s">
        <v>107</v>
      </c>
    </row>
    <row r="26" spans="1:24" ht="1.95" customHeight="1" x14ac:dyDescent="0.25">
      <c r="A26" s="42"/>
      <c r="B26" s="42"/>
      <c r="C26" s="42"/>
      <c r="D26" s="50"/>
      <c r="E26" s="42"/>
      <c r="F26" s="42"/>
      <c r="G26" s="42"/>
      <c r="H26" s="42"/>
      <c r="I26" s="42"/>
      <c r="J26" s="39"/>
      <c r="K26" s="39"/>
      <c r="L26" s="39"/>
      <c r="M26" s="322"/>
      <c r="N26" s="39"/>
      <c r="O26" s="39"/>
      <c r="P26" s="322"/>
      <c r="Q26" s="39"/>
      <c r="R26" s="39"/>
      <c r="S26" s="322"/>
      <c r="T26" s="322"/>
      <c r="V26" s="322"/>
    </row>
  </sheetData>
  <mergeCells count="18">
    <mergeCell ref="A20:K20"/>
    <mergeCell ref="A22:K22"/>
    <mergeCell ref="A24:K24"/>
    <mergeCell ref="W2:X4"/>
    <mergeCell ref="T2:U4"/>
    <mergeCell ref="A18:K18"/>
    <mergeCell ref="G3:H3"/>
    <mergeCell ref="G4:H4"/>
    <mergeCell ref="A1:R1"/>
    <mergeCell ref="B3:C4"/>
    <mergeCell ref="E3:F3"/>
    <mergeCell ref="K3:L3"/>
    <mergeCell ref="N3:O4"/>
    <mergeCell ref="I3:J3"/>
    <mergeCell ref="I4:J4"/>
    <mergeCell ref="Q3:R4"/>
    <mergeCell ref="E4:F4"/>
    <mergeCell ref="K4:L4"/>
  </mergeCells>
  <printOptions horizontalCentered="1" verticalCentered="1"/>
  <pageMargins left="0.45" right="0.45" top="0.25" bottom="0.52" header="0.24" footer="0.24"/>
  <pageSetup scale="49" orientation="landscape" r:id="rId1"/>
  <headerFooter alignWithMargins="0">
    <oddFooter>&amp;LNew Jersey Board of Public Utilities,  Office of Clean Energy&amp;RNew Jersey's Clean Energy Program&amp;XTM</oddFooter>
  </headerFooter>
  <ignoredErrors>
    <ignoredError sqref="F1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5"/>
  <sheetViews>
    <sheetView showGridLines="0" zoomScale="80" zoomScaleNormal="80" workbookViewId="0">
      <selection sqref="A1:R1"/>
    </sheetView>
  </sheetViews>
  <sheetFormatPr defaultColWidth="10.33203125" defaultRowHeight="13.8" x14ac:dyDescent="0.25"/>
  <cols>
    <col min="1" max="1" width="27.77734375" style="1" bestFit="1" customWidth="1"/>
    <col min="2" max="2" width="9.109375" style="80" customWidth="1"/>
    <col min="3" max="3" width="12.88671875" style="1" bestFit="1" customWidth="1"/>
    <col min="4" max="4" width="0.88671875" style="7" customWidth="1"/>
    <col min="5" max="5" width="9.109375" style="1" customWidth="1"/>
    <col min="6" max="6" width="9.44140625" style="1" bestFit="1" customWidth="1"/>
    <col min="7" max="7" width="10.44140625" style="1" customWidth="1"/>
    <col min="8" max="8" width="10.33203125" style="1" customWidth="1"/>
    <col min="9" max="9" width="10" style="1" customWidth="1"/>
    <col min="10" max="11" width="10.6640625" style="1" customWidth="1"/>
    <col min="12" max="12" width="12.6640625" style="1" customWidth="1"/>
    <col min="13" max="13" width="0.88671875" style="7" customWidth="1"/>
    <col min="14" max="14" width="10.6640625" style="1" customWidth="1"/>
    <col min="15" max="15" width="14.6640625" style="1" customWidth="1"/>
    <col min="16" max="16" width="0.88671875" style="7" customWidth="1"/>
    <col min="17" max="17" width="11.33203125" style="1" customWidth="1"/>
    <col min="18" max="18" width="13.44140625" style="1" customWidth="1"/>
    <col min="19" max="19" width="2" style="1" customWidth="1"/>
    <col min="20" max="20" width="10.33203125" style="1" customWidth="1"/>
    <col min="21" max="21" width="16.6640625" style="1" customWidth="1"/>
    <col min="22" max="22" width="2" style="1" customWidth="1"/>
    <col min="23" max="23" width="13.21875" style="1" customWidth="1"/>
    <col min="24" max="24" width="16" style="1" customWidth="1"/>
    <col min="25" max="16384" width="10.33203125" style="1"/>
  </cols>
  <sheetData>
    <row r="1" spans="1:24" ht="17.399999999999999" x14ac:dyDescent="0.25">
      <c r="A1" s="424" t="s">
        <v>114</v>
      </c>
      <c r="B1" s="424"/>
      <c r="C1" s="424"/>
      <c r="D1" s="424"/>
      <c r="E1" s="424"/>
      <c r="F1" s="424"/>
      <c r="G1" s="424"/>
      <c r="H1" s="424"/>
      <c r="I1" s="424"/>
      <c r="J1" s="424"/>
      <c r="K1" s="424"/>
      <c r="L1" s="424"/>
      <c r="M1" s="424"/>
      <c r="N1" s="424"/>
      <c r="O1" s="424"/>
      <c r="P1" s="424"/>
      <c r="Q1" s="424"/>
      <c r="R1" s="424"/>
    </row>
    <row r="2" spans="1:24" ht="10.199999999999999" customHeight="1" x14ac:dyDescent="0.3">
      <c r="A2" s="81"/>
      <c r="B2" s="82"/>
      <c r="C2" s="81"/>
      <c r="E2" s="81"/>
      <c r="F2" s="81"/>
      <c r="G2" s="81"/>
      <c r="H2" s="81"/>
      <c r="I2" s="81"/>
      <c r="J2" s="81"/>
      <c r="K2" s="7"/>
      <c r="L2" s="7"/>
      <c r="N2" s="7"/>
      <c r="O2" s="7"/>
      <c r="Q2" s="7"/>
      <c r="R2" s="7"/>
      <c r="W2" s="414" t="s">
        <v>113</v>
      </c>
      <c r="X2" s="414"/>
    </row>
    <row r="3" spans="1:24" s="165" customFormat="1" ht="15.6" customHeight="1" x14ac:dyDescent="0.25">
      <c r="A3" s="164"/>
      <c r="B3" s="425" t="s">
        <v>119</v>
      </c>
      <c r="C3" s="425"/>
      <c r="D3" s="44"/>
      <c r="E3" s="383" t="s">
        <v>10</v>
      </c>
      <c r="F3" s="427"/>
      <c r="G3" s="383" t="s">
        <v>10</v>
      </c>
      <c r="H3" s="427"/>
      <c r="I3" s="383" t="s">
        <v>10</v>
      </c>
      <c r="J3" s="427"/>
      <c r="K3" s="385" t="s">
        <v>10</v>
      </c>
      <c r="L3" s="386"/>
      <c r="M3" s="44"/>
      <c r="N3" s="428" t="s">
        <v>118</v>
      </c>
      <c r="O3" s="429"/>
      <c r="P3" s="44"/>
      <c r="Q3" s="432" t="s">
        <v>92</v>
      </c>
      <c r="R3" s="433"/>
      <c r="T3" s="413" t="s">
        <v>112</v>
      </c>
      <c r="U3" s="413"/>
      <c r="W3" s="414"/>
      <c r="X3" s="414"/>
    </row>
    <row r="4" spans="1:24" s="165" customFormat="1" x14ac:dyDescent="0.25">
      <c r="A4" s="166"/>
      <c r="B4" s="426"/>
      <c r="C4" s="426"/>
      <c r="D4" s="44"/>
      <c r="E4" s="415" t="s">
        <v>115</v>
      </c>
      <c r="F4" s="416"/>
      <c r="G4" s="415" t="s">
        <v>120</v>
      </c>
      <c r="H4" s="416"/>
      <c r="I4" s="415" t="s">
        <v>117</v>
      </c>
      <c r="J4" s="416"/>
      <c r="K4" s="417" t="s">
        <v>108</v>
      </c>
      <c r="L4" s="418"/>
      <c r="M4" s="44"/>
      <c r="N4" s="430"/>
      <c r="O4" s="431"/>
      <c r="P4" s="44"/>
      <c r="Q4" s="434"/>
      <c r="R4" s="435"/>
      <c r="T4" s="413"/>
      <c r="U4" s="413"/>
      <c r="W4" s="414"/>
      <c r="X4" s="414"/>
    </row>
    <row r="5" spans="1:24" s="165" customFormat="1" ht="27.6" x14ac:dyDescent="0.25">
      <c r="A5" s="420" t="s">
        <v>121</v>
      </c>
      <c r="B5" s="197" t="s">
        <v>9</v>
      </c>
      <c r="C5" s="197" t="s">
        <v>93</v>
      </c>
      <c r="D5" s="198"/>
      <c r="E5" s="199" t="s">
        <v>9</v>
      </c>
      <c r="F5" s="199" t="s">
        <v>93</v>
      </c>
      <c r="G5" s="199" t="s">
        <v>9</v>
      </c>
      <c r="H5" s="199" t="s">
        <v>93</v>
      </c>
      <c r="I5" s="199" t="s">
        <v>9</v>
      </c>
      <c r="J5" s="199" t="s">
        <v>93</v>
      </c>
      <c r="K5" s="197" t="s">
        <v>9</v>
      </c>
      <c r="L5" s="197" t="s">
        <v>93</v>
      </c>
      <c r="M5" s="198"/>
      <c r="N5" s="197" t="s">
        <v>9</v>
      </c>
      <c r="O5" s="197" t="s">
        <v>11</v>
      </c>
      <c r="P5" s="45"/>
      <c r="Q5" s="201" t="s">
        <v>8</v>
      </c>
      <c r="R5" s="201" t="s">
        <v>37</v>
      </c>
      <c r="S5" s="202"/>
      <c r="T5" s="289" t="s">
        <v>8</v>
      </c>
      <c r="U5" s="289" t="s">
        <v>35</v>
      </c>
      <c r="V5" s="202"/>
      <c r="W5" s="214" t="s">
        <v>8</v>
      </c>
      <c r="X5" s="214" t="s">
        <v>35</v>
      </c>
    </row>
    <row r="6" spans="1:24" s="165" customFormat="1" x14ac:dyDescent="0.25">
      <c r="A6" s="421"/>
      <c r="B6" s="212"/>
      <c r="C6" s="212"/>
      <c r="D6" s="212"/>
      <c r="E6" s="212"/>
      <c r="F6" s="212"/>
      <c r="G6" s="212"/>
      <c r="H6" s="212"/>
      <c r="I6" s="212"/>
      <c r="J6" s="212"/>
      <c r="K6" s="212"/>
      <c r="L6" s="212"/>
      <c r="M6" s="198"/>
      <c r="N6" s="198"/>
      <c r="O6" s="198"/>
      <c r="P6" s="45"/>
      <c r="Q6" s="198"/>
      <c r="R6" s="198"/>
      <c r="S6" s="210"/>
      <c r="T6" s="290"/>
      <c r="U6" s="290"/>
      <c r="V6" s="210"/>
      <c r="W6" s="215"/>
      <c r="X6" s="215"/>
    </row>
    <row r="7" spans="1:24" ht="14.4" x14ac:dyDescent="0.3">
      <c r="A7" s="108" t="s">
        <v>20</v>
      </c>
      <c r="B7" s="120">
        <f>'Annual Capacity'!B6</f>
        <v>10778</v>
      </c>
      <c r="C7" s="121">
        <f>'Annual Capacity'!C6</f>
        <v>84712.697</v>
      </c>
      <c r="D7" s="118"/>
      <c r="E7" s="120">
        <f>'Annual Capacity'!E6</f>
        <v>1821</v>
      </c>
      <c r="F7" s="121">
        <f>'Annual Capacity'!F6</f>
        <v>51266.82</v>
      </c>
      <c r="G7" s="120">
        <f>'Annual Capacity'!G6</f>
        <v>701</v>
      </c>
      <c r="H7" s="121">
        <f>'Annual Capacity'!H6</f>
        <v>210448.89199999999</v>
      </c>
      <c r="I7" s="120">
        <f>'Annual Capacity'!I6</f>
        <v>61</v>
      </c>
      <c r="J7" s="121">
        <f>'Annual Capacity'!J6</f>
        <v>107928.022</v>
      </c>
      <c r="K7" s="120">
        <f t="shared" ref="K7:K9" si="0">SUM(E7+G7+I7)</f>
        <v>2583</v>
      </c>
      <c r="L7" s="124">
        <f t="shared" ref="L7:L9" si="1">SUM(F7+H7+J7)</f>
        <v>369643.734</v>
      </c>
      <c r="M7" s="118"/>
      <c r="N7" s="120">
        <f>'Annual Capacity'!N6</f>
        <v>62</v>
      </c>
      <c r="O7" s="121">
        <f>'Annual Capacity'!O6</f>
        <v>110429.208</v>
      </c>
      <c r="P7" s="118"/>
      <c r="Q7" s="126">
        <f t="shared" ref="Q7:Q9" si="2">SUM(B7+K7+N7)</f>
        <v>13423</v>
      </c>
      <c r="R7" s="99">
        <f t="shared" ref="R7:R9" si="3">SUM(C7+L7+O7)</f>
        <v>564785.63899999997</v>
      </c>
      <c r="S7" s="119"/>
      <c r="T7" s="291">
        <f>'[1]Monthly Capacity'!$Q$6</f>
        <v>13423</v>
      </c>
      <c r="U7" s="291">
        <f>'[1]Monthly Capacity'!$R$6</f>
        <v>564785.63899999997</v>
      </c>
      <c r="W7" s="216">
        <f t="shared" ref="W7:W9" si="4">SUM(Q7-T7)</f>
        <v>0</v>
      </c>
      <c r="X7" s="217">
        <f t="shared" ref="X7:X9" si="5">SUM(R7-U7)</f>
        <v>0</v>
      </c>
    </row>
    <row r="8" spans="1:24" ht="14.4" x14ac:dyDescent="0.3">
      <c r="A8" s="211">
        <v>2012</v>
      </c>
      <c r="B8" s="207">
        <f>'Annual Capacity'!B7</f>
        <v>4709</v>
      </c>
      <c r="C8" s="208">
        <f>'Annual Capacity'!C7</f>
        <v>40723.17</v>
      </c>
      <c r="D8" s="118"/>
      <c r="E8" s="207">
        <f>'Annual Capacity'!E7</f>
        <v>649</v>
      </c>
      <c r="F8" s="208">
        <f>'Annual Capacity'!F7</f>
        <v>22642.526999999998</v>
      </c>
      <c r="G8" s="207">
        <f>'Annual Capacity'!G7</f>
        <v>460</v>
      </c>
      <c r="H8" s="208">
        <f>'Annual Capacity'!H7</f>
        <v>135450.16099999999</v>
      </c>
      <c r="I8" s="207">
        <f>'Annual Capacity'!I7</f>
        <v>49</v>
      </c>
      <c r="J8" s="208">
        <f>'Annual Capacity'!J7</f>
        <v>107020.96799999999</v>
      </c>
      <c r="K8" s="207">
        <f t="shared" si="0"/>
        <v>1158</v>
      </c>
      <c r="L8" s="209">
        <f t="shared" si="1"/>
        <v>265113.65599999996</v>
      </c>
      <c r="M8" s="118"/>
      <c r="N8" s="207">
        <f>'Annual Capacity'!N7</f>
        <v>35</v>
      </c>
      <c r="O8" s="208">
        <f>'Annual Capacity'!O7</f>
        <v>111490.527</v>
      </c>
      <c r="P8" s="118"/>
      <c r="Q8" s="203">
        <f t="shared" si="2"/>
        <v>5902</v>
      </c>
      <c r="R8" s="204">
        <f t="shared" si="3"/>
        <v>417327.35299999994</v>
      </c>
      <c r="S8" s="119"/>
      <c r="T8" s="292">
        <f>'[1]Monthly Capacity'!$Q$7</f>
        <v>5902</v>
      </c>
      <c r="U8" s="292">
        <f>'[1]Monthly Capacity'!$R$7</f>
        <v>417327.35299999994</v>
      </c>
      <c r="W8" s="218">
        <f t="shared" si="4"/>
        <v>0</v>
      </c>
      <c r="X8" s="219">
        <f t="shared" si="5"/>
        <v>0</v>
      </c>
    </row>
    <row r="9" spans="1:24" ht="14.4" x14ac:dyDescent="0.3">
      <c r="A9" s="108">
        <v>2013</v>
      </c>
      <c r="B9" s="120">
        <f>'Annual Capacity'!B8</f>
        <v>5913</v>
      </c>
      <c r="C9" s="121">
        <f>'Annual Capacity'!C8</f>
        <v>47594.712</v>
      </c>
      <c r="D9" s="118"/>
      <c r="E9" s="120">
        <f>'Annual Capacity'!E8</f>
        <v>338</v>
      </c>
      <c r="F9" s="121">
        <f>'Annual Capacity'!F8</f>
        <v>13206.966</v>
      </c>
      <c r="G9" s="120">
        <f>'Annual Capacity'!G8</f>
        <v>241</v>
      </c>
      <c r="H9" s="121">
        <f>'Annual Capacity'!H8</f>
        <v>74135.694000000003</v>
      </c>
      <c r="I9" s="120">
        <f>'Annual Capacity'!I8</f>
        <v>31</v>
      </c>
      <c r="J9" s="121">
        <f>'Annual Capacity'!J8</f>
        <v>56723.197999999997</v>
      </c>
      <c r="K9" s="120">
        <f t="shared" si="0"/>
        <v>610</v>
      </c>
      <c r="L9" s="124">
        <f t="shared" si="1"/>
        <v>144065.85800000001</v>
      </c>
      <c r="M9" s="118"/>
      <c r="N9" s="120">
        <f>'Annual Capacity'!N8</f>
        <v>15</v>
      </c>
      <c r="O9" s="121">
        <f>'Annual Capacity'!O8</f>
        <v>10566.995000000001</v>
      </c>
      <c r="P9" s="118"/>
      <c r="Q9" s="126">
        <f t="shared" si="2"/>
        <v>6538</v>
      </c>
      <c r="R9" s="99">
        <f t="shared" si="3"/>
        <v>202227.565</v>
      </c>
      <c r="S9" s="119"/>
      <c r="T9" s="291">
        <f>'[1]Monthly Capacity'!$Q$8</f>
        <v>6538</v>
      </c>
      <c r="U9" s="291">
        <f>'[1]Monthly Capacity'!$R$8</f>
        <v>202227.565</v>
      </c>
      <c r="W9" s="216">
        <f t="shared" si="4"/>
        <v>0</v>
      </c>
      <c r="X9" s="217">
        <f t="shared" si="5"/>
        <v>0</v>
      </c>
    </row>
    <row r="10" spans="1:24" ht="14.4" x14ac:dyDescent="0.3">
      <c r="A10" s="108">
        <v>2014</v>
      </c>
      <c r="B10" s="120">
        <f>'Annual Capacity'!B9</f>
        <v>6244</v>
      </c>
      <c r="C10" s="121">
        <f>'Annual Capacity'!C9</f>
        <v>50953.319000000003</v>
      </c>
      <c r="D10" s="118"/>
      <c r="E10" s="120">
        <f>'Annual Capacity'!E9</f>
        <v>128</v>
      </c>
      <c r="F10" s="121">
        <f>'Annual Capacity'!F9</f>
        <v>4456.54</v>
      </c>
      <c r="G10" s="120">
        <f>'Annual Capacity'!G9</f>
        <v>119</v>
      </c>
      <c r="H10" s="121">
        <f>'Annual Capacity'!H9</f>
        <v>42641.601999999999</v>
      </c>
      <c r="I10" s="120">
        <f>'Annual Capacity'!I9</f>
        <v>16</v>
      </c>
      <c r="J10" s="121">
        <f>'Annual Capacity'!J9</f>
        <v>72324.475999999995</v>
      </c>
      <c r="K10" s="120">
        <f t="shared" ref="K10" si="6">SUM(E10+G10+I10)</f>
        <v>263</v>
      </c>
      <c r="L10" s="124">
        <f t="shared" ref="L10" si="7">SUM(F10+H10+J10)</f>
        <v>119422.61799999999</v>
      </c>
      <c r="M10" s="118"/>
      <c r="N10" s="120">
        <f>'Annual Capacity'!N9</f>
        <v>12</v>
      </c>
      <c r="O10" s="121">
        <f>'Annual Capacity'!O9</f>
        <v>77016.664999999994</v>
      </c>
      <c r="P10" s="118"/>
      <c r="Q10" s="126">
        <f t="shared" ref="Q10" si="8">SUM(B10+K10+N10)</f>
        <v>6519</v>
      </c>
      <c r="R10" s="99">
        <f t="shared" ref="R10" si="9">SUM(C10+L10+O10)</f>
        <v>247392.60199999996</v>
      </c>
      <c r="S10" s="119"/>
      <c r="T10" s="291">
        <f>'[1]Monthly Capacity'!$Q$9</f>
        <v>6519</v>
      </c>
      <c r="U10" s="291">
        <f>'[1]Monthly Capacity'!$R$9</f>
        <v>247392.60199999996</v>
      </c>
      <c r="W10" s="216">
        <f t="shared" ref="W10" si="10">SUM(Q10-T10)</f>
        <v>0</v>
      </c>
      <c r="X10" s="217">
        <f t="shared" ref="X10" si="11">SUM(R10-U10)</f>
        <v>0</v>
      </c>
    </row>
    <row r="11" spans="1:24" ht="14.4" x14ac:dyDescent="0.3">
      <c r="A11" s="117" t="s">
        <v>38</v>
      </c>
      <c r="B11" s="122">
        <f>'Annual Capacity'!B10</f>
        <v>1550</v>
      </c>
      <c r="C11" s="123">
        <f>'Annual Capacity'!C10</f>
        <v>12420.919</v>
      </c>
      <c r="D11" s="118"/>
      <c r="E11" s="122">
        <f>'Annual Capacity'!E10</f>
        <v>29</v>
      </c>
      <c r="F11" s="123">
        <f>'Annual Capacity'!F10</f>
        <v>1051.42</v>
      </c>
      <c r="G11" s="122">
        <f>'Annual Capacity'!G10</f>
        <v>21</v>
      </c>
      <c r="H11" s="123">
        <f>'Annual Capacity'!H10</f>
        <v>6798.98</v>
      </c>
      <c r="I11" s="122">
        <f>'Annual Capacity'!I10</f>
        <v>1</v>
      </c>
      <c r="J11" s="123">
        <f>'Annual Capacity'!J10</f>
        <v>2376</v>
      </c>
      <c r="K11" s="122">
        <f t="shared" ref="K11" si="12">SUM(E11+G11+I11)</f>
        <v>51</v>
      </c>
      <c r="L11" s="125">
        <f t="shared" ref="L11" si="13">SUM(F11+H11+J11)</f>
        <v>10226.4</v>
      </c>
      <c r="M11" s="118"/>
      <c r="N11" s="122">
        <f>'Annual Capacity'!N10</f>
        <v>0</v>
      </c>
      <c r="O11" s="123">
        <f>'Annual Capacity'!O10</f>
        <v>0</v>
      </c>
      <c r="P11" s="118"/>
      <c r="Q11" s="126">
        <f t="shared" ref="Q11" si="14">SUM(B11+K11+N11)</f>
        <v>1601</v>
      </c>
      <c r="R11" s="99">
        <f t="shared" ref="R11" si="15">SUM(C11+L11+O11)</f>
        <v>22647.319</v>
      </c>
      <c r="S11" s="119"/>
      <c r="T11" s="293">
        <f>'[1]Monthly Capacity'!$Q$10</f>
        <v>1601</v>
      </c>
      <c r="U11" s="293">
        <f>'[1]Monthly Capacity'!$R$10</f>
        <v>22647.319</v>
      </c>
      <c r="W11" s="220">
        <f t="shared" ref="W11" si="16">SUM(Q11-T11)</f>
        <v>0</v>
      </c>
      <c r="X11" s="221">
        <f t="shared" ref="X11" si="17">SUM(R11-U11)</f>
        <v>0</v>
      </c>
    </row>
    <row r="12" spans="1:24" ht="15" thickBot="1" x14ac:dyDescent="0.35">
      <c r="A12" s="269" t="s">
        <v>91</v>
      </c>
      <c r="B12" s="270">
        <v>86</v>
      </c>
      <c r="C12" s="271">
        <v>697.55</v>
      </c>
      <c r="D12" s="118"/>
      <c r="E12" s="270">
        <f>'Annual Capacity'!E11</f>
        <v>4</v>
      </c>
      <c r="F12" s="271">
        <f>'Annual Capacity'!F11</f>
        <v>213.58</v>
      </c>
      <c r="G12" s="270">
        <f>'Annual Capacity'!G11</f>
        <v>4</v>
      </c>
      <c r="H12" s="271">
        <f>'Annual Capacity'!H11</f>
        <v>2113.19</v>
      </c>
      <c r="I12" s="270">
        <f>'Annual Capacity'!I11</f>
        <v>0</v>
      </c>
      <c r="J12" s="271">
        <f>'Annual Capacity'!J11</f>
        <v>0</v>
      </c>
      <c r="K12" s="270">
        <f>SUM(E12+G12+I12)</f>
        <v>8</v>
      </c>
      <c r="L12" s="272">
        <f>SUM(F12+H12+J12)</f>
        <v>2326.77</v>
      </c>
      <c r="M12" s="118"/>
      <c r="N12" s="270">
        <f>'Annual Capacity'!N11</f>
        <v>0</v>
      </c>
      <c r="O12" s="271">
        <f>'Annual Capacity'!O11</f>
        <v>0</v>
      </c>
      <c r="P12" s="118"/>
      <c r="Q12" s="263">
        <f>SUM(B12+K12+N12)</f>
        <v>94</v>
      </c>
      <c r="R12" s="264">
        <f>SUM(C12+L12+O12)</f>
        <v>3024.3199999999997</v>
      </c>
      <c r="S12" s="119"/>
      <c r="T12" s="294">
        <f>'[1]Monthly Capacity'!$Q$11</f>
        <v>91</v>
      </c>
      <c r="U12" s="294">
        <f>'[1]Monthly Capacity'!$R$11</f>
        <v>3000.89</v>
      </c>
      <c r="W12" s="273">
        <f>SUM(Q12-T12)</f>
        <v>3</v>
      </c>
      <c r="X12" s="274">
        <f>SUM(R12-U12)</f>
        <v>23.429999999999836</v>
      </c>
    </row>
    <row r="13" spans="1:24" s="7" customFormat="1" ht="5.4" customHeight="1" x14ac:dyDescent="0.3">
      <c r="A13" s="422" t="s">
        <v>122</v>
      </c>
      <c r="B13" s="205"/>
      <c r="C13" s="196"/>
      <c r="D13" s="118"/>
      <c r="E13" s="205"/>
      <c r="F13" s="196"/>
      <c r="G13" s="205"/>
      <c r="H13" s="196"/>
      <c r="I13" s="205"/>
      <c r="J13" s="196"/>
      <c r="K13" s="205"/>
      <c r="L13" s="100"/>
      <c r="M13" s="118"/>
      <c r="N13" s="205"/>
      <c r="O13" s="196"/>
      <c r="P13" s="118"/>
      <c r="Q13" s="205"/>
      <c r="R13" s="100"/>
      <c r="S13" s="206"/>
      <c r="T13" s="295"/>
      <c r="U13" s="295"/>
      <c r="W13" s="222"/>
      <c r="X13" s="223"/>
    </row>
    <row r="14" spans="1:24" s="7" customFormat="1" ht="14.4" x14ac:dyDescent="0.3">
      <c r="A14" s="423"/>
      <c r="B14" s="213"/>
      <c r="C14" s="213"/>
      <c r="D14" s="213"/>
      <c r="E14" s="213"/>
      <c r="F14" s="213"/>
      <c r="G14" s="213"/>
      <c r="H14" s="213"/>
      <c r="I14" s="213"/>
      <c r="J14" s="213"/>
      <c r="K14" s="213"/>
      <c r="L14" s="213"/>
      <c r="M14" s="118"/>
      <c r="N14" s="205"/>
      <c r="O14" s="196"/>
      <c r="P14" s="118"/>
      <c r="Q14" s="205"/>
      <c r="R14" s="100"/>
      <c r="S14" s="206"/>
      <c r="T14" s="295"/>
      <c r="U14" s="295"/>
      <c r="W14" s="222"/>
      <c r="X14" s="223"/>
    </row>
    <row r="15" spans="1:24" ht="14.4" x14ac:dyDescent="0.3">
      <c r="A15" s="78">
        <v>42005</v>
      </c>
      <c r="B15" s="105">
        <v>831</v>
      </c>
      <c r="C15" s="128">
        <v>6769.39</v>
      </c>
      <c r="D15" s="118"/>
      <c r="E15" s="104">
        <v>7</v>
      </c>
      <c r="F15" s="129">
        <v>182.45</v>
      </c>
      <c r="G15" s="104">
        <v>12</v>
      </c>
      <c r="H15" s="129">
        <v>2920.42</v>
      </c>
      <c r="I15" s="104">
        <v>0</v>
      </c>
      <c r="J15" s="129">
        <v>0</v>
      </c>
      <c r="K15" s="105">
        <f t="shared" ref="K15:K19" si="18">SUM(E15+G15+I15)</f>
        <v>19</v>
      </c>
      <c r="L15" s="103">
        <f t="shared" ref="L15:L19" si="19">SUM(F15+H15+J15)</f>
        <v>3102.87</v>
      </c>
      <c r="M15" s="118"/>
      <c r="N15" s="105">
        <v>1</v>
      </c>
      <c r="O15" s="128">
        <v>6258.6</v>
      </c>
      <c r="P15" s="118"/>
      <c r="Q15" s="126">
        <f t="shared" ref="Q15:Q35" si="20">SUM(B15+K15+N15)</f>
        <v>851</v>
      </c>
      <c r="R15" s="99">
        <f t="shared" ref="R15:R19" si="21">SUM(C15+L15+O15)</f>
        <v>16130.86</v>
      </c>
      <c r="S15" s="119"/>
      <c r="T15" s="296">
        <f>'[1]Monthly Capacity'!$Q$12</f>
        <v>849</v>
      </c>
      <c r="U15" s="296">
        <f>'[1]Monthly Capacity'!$R$12</f>
        <v>16116.320000000002</v>
      </c>
      <c r="W15" s="224">
        <f t="shared" ref="W15:W19" si="22">SUM(Q15-T15)</f>
        <v>2</v>
      </c>
      <c r="X15" s="225">
        <f t="shared" ref="X15:X19" si="23">SUM(R15-U15)</f>
        <v>14.539999999999054</v>
      </c>
    </row>
    <row r="16" spans="1:24" ht="14.4" x14ac:dyDescent="0.3">
      <c r="A16" s="78">
        <v>42036</v>
      </c>
      <c r="B16" s="105">
        <v>622</v>
      </c>
      <c r="C16" s="128">
        <v>4718.1000000000004</v>
      </c>
      <c r="D16" s="118"/>
      <c r="E16" s="104">
        <v>12</v>
      </c>
      <c r="F16" s="129">
        <v>334.13</v>
      </c>
      <c r="G16" s="104">
        <v>1</v>
      </c>
      <c r="H16" s="129">
        <v>851.19</v>
      </c>
      <c r="I16" s="104">
        <v>0</v>
      </c>
      <c r="J16" s="129">
        <v>0</v>
      </c>
      <c r="K16" s="105">
        <f t="shared" si="18"/>
        <v>13</v>
      </c>
      <c r="L16" s="103">
        <f t="shared" si="19"/>
        <v>1185.3200000000002</v>
      </c>
      <c r="M16" s="118"/>
      <c r="N16" s="105">
        <v>0</v>
      </c>
      <c r="O16" s="128">
        <v>0</v>
      </c>
      <c r="P16" s="118"/>
      <c r="Q16" s="126">
        <f t="shared" si="20"/>
        <v>635</v>
      </c>
      <c r="R16" s="99">
        <f t="shared" si="21"/>
        <v>5903.42</v>
      </c>
      <c r="S16" s="119"/>
      <c r="T16" s="296">
        <f>'[1]Monthly Capacity'!$Q$13</f>
        <v>630</v>
      </c>
      <c r="U16" s="296">
        <f>'[1]Monthly Capacity'!$R$13</f>
        <v>5863.67</v>
      </c>
      <c r="W16" s="224">
        <f t="shared" si="22"/>
        <v>5</v>
      </c>
      <c r="X16" s="225">
        <f t="shared" si="23"/>
        <v>39.75</v>
      </c>
    </row>
    <row r="17" spans="1:24" ht="14.4" x14ac:dyDescent="0.3">
      <c r="A17" s="78">
        <v>42064</v>
      </c>
      <c r="B17" s="105">
        <v>841</v>
      </c>
      <c r="C17" s="128">
        <v>6819.08</v>
      </c>
      <c r="D17" s="118"/>
      <c r="E17" s="104">
        <v>1</v>
      </c>
      <c r="F17" s="129">
        <v>16.07</v>
      </c>
      <c r="G17" s="104">
        <v>4</v>
      </c>
      <c r="H17" s="129">
        <v>2132.6</v>
      </c>
      <c r="I17" s="104">
        <v>1</v>
      </c>
      <c r="J17" s="129">
        <v>5958.43</v>
      </c>
      <c r="K17" s="105">
        <f t="shared" si="18"/>
        <v>6</v>
      </c>
      <c r="L17" s="103">
        <f t="shared" si="19"/>
        <v>8107.1</v>
      </c>
      <c r="M17" s="118"/>
      <c r="N17" s="105">
        <v>0</v>
      </c>
      <c r="O17" s="128">
        <v>0</v>
      </c>
      <c r="P17" s="118"/>
      <c r="Q17" s="126">
        <f t="shared" si="20"/>
        <v>847</v>
      </c>
      <c r="R17" s="99">
        <f t="shared" si="21"/>
        <v>14926.18</v>
      </c>
      <c r="S17" s="119"/>
      <c r="T17" s="296">
        <f>'[1]Monthly Capacity'!$Q$14</f>
        <v>847</v>
      </c>
      <c r="U17" s="296">
        <f>'[1]Monthly Capacity'!$R$14</f>
        <v>14926.18</v>
      </c>
      <c r="W17" s="224">
        <f t="shared" si="22"/>
        <v>0</v>
      </c>
      <c r="X17" s="225">
        <f t="shared" si="23"/>
        <v>0</v>
      </c>
    </row>
    <row r="18" spans="1:24" ht="14.4" x14ac:dyDescent="0.3">
      <c r="A18" s="78">
        <v>42095</v>
      </c>
      <c r="B18" s="105">
        <v>905</v>
      </c>
      <c r="C18" s="128">
        <v>7056.13</v>
      </c>
      <c r="D18" s="118"/>
      <c r="E18" s="104">
        <v>11</v>
      </c>
      <c r="F18" s="129">
        <v>285.07</v>
      </c>
      <c r="G18" s="104">
        <v>4</v>
      </c>
      <c r="H18" s="129">
        <v>1459.31</v>
      </c>
      <c r="I18" s="104">
        <v>0</v>
      </c>
      <c r="J18" s="129">
        <v>0</v>
      </c>
      <c r="K18" s="105">
        <f t="shared" si="18"/>
        <v>15</v>
      </c>
      <c r="L18" s="103">
        <f t="shared" si="19"/>
        <v>1744.3799999999999</v>
      </c>
      <c r="M18" s="118"/>
      <c r="N18" s="105">
        <v>0</v>
      </c>
      <c r="O18" s="128">
        <v>0</v>
      </c>
      <c r="P18" s="118"/>
      <c r="Q18" s="126">
        <f t="shared" si="20"/>
        <v>920</v>
      </c>
      <c r="R18" s="99">
        <f t="shared" si="21"/>
        <v>8800.51</v>
      </c>
      <c r="S18" s="119"/>
      <c r="T18" s="296">
        <f>'[1]Monthly Capacity'!$Q$15</f>
        <v>918</v>
      </c>
      <c r="U18" s="296">
        <f>'[1]Monthly Capacity'!$R$15</f>
        <v>8785.83</v>
      </c>
      <c r="W18" s="224">
        <f t="shared" si="22"/>
        <v>2</v>
      </c>
      <c r="X18" s="225">
        <f t="shared" si="23"/>
        <v>14.680000000000291</v>
      </c>
    </row>
    <row r="19" spans="1:24" ht="14.4" x14ac:dyDescent="0.3">
      <c r="A19" s="78">
        <v>42125</v>
      </c>
      <c r="B19" s="105">
        <v>778</v>
      </c>
      <c r="C19" s="128">
        <v>6011.13</v>
      </c>
      <c r="D19" s="118"/>
      <c r="E19" s="104">
        <v>6</v>
      </c>
      <c r="F19" s="129">
        <v>197.07</v>
      </c>
      <c r="G19" s="104">
        <v>5</v>
      </c>
      <c r="H19" s="129">
        <v>1718.79</v>
      </c>
      <c r="I19" s="104">
        <v>0</v>
      </c>
      <c r="J19" s="129">
        <v>0</v>
      </c>
      <c r="K19" s="105">
        <f t="shared" si="18"/>
        <v>11</v>
      </c>
      <c r="L19" s="103">
        <f t="shared" si="19"/>
        <v>1915.86</v>
      </c>
      <c r="M19" s="118"/>
      <c r="N19" s="105">
        <v>0</v>
      </c>
      <c r="O19" s="128">
        <v>0</v>
      </c>
      <c r="P19" s="118"/>
      <c r="Q19" s="126">
        <f t="shared" si="20"/>
        <v>789</v>
      </c>
      <c r="R19" s="99">
        <f t="shared" si="21"/>
        <v>7926.99</v>
      </c>
      <c r="S19" s="119"/>
      <c r="T19" s="296">
        <f>'[1]Monthly Capacity'!$Q$16</f>
        <v>787</v>
      </c>
      <c r="U19" s="296">
        <f>'[1]Monthly Capacity'!$R$16</f>
        <v>7896.7199999999993</v>
      </c>
      <c r="W19" s="224">
        <f t="shared" si="22"/>
        <v>2</v>
      </c>
      <c r="X19" s="225">
        <f t="shared" si="23"/>
        <v>30.270000000000437</v>
      </c>
    </row>
    <row r="20" spans="1:24" ht="14.4" x14ac:dyDescent="0.3">
      <c r="A20" s="78">
        <v>42156</v>
      </c>
      <c r="B20" s="105">
        <v>1090</v>
      </c>
      <c r="C20" s="128">
        <v>8747.5400000000009</v>
      </c>
      <c r="D20" s="79"/>
      <c r="E20" s="104">
        <v>11</v>
      </c>
      <c r="F20" s="129">
        <v>289.3</v>
      </c>
      <c r="G20" s="104">
        <v>3</v>
      </c>
      <c r="H20" s="129">
        <v>1200.6600000000001</v>
      </c>
      <c r="I20" s="104">
        <v>1</v>
      </c>
      <c r="J20" s="129">
        <v>1589.87</v>
      </c>
      <c r="K20" s="105">
        <f t="shared" ref="K20:K34" si="24">SUM(E20+G20+I20)</f>
        <v>15</v>
      </c>
      <c r="L20" s="103">
        <f t="shared" ref="L20:L34" si="25">SUM(F20+H20+J20)</f>
        <v>3079.83</v>
      </c>
      <c r="M20" s="79"/>
      <c r="N20" s="105">
        <v>2</v>
      </c>
      <c r="O20" s="128">
        <v>5887.72</v>
      </c>
      <c r="P20" s="79"/>
      <c r="Q20" s="126">
        <f t="shared" si="20"/>
        <v>1107</v>
      </c>
      <c r="R20" s="99">
        <f t="shared" ref="R20:R35" si="26">SUM(C20+L20+O20)</f>
        <v>17715.09</v>
      </c>
      <c r="T20" s="297">
        <f>'[1]Monthly Capacity'!$Q$17</f>
        <v>1105</v>
      </c>
      <c r="U20" s="298">
        <f>'[1]Monthly Capacity'!$R$17</f>
        <v>17717.77</v>
      </c>
      <c r="W20" s="224">
        <f t="shared" ref="W20:X23" si="27">SUM(Q20-T20)</f>
        <v>2</v>
      </c>
      <c r="X20" s="225">
        <f t="shared" si="27"/>
        <v>-2.680000000000291</v>
      </c>
    </row>
    <row r="21" spans="1:24" ht="14.4" x14ac:dyDescent="0.3">
      <c r="A21" s="78">
        <v>42186</v>
      </c>
      <c r="B21" s="105">
        <v>1498</v>
      </c>
      <c r="C21" s="128">
        <v>12008.21</v>
      </c>
      <c r="D21" s="79"/>
      <c r="E21" s="104">
        <v>10</v>
      </c>
      <c r="F21" s="129">
        <v>260.91000000000003</v>
      </c>
      <c r="G21" s="104">
        <v>15</v>
      </c>
      <c r="H21" s="129">
        <v>4527.88</v>
      </c>
      <c r="I21" s="104">
        <v>1</v>
      </c>
      <c r="J21" s="129">
        <v>3448.44</v>
      </c>
      <c r="K21" s="105">
        <f t="shared" si="24"/>
        <v>26</v>
      </c>
      <c r="L21" s="103">
        <f t="shared" si="25"/>
        <v>8237.23</v>
      </c>
      <c r="M21" s="79"/>
      <c r="N21" s="105">
        <v>0</v>
      </c>
      <c r="O21" s="128">
        <v>0</v>
      </c>
      <c r="P21" s="79"/>
      <c r="Q21" s="126">
        <f t="shared" si="20"/>
        <v>1524</v>
      </c>
      <c r="R21" s="99">
        <f t="shared" si="26"/>
        <v>20245.439999999999</v>
      </c>
      <c r="T21" s="297">
        <f>'[1]Monthly Capacity'!$Q$18</f>
        <v>1521</v>
      </c>
      <c r="U21" s="298">
        <f>'[1]Monthly Capacity'!$R$18</f>
        <v>20302.62</v>
      </c>
      <c r="W21" s="224">
        <f t="shared" si="27"/>
        <v>3</v>
      </c>
      <c r="X21" s="225">
        <f t="shared" si="27"/>
        <v>-57.180000000000291</v>
      </c>
    </row>
    <row r="22" spans="1:24" ht="14.4" x14ac:dyDescent="0.3">
      <c r="A22" s="78">
        <v>42217</v>
      </c>
      <c r="B22" s="105">
        <v>1387</v>
      </c>
      <c r="C22" s="128">
        <v>10925.1</v>
      </c>
      <c r="D22" s="79"/>
      <c r="E22" s="104">
        <v>12</v>
      </c>
      <c r="F22" s="129">
        <v>410.26</v>
      </c>
      <c r="G22" s="104">
        <v>5</v>
      </c>
      <c r="H22" s="129">
        <v>947.96</v>
      </c>
      <c r="I22" s="104">
        <v>0</v>
      </c>
      <c r="J22" s="129">
        <v>0</v>
      </c>
      <c r="K22" s="105">
        <f t="shared" si="24"/>
        <v>17</v>
      </c>
      <c r="L22" s="103">
        <f t="shared" si="25"/>
        <v>1358.22</v>
      </c>
      <c r="M22" s="79"/>
      <c r="N22" s="105">
        <v>1</v>
      </c>
      <c r="O22" s="128">
        <v>9899.82</v>
      </c>
      <c r="P22" s="79"/>
      <c r="Q22" s="126">
        <f t="shared" si="20"/>
        <v>1405</v>
      </c>
      <c r="R22" s="99">
        <f t="shared" si="26"/>
        <v>22183.14</v>
      </c>
      <c r="T22" s="297">
        <f>'[1]Monthly Capacity'!$Q$19</f>
        <v>1404</v>
      </c>
      <c r="U22" s="298">
        <f>'[1]Monthly Capacity'!$R$19</f>
        <v>22165.129999999997</v>
      </c>
      <c r="W22" s="224">
        <f t="shared" si="27"/>
        <v>1</v>
      </c>
      <c r="X22" s="225">
        <f t="shared" si="27"/>
        <v>18.010000000002037</v>
      </c>
    </row>
    <row r="23" spans="1:24" ht="14.4" x14ac:dyDescent="0.3">
      <c r="A23" s="78">
        <v>42248</v>
      </c>
      <c r="B23" s="105">
        <v>1322</v>
      </c>
      <c r="C23" s="128">
        <v>10535.84</v>
      </c>
      <c r="D23" s="79"/>
      <c r="E23" s="104">
        <v>3</v>
      </c>
      <c r="F23" s="129">
        <v>101.26</v>
      </c>
      <c r="G23" s="104">
        <v>6</v>
      </c>
      <c r="H23" s="129">
        <v>1584.75</v>
      </c>
      <c r="I23" s="104">
        <v>0</v>
      </c>
      <c r="J23" s="129">
        <v>0</v>
      </c>
      <c r="K23" s="105">
        <f t="shared" si="24"/>
        <v>9</v>
      </c>
      <c r="L23" s="103">
        <f t="shared" si="25"/>
        <v>1686.01</v>
      </c>
      <c r="M23" s="79"/>
      <c r="N23" s="105">
        <v>1</v>
      </c>
      <c r="O23" s="128">
        <v>5992.03</v>
      </c>
      <c r="P23" s="79"/>
      <c r="Q23" s="126">
        <f t="shared" si="20"/>
        <v>1332</v>
      </c>
      <c r="R23" s="99">
        <f t="shared" si="26"/>
        <v>18213.88</v>
      </c>
      <c r="T23" s="297">
        <f>'[1]Monthly Capacity'!$Q$20</f>
        <v>1332</v>
      </c>
      <c r="U23" s="298">
        <f>'[1]Monthly Capacity'!$R$20</f>
        <v>18211.349999999999</v>
      </c>
      <c r="W23" s="224">
        <f t="shared" si="27"/>
        <v>0</v>
      </c>
      <c r="X23" s="225">
        <f t="shared" si="27"/>
        <v>2.5300000000024738</v>
      </c>
    </row>
    <row r="24" spans="1:24" ht="14.4" x14ac:dyDescent="0.3">
      <c r="A24" s="78">
        <v>42278</v>
      </c>
      <c r="B24" s="105">
        <v>1242</v>
      </c>
      <c r="C24" s="128">
        <v>9943.0300000000007</v>
      </c>
      <c r="D24" s="79"/>
      <c r="E24" s="104">
        <v>13</v>
      </c>
      <c r="F24" s="129">
        <v>473.12</v>
      </c>
      <c r="G24" s="104">
        <v>8</v>
      </c>
      <c r="H24" s="129">
        <v>1377.49</v>
      </c>
      <c r="I24" s="104">
        <v>0</v>
      </c>
      <c r="J24" s="129">
        <v>0</v>
      </c>
      <c r="K24" s="105">
        <f t="shared" si="24"/>
        <v>21</v>
      </c>
      <c r="L24" s="103">
        <f t="shared" si="25"/>
        <v>1850.6100000000001</v>
      </c>
      <c r="M24" s="79"/>
      <c r="N24" s="105">
        <v>0</v>
      </c>
      <c r="O24" s="128">
        <v>0</v>
      </c>
      <c r="P24" s="79"/>
      <c r="Q24" s="126">
        <f t="shared" si="20"/>
        <v>1263</v>
      </c>
      <c r="R24" s="99">
        <f t="shared" si="26"/>
        <v>11793.640000000001</v>
      </c>
      <c r="T24" s="297">
        <f>'[1]Monthly Capacity'!$Q$21</f>
        <v>1260</v>
      </c>
      <c r="U24" s="298">
        <f>'[1]Monthly Capacity'!$R$21</f>
        <v>11754.980000000001</v>
      </c>
      <c r="W24" s="224">
        <f t="shared" ref="W24:W36" si="28">SUM(Q24-T24)</f>
        <v>3</v>
      </c>
      <c r="X24" s="225">
        <f t="shared" ref="X24:X36" si="29">SUM(R24-U24)</f>
        <v>38.659999999999854</v>
      </c>
    </row>
    <row r="25" spans="1:24" ht="14.4" x14ac:dyDescent="0.3">
      <c r="A25" s="78">
        <v>42309</v>
      </c>
      <c r="B25" s="105">
        <v>925</v>
      </c>
      <c r="C25" s="128">
        <v>7117.02</v>
      </c>
      <c r="D25" s="79"/>
      <c r="E25" s="104">
        <v>11</v>
      </c>
      <c r="F25" s="129">
        <v>455.37</v>
      </c>
      <c r="G25" s="104">
        <v>6</v>
      </c>
      <c r="H25" s="129">
        <v>2452.4699999999998</v>
      </c>
      <c r="I25" s="104">
        <v>2</v>
      </c>
      <c r="J25" s="129">
        <v>3372.69</v>
      </c>
      <c r="K25" s="105">
        <f t="shared" si="24"/>
        <v>19</v>
      </c>
      <c r="L25" s="103">
        <f t="shared" si="25"/>
        <v>6280.53</v>
      </c>
      <c r="M25" s="79"/>
      <c r="N25" s="105">
        <v>0</v>
      </c>
      <c r="O25" s="128">
        <v>0</v>
      </c>
      <c r="P25" s="79"/>
      <c r="Q25" s="126">
        <f t="shared" si="20"/>
        <v>944</v>
      </c>
      <c r="R25" s="99">
        <f t="shared" si="26"/>
        <v>13397.55</v>
      </c>
      <c r="T25" s="297">
        <f>'[1]Monthly Capacity'!$Q$22</f>
        <v>943</v>
      </c>
      <c r="U25" s="298">
        <f>'[1]Monthly Capacity'!$R$22</f>
        <v>13405.04</v>
      </c>
      <c r="W25" s="224">
        <f t="shared" si="28"/>
        <v>1</v>
      </c>
      <c r="X25" s="225">
        <f t="shared" si="29"/>
        <v>-7.4900000000016007</v>
      </c>
    </row>
    <row r="26" spans="1:24" ht="15" thickBot="1" x14ac:dyDescent="0.35">
      <c r="A26" s="254">
        <v>42339</v>
      </c>
      <c r="B26" s="255">
        <v>1213</v>
      </c>
      <c r="C26" s="256">
        <v>9577.4</v>
      </c>
      <c r="D26" s="79"/>
      <c r="E26" s="260">
        <v>19</v>
      </c>
      <c r="F26" s="261">
        <v>697.63</v>
      </c>
      <c r="G26" s="260">
        <v>13</v>
      </c>
      <c r="H26" s="261">
        <v>4225.2700000000004</v>
      </c>
      <c r="I26" s="260">
        <v>2</v>
      </c>
      <c r="J26" s="261">
        <v>7260.2</v>
      </c>
      <c r="K26" s="255">
        <f t="shared" si="24"/>
        <v>34</v>
      </c>
      <c r="L26" s="262">
        <f t="shared" si="25"/>
        <v>12183.1</v>
      </c>
      <c r="M26" s="79"/>
      <c r="N26" s="255">
        <v>3</v>
      </c>
      <c r="O26" s="256">
        <v>13645.47</v>
      </c>
      <c r="P26" s="79"/>
      <c r="Q26" s="263">
        <f t="shared" si="20"/>
        <v>1250</v>
      </c>
      <c r="R26" s="264">
        <f t="shared" si="26"/>
        <v>35405.97</v>
      </c>
      <c r="T26" s="299">
        <f>'[1]Monthly Capacity'!$Q$23</f>
        <v>1247</v>
      </c>
      <c r="U26" s="300">
        <f>'[1]Monthly Capacity'!$R$23</f>
        <v>35372.400000000001</v>
      </c>
      <c r="W26" s="267">
        <f t="shared" si="28"/>
        <v>3</v>
      </c>
      <c r="X26" s="268">
        <f t="shared" si="29"/>
        <v>33.569999999999709</v>
      </c>
    </row>
    <row r="27" spans="1:24" ht="14.4" x14ac:dyDescent="0.3">
      <c r="A27" s="251">
        <v>42370</v>
      </c>
      <c r="B27" s="252">
        <v>1246</v>
      </c>
      <c r="C27" s="253">
        <v>10073.92</v>
      </c>
      <c r="D27" s="79"/>
      <c r="E27" s="257">
        <v>8</v>
      </c>
      <c r="F27" s="258">
        <v>288.85000000000002</v>
      </c>
      <c r="G27" s="257">
        <v>4</v>
      </c>
      <c r="H27" s="258">
        <v>941.95</v>
      </c>
      <c r="I27" s="257">
        <v>0</v>
      </c>
      <c r="J27" s="258">
        <v>0</v>
      </c>
      <c r="K27" s="252">
        <f t="shared" si="24"/>
        <v>12</v>
      </c>
      <c r="L27" s="259">
        <f t="shared" si="25"/>
        <v>1230.8000000000002</v>
      </c>
      <c r="M27" s="79"/>
      <c r="N27" s="252">
        <v>2</v>
      </c>
      <c r="O27" s="253">
        <v>13808.06</v>
      </c>
      <c r="P27" s="79"/>
      <c r="Q27" s="203">
        <f t="shared" si="20"/>
        <v>1260</v>
      </c>
      <c r="R27" s="204">
        <f t="shared" si="26"/>
        <v>25112.78</v>
      </c>
      <c r="T27" s="301">
        <f>'[1]Monthly Capacity'!$Q$24</f>
        <v>1256</v>
      </c>
      <c r="U27" s="302">
        <f>'[1]Monthly Capacity'!$R$24</f>
        <v>25068.71</v>
      </c>
      <c r="W27" s="265">
        <f t="shared" si="28"/>
        <v>4</v>
      </c>
      <c r="X27" s="266">
        <f t="shared" si="29"/>
        <v>44.069999999999709</v>
      </c>
    </row>
    <row r="28" spans="1:24" ht="14.4" x14ac:dyDescent="0.3">
      <c r="A28" s="78">
        <v>42401</v>
      </c>
      <c r="B28" s="105">
        <v>1363</v>
      </c>
      <c r="C28" s="128">
        <v>10936.08</v>
      </c>
      <c r="D28" s="79"/>
      <c r="E28" s="104">
        <v>17</v>
      </c>
      <c r="F28" s="129">
        <v>370.21</v>
      </c>
      <c r="G28" s="104">
        <v>8</v>
      </c>
      <c r="H28" s="129">
        <v>2331.6999999999998</v>
      </c>
      <c r="I28" s="104">
        <v>0</v>
      </c>
      <c r="J28" s="129">
        <v>0</v>
      </c>
      <c r="K28" s="105">
        <f t="shared" si="24"/>
        <v>25</v>
      </c>
      <c r="L28" s="103">
        <f t="shared" si="25"/>
        <v>2701.91</v>
      </c>
      <c r="M28" s="79"/>
      <c r="N28" s="105">
        <v>2</v>
      </c>
      <c r="O28" s="128">
        <v>12343.29</v>
      </c>
      <c r="P28" s="79"/>
      <c r="Q28" s="126">
        <f t="shared" si="20"/>
        <v>1390</v>
      </c>
      <c r="R28" s="99">
        <f t="shared" si="26"/>
        <v>25981.279999999999</v>
      </c>
      <c r="T28" s="297">
        <f>'[1]Monthly Capacity'!$Q$25</f>
        <v>1384</v>
      </c>
      <c r="U28" s="298">
        <f>'[1]Monthly Capacity'!$R$25</f>
        <v>25927.63</v>
      </c>
      <c r="W28" s="224">
        <f t="shared" si="28"/>
        <v>6</v>
      </c>
      <c r="X28" s="225">
        <f t="shared" si="29"/>
        <v>53.649999999997817</v>
      </c>
    </row>
    <row r="29" spans="1:24" ht="14.4" x14ac:dyDescent="0.3">
      <c r="A29" s="78">
        <v>42430</v>
      </c>
      <c r="B29" s="105">
        <v>1743</v>
      </c>
      <c r="C29" s="128">
        <v>14351.54</v>
      </c>
      <c r="D29" s="79"/>
      <c r="E29" s="104">
        <v>18</v>
      </c>
      <c r="F29" s="129">
        <v>443.24</v>
      </c>
      <c r="G29" s="104">
        <v>9</v>
      </c>
      <c r="H29" s="129">
        <v>3637.43</v>
      </c>
      <c r="I29" s="104">
        <v>2</v>
      </c>
      <c r="J29" s="129">
        <v>3738.92</v>
      </c>
      <c r="K29" s="105">
        <f t="shared" si="24"/>
        <v>29</v>
      </c>
      <c r="L29" s="103">
        <f t="shared" si="25"/>
        <v>7819.59</v>
      </c>
      <c r="M29" s="79"/>
      <c r="N29" s="105">
        <v>2</v>
      </c>
      <c r="O29" s="128">
        <v>18727.509999999998</v>
      </c>
      <c r="P29" s="79"/>
      <c r="Q29" s="126">
        <f t="shared" si="20"/>
        <v>1774</v>
      </c>
      <c r="R29" s="99">
        <f t="shared" si="26"/>
        <v>40898.639999999999</v>
      </c>
      <c r="T29" s="297">
        <f>'[1]Monthly Capacity'!$Q$26</f>
        <v>1768</v>
      </c>
      <c r="U29" s="298">
        <f>'[1]Monthly Capacity'!$R$26</f>
        <v>40843.649999999994</v>
      </c>
      <c r="W29" s="224">
        <f t="shared" si="28"/>
        <v>6</v>
      </c>
      <c r="X29" s="225">
        <f t="shared" si="29"/>
        <v>54.990000000005239</v>
      </c>
    </row>
    <row r="30" spans="1:24" ht="14.4" x14ac:dyDescent="0.3">
      <c r="A30" s="78">
        <v>42461</v>
      </c>
      <c r="B30" s="105">
        <v>1351</v>
      </c>
      <c r="C30" s="128">
        <v>11321.74</v>
      </c>
      <c r="D30" s="79"/>
      <c r="E30" s="104">
        <v>9</v>
      </c>
      <c r="F30" s="129">
        <v>266.54000000000002</v>
      </c>
      <c r="G30" s="104">
        <v>7</v>
      </c>
      <c r="H30" s="129">
        <v>2016.14</v>
      </c>
      <c r="I30" s="104">
        <v>1</v>
      </c>
      <c r="J30" s="129">
        <v>2673.6</v>
      </c>
      <c r="K30" s="105">
        <f t="shared" si="24"/>
        <v>17</v>
      </c>
      <c r="L30" s="103">
        <f t="shared" si="25"/>
        <v>4956.2800000000007</v>
      </c>
      <c r="M30" s="79"/>
      <c r="N30" s="105">
        <v>2</v>
      </c>
      <c r="O30" s="128">
        <v>19453.59</v>
      </c>
      <c r="P30" s="79"/>
      <c r="Q30" s="126">
        <f t="shared" si="20"/>
        <v>1370</v>
      </c>
      <c r="R30" s="99">
        <f t="shared" si="26"/>
        <v>35731.61</v>
      </c>
      <c r="T30" s="297">
        <f>'[1]Monthly Capacity'!$Q$27</f>
        <v>1360</v>
      </c>
      <c r="U30" s="298">
        <f>'[1]Monthly Capacity'!$R$27</f>
        <v>35653.760000000002</v>
      </c>
      <c r="W30" s="224">
        <f t="shared" si="28"/>
        <v>10</v>
      </c>
      <c r="X30" s="225">
        <f t="shared" si="29"/>
        <v>77.849999999998545</v>
      </c>
    </row>
    <row r="31" spans="1:24" ht="14.4" x14ac:dyDescent="0.3">
      <c r="A31" s="78">
        <v>42491</v>
      </c>
      <c r="B31" s="105">
        <v>1945</v>
      </c>
      <c r="C31" s="128">
        <v>15733.05</v>
      </c>
      <c r="D31" s="79"/>
      <c r="E31" s="104">
        <v>17</v>
      </c>
      <c r="F31" s="129">
        <v>394.31</v>
      </c>
      <c r="G31" s="104">
        <v>7</v>
      </c>
      <c r="H31" s="129">
        <v>2522.06</v>
      </c>
      <c r="I31" s="104">
        <v>0</v>
      </c>
      <c r="J31" s="129">
        <v>0</v>
      </c>
      <c r="K31" s="105">
        <f t="shared" si="24"/>
        <v>24</v>
      </c>
      <c r="L31" s="103">
        <f t="shared" si="25"/>
        <v>2916.37</v>
      </c>
      <c r="M31" s="79"/>
      <c r="N31" s="105">
        <v>5</v>
      </c>
      <c r="O31" s="128">
        <v>23958.37</v>
      </c>
      <c r="P31" s="79"/>
      <c r="Q31" s="126">
        <f t="shared" si="20"/>
        <v>1974</v>
      </c>
      <c r="R31" s="99">
        <f t="shared" si="26"/>
        <v>42607.789999999994</v>
      </c>
      <c r="T31" s="297">
        <f>'[1]Monthly Capacity'!$Q$28</f>
        <v>1963</v>
      </c>
      <c r="U31" s="298">
        <f>'[1]Monthly Capacity'!$R$28</f>
        <v>42508.85</v>
      </c>
      <c r="W31" s="224">
        <f t="shared" si="28"/>
        <v>11</v>
      </c>
      <c r="X31" s="225">
        <f t="shared" si="29"/>
        <v>98.939999999995052</v>
      </c>
    </row>
    <row r="32" spans="1:24" ht="14.4" x14ac:dyDescent="0.3">
      <c r="A32" s="78">
        <v>42522</v>
      </c>
      <c r="B32" s="105">
        <v>2270</v>
      </c>
      <c r="C32" s="128">
        <v>18631.71</v>
      </c>
      <c r="D32" s="79"/>
      <c r="E32" s="104">
        <v>15</v>
      </c>
      <c r="F32" s="129">
        <v>365.36</v>
      </c>
      <c r="G32" s="104">
        <v>11</v>
      </c>
      <c r="H32" s="129">
        <v>4157.74</v>
      </c>
      <c r="I32" s="104">
        <v>0</v>
      </c>
      <c r="J32" s="129">
        <v>0</v>
      </c>
      <c r="K32" s="105">
        <f t="shared" si="24"/>
        <v>26</v>
      </c>
      <c r="L32" s="103">
        <f t="shared" si="25"/>
        <v>4523.0999999999995</v>
      </c>
      <c r="M32" s="79"/>
      <c r="N32" s="105">
        <v>1</v>
      </c>
      <c r="O32" s="128">
        <v>5992.03</v>
      </c>
      <c r="P32" s="79"/>
      <c r="Q32" s="126">
        <f t="shared" si="20"/>
        <v>2297</v>
      </c>
      <c r="R32" s="99">
        <f t="shared" si="26"/>
        <v>29146.839999999997</v>
      </c>
      <c r="T32" s="297">
        <f>'[1]Monthly Capacity'!$Q$29</f>
        <v>2270</v>
      </c>
      <c r="U32" s="298">
        <f>'[1]Monthly Capacity'!$R$29</f>
        <v>28942.269999999997</v>
      </c>
      <c r="W32" s="224">
        <f t="shared" si="28"/>
        <v>27</v>
      </c>
      <c r="X32" s="225">
        <f t="shared" si="29"/>
        <v>204.56999999999971</v>
      </c>
    </row>
    <row r="33" spans="1:24" ht="14.4" x14ac:dyDescent="0.3">
      <c r="A33" s="78">
        <v>42552</v>
      </c>
      <c r="B33" s="105">
        <v>1734</v>
      </c>
      <c r="C33" s="128">
        <v>14383.38</v>
      </c>
      <c r="D33" s="79"/>
      <c r="E33" s="104">
        <v>24</v>
      </c>
      <c r="F33" s="129">
        <v>889.07</v>
      </c>
      <c r="G33" s="104">
        <v>6</v>
      </c>
      <c r="H33" s="129">
        <v>2250.2800000000002</v>
      </c>
      <c r="I33" s="104">
        <v>3</v>
      </c>
      <c r="J33" s="129">
        <v>4537.07</v>
      </c>
      <c r="K33" s="105">
        <f t="shared" si="24"/>
        <v>33</v>
      </c>
      <c r="L33" s="103">
        <f t="shared" si="25"/>
        <v>7676.42</v>
      </c>
      <c r="M33" s="79"/>
      <c r="N33" s="105">
        <v>0</v>
      </c>
      <c r="O33" s="128">
        <v>0</v>
      </c>
      <c r="P33" s="79"/>
      <c r="Q33" s="126">
        <f t="shared" si="20"/>
        <v>1767</v>
      </c>
      <c r="R33" s="99">
        <f t="shared" si="26"/>
        <v>22059.8</v>
      </c>
      <c r="T33" s="297">
        <f>'[1]Monthly Capacity'!$Q$30</f>
        <v>1742</v>
      </c>
      <c r="U33" s="298">
        <f>'[1]Monthly Capacity'!$R$30</f>
        <v>19891.2</v>
      </c>
      <c r="W33" s="224">
        <f t="shared" si="28"/>
        <v>25</v>
      </c>
      <c r="X33" s="225">
        <f t="shared" si="29"/>
        <v>2168.5999999999985</v>
      </c>
    </row>
    <row r="34" spans="1:24" ht="14.4" x14ac:dyDescent="0.3">
      <c r="A34" s="78">
        <v>42583</v>
      </c>
      <c r="B34" s="105">
        <v>2252</v>
      </c>
      <c r="C34" s="128">
        <v>18621.509999999998</v>
      </c>
      <c r="D34" s="79"/>
      <c r="E34" s="104">
        <v>16</v>
      </c>
      <c r="F34" s="129">
        <v>510.42</v>
      </c>
      <c r="G34" s="104">
        <v>11</v>
      </c>
      <c r="H34" s="129">
        <v>2592.44</v>
      </c>
      <c r="I34" s="104">
        <v>0</v>
      </c>
      <c r="J34" s="129">
        <v>0</v>
      </c>
      <c r="K34" s="105">
        <f t="shared" si="24"/>
        <v>27</v>
      </c>
      <c r="L34" s="103">
        <f t="shared" si="25"/>
        <v>3102.86</v>
      </c>
      <c r="M34" s="79"/>
      <c r="N34" s="105">
        <v>0</v>
      </c>
      <c r="O34" s="128">
        <v>0</v>
      </c>
      <c r="P34" s="79"/>
      <c r="Q34" s="126">
        <f t="shared" si="20"/>
        <v>2279</v>
      </c>
      <c r="R34" s="99">
        <f t="shared" si="26"/>
        <v>21724.37</v>
      </c>
      <c r="T34" s="297">
        <f>'[1]Monthly Capacity'!$Q$31</f>
        <v>2229</v>
      </c>
      <c r="U34" s="298">
        <f>'[1]Monthly Capacity'!$R$31</f>
        <v>21324.010000000002</v>
      </c>
      <c r="W34" s="224">
        <f t="shared" si="28"/>
        <v>50</v>
      </c>
      <c r="X34" s="225">
        <f t="shared" si="29"/>
        <v>400.35999999999694</v>
      </c>
    </row>
    <row r="35" spans="1:24" ht="14.4" x14ac:dyDescent="0.3">
      <c r="A35" s="78">
        <v>42614</v>
      </c>
      <c r="B35" s="105">
        <v>1727</v>
      </c>
      <c r="C35" s="128">
        <v>14701.72</v>
      </c>
      <c r="D35" s="79"/>
      <c r="E35" s="104">
        <v>20</v>
      </c>
      <c r="F35" s="129">
        <v>586.45000000000005</v>
      </c>
      <c r="G35" s="104">
        <v>11</v>
      </c>
      <c r="H35" s="129">
        <v>2846.51</v>
      </c>
      <c r="I35" s="104">
        <v>2</v>
      </c>
      <c r="J35" s="129">
        <v>6567.84</v>
      </c>
      <c r="K35" s="105">
        <f t="shared" ref="K35:L35" si="30">SUM(E35+G35+I35)</f>
        <v>33</v>
      </c>
      <c r="L35" s="103">
        <f t="shared" si="30"/>
        <v>10000.799999999999</v>
      </c>
      <c r="M35" s="79"/>
      <c r="N35" s="105">
        <v>2</v>
      </c>
      <c r="O35" s="128">
        <v>3896.7</v>
      </c>
      <c r="P35" s="79"/>
      <c r="Q35" s="126">
        <f t="shared" si="20"/>
        <v>1762</v>
      </c>
      <c r="R35" s="99">
        <f t="shared" si="26"/>
        <v>28599.219999999998</v>
      </c>
      <c r="T35" s="297">
        <f>'[1]Monthly Capacity'!$Q$32</f>
        <v>1650</v>
      </c>
      <c r="U35" s="298">
        <f>'[1]Monthly Capacity'!$R$32</f>
        <v>26428.280000000002</v>
      </c>
      <c r="W35" s="224">
        <f t="shared" si="28"/>
        <v>112</v>
      </c>
      <c r="X35" s="225">
        <f t="shared" si="29"/>
        <v>2170.9399999999951</v>
      </c>
    </row>
    <row r="36" spans="1:24" ht="14.4" x14ac:dyDescent="0.3">
      <c r="A36" s="78">
        <v>42659</v>
      </c>
      <c r="B36" s="105">
        <v>1591</v>
      </c>
      <c r="C36" s="128">
        <v>12831.45</v>
      </c>
      <c r="D36" s="79"/>
      <c r="E36" s="104">
        <v>26</v>
      </c>
      <c r="F36" s="129">
        <v>731.25</v>
      </c>
      <c r="G36" s="104">
        <v>4</v>
      </c>
      <c r="H36" s="129">
        <v>1619.83</v>
      </c>
      <c r="I36" s="104">
        <v>4</v>
      </c>
      <c r="J36" s="129">
        <v>14245.95</v>
      </c>
      <c r="K36" s="105">
        <f t="shared" ref="K36" si="31">SUM(E36+G36+I36)</f>
        <v>34</v>
      </c>
      <c r="L36" s="103">
        <f t="shared" ref="L36" si="32">SUM(F36+H36+J36)</f>
        <v>16597.03</v>
      </c>
      <c r="M36" s="79"/>
      <c r="N36" s="105">
        <v>3</v>
      </c>
      <c r="O36" s="128">
        <v>23795.82</v>
      </c>
      <c r="P36" s="79"/>
      <c r="Q36" s="126">
        <f>SUM(B36+K36+N36)</f>
        <v>1628</v>
      </c>
      <c r="R36" s="99">
        <f>SUM(C36+L36+O36)</f>
        <v>53224.3</v>
      </c>
      <c r="T36" s="297">
        <f>'[1]Monthly Capacity'!$Q$33</f>
        <v>1311</v>
      </c>
      <c r="U36" s="298">
        <f>'[1]Monthly Capacity'!$R$33</f>
        <v>50168.070000000007</v>
      </c>
      <c r="W36" s="224">
        <f t="shared" si="28"/>
        <v>317</v>
      </c>
      <c r="X36" s="225">
        <f t="shared" si="29"/>
        <v>3056.2299999999959</v>
      </c>
    </row>
    <row r="37" spans="1:24" ht="14.4" x14ac:dyDescent="0.3">
      <c r="A37" s="78">
        <v>42690</v>
      </c>
      <c r="B37" s="105">
        <v>1362</v>
      </c>
      <c r="C37" s="128">
        <v>11350.58</v>
      </c>
      <c r="D37" s="118"/>
      <c r="E37" s="104">
        <v>8</v>
      </c>
      <c r="F37" s="129">
        <v>291.19</v>
      </c>
      <c r="G37" s="104">
        <v>9</v>
      </c>
      <c r="H37" s="129">
        <v>5898.09</v>
      </c>
      <c r="I37" s="104">
        <v>3</v>
      </c>
      <c r="J37" s="129">
        <v>6345.24</v>
      </c>
      <c r="K37" s="105">
        <f t="shared" ref="K37" si="33">SUM(E37+G37+I37)</f>
        <v>20</v>
      </c>
      <c r="L37" s="103">
        <f t="shared" ref="L37" si="34">SUM(F37+H37+J37)</f>
        <v>12534.52</v>
      </c>
      <c r="M37" s="118"/>
      <c r="N37" s="105">
        <v>0</v>
      </c>
      <c r="O37" s="128">
        <v>0</v>
      </c>
      <c r="P37" s="118"/>
      <c r="Q37" s="126">
        <f t="shared" ref="Q37" si="35">SUM(B37+K37+N37)</f>
        <v>1382</v>
      </c>
      <c r="R37" s="99">
        <f t="shared" ref="R37" si="36">SUM(C37+L37+O37)</f>
        <v>23885.1</v>
      </c>
      <c r="S37" s="119"/>
      <c r="T37" s="296">
        <f>'[1]Monthly Capacity'!$Q$34</f>
        <v>1063</v>
      </c>
      <c r="U37" s="296">
        <f>'[1]Monthly Capacity'!$R$34</f>
        <v>18264.440000000002</v>
      </c>
      <c r="W37" s="224">
        <f t="shared" ref="W37" si="37">SUM(Q37-T37)</f>
        <v>319</v>
      </c>
      <c r="X37" s="225">
        <f t="shared" ref="X37" si="38">SUM(R37-U37)</f>
        <v>5620.6599999999962</v>
      </c>
    </row>
    <row r="38" spans="1:24" ht="15" thickBot="1" x14ac:dyDescent="0.35">
      <c r="A38" s="254">
        <v>42705</v>
      </c>
      <c r="B38" s="255">
        <v>1201</v>
      </c>
      <c r="C38" s="256">
        <v>9875.82</v>
      </c>
      <c r="D38" s="118"/>
      <c r="E38" s="260">
        <v>6</v>
      </c>
      <c r="F38" s="261">
        <v>163.51</v>
      </c>
      <c r="G38" s="260">
        <v>6</v>
      </c>
      <c r="H38" s="261">
        <v>2292.89</v>
      </c>
      <c r="I38" s="260">
        <v>3</v>
      </c>
      <c r="J38" s="261">
        <v>4235.6499999999996</v>
      </c>
      <c r="K38" s="255">
        <f t="shared" ref="K38" si="39">SUM(E38+G38+I38)</f>
        <v>15</v>
      </c>
      <c r="L38" s="262">
        <f t="shared" ref="L38" si="40">SUM(F38+H38+J38)</f>
        <v>6692.0499999999993</v>
      </c>
      <c r="M38" s="118"/>
      <c r="N38" s="255">
        <v>2</v>
      </c>
      <c r="O38" s="256">
        <v>4336.83</v>
      </c>
      <c r="P38" s="118"/>
      <c r="Q38" s="263">
        <f t="shared" ref="Q38" si="41">SUM(B38+K38+N38)</f>
        <v>1218</v>
      </c>
      <c r="R38" s="264">
        <f t="shared" ref="R38" si="42">SUM(C38+L38+O38)</f>
        <v>20904.699999999997</v>
      </c>
      <c r="S38" s="119"/>
      <c r="T38" s="303">
        <f>'[1]Monthly Capacity'!$Q$35</f>
        <v>1017</v>
      </c>
      <c r="U38" s="303">
        <f>'[1]Monthly Capacity'!$R$35</f>
        <v>18069.739999999998</v>
      </c>
      <c r="W38" s="267">
        <f t="shared" ref="W38" si="43">SUM(Q38-T38)</f>
        <v>201</v>
      </c>
      <c r="X38" s="268">
        <f t="shared" ref="X38" si="44">SUM(R38-U38)</f>
        <v>2834.9599999999991</v>
      </c>
    </row>
    <row r="39" spans="1:24" ht="15" thickBot="1" x14ac:dyDescent="0.35">
      <c r="A39" s="275">
        <v>42752</v>
      </c>
      <c r="B39" s="276">
        <v>924</v>
      </c>
      <c r="C39" s="277">
        <v>7548.73</v>
      </c>
      <c r="D39" s="118"/>
      <c r="E39" s="278">
        <v>11</v>
      </c>
      <c r="F39" s="279">
        <v>182.1</v>
      </c>
      <c r="G39" s="278">
        <v>3</v>
      </c>
      <c r="H39" s="279">
        <v>1288.3800000000001</v>
      </c>
      <c r="I39" s="278">
        <v>0</v>
      </c>
      <c r="J39" s="279">
        <v>0</v>
      </c>
      <c r="K39" s="276">
        <f t="shared" ref="K39" si="45">SUM(E39+G39+I39)</f>
        <v>14</v>
      </c>
      <c r="L39" s="280">
        <f t="shared" ref="L39" si="46">SUM(F39+H39+J39)</f>
        <v>1470.48</v>
      </c>
      <c r="M39" s="118"/>
      <c r="N39" s="276">
        <v>1</v>
      </c>
      <c r="O39" s="277">
        <v>7757.1</v>
      </c>
      <c r="P39" s="118"/>
      <c r="Q39" s="281">
        <f t="shared" ref="Q39" si="47">SUM(B39+K39+N39)</f>
        <v>939</v>
      </c>
      <c r="R39" s="282">
        <f t="shared" ref="R39" si="48">SUM(C39+L39+O39)</f>
        <v>16776.309999999998</v>
      </c>
      <c r="S39" s="119"/>
      <c r="T39" s="304">
        <v>0</v>
      </c>
      <c r="U39" s="304">
        <v>0</v>
      </c>
      <c r="W39" s="283">
        <f t="shared" ref="W39" si="49">SUM(Q39-T39)</f>
        <v>939</v>
      </c>
      <c r="X39" s="284">
        <f t="shared" ref="X39" si="50">SUM(R39-U39)</f>
        <v>16776.309999999998</v>
      </c>
    </row>
    <row r="40" spans="1:24" s="7" customFormat="1" ht="4.8" customHeight="1" x14ac:dyDescent="0.3">
      <c r="A40" s="83"/>
      <c r="B40" s="84"/>
      <c r="C40" s="101"/>
      <c r="D40" s="79"/>
      <c r="E40" s="83"/>
      <c r="F40" s="102"/>
      <c r="G40" s="85"/>
      <c r="H40" s="102"/>
      <c r="I40" s="85"/>
      <c r="J40" s="102"/>
      <c r="K40" s="86"/>
      <c r="L40" s="100"/>
      <c r="M40" s="79"/>
      <c r="N40" s="86"/>
      <c r="O40" s="100"/>
      <c r="P40" s="79"/>
      <c r="Q40" s="127"/>
      <c r="R40" s="100"/>
      <c r="T40" s="305"/>
      <c r="U40" s="306"/>
      <c r="W40" s="222"/>
      <c r="X40" s="223"/>
    </row>
    <row r="41" spans="1:24" ht="21" customHeight="1" x14ac:dyDescent="0.25">
      <c r="A41" s="288" t="s">
        <v>1</v>
      </c>
      <c r="B41" s="243">
        <f>SUM(B7:B39)</f>
        <v>62643</v>
      </c>
      <c r="C41" s="244">
        <f>SUM(C7:C39)</f>
        <v>507691.56700000004</v>
      </c>
      <c r="D41" s="245"/>
      <c r="E41" s="243">
        <f>SUM(E7:E39)</f>
        <v>3280</v>
      </c>
      <c r="F41" s="244">
        <f>SUM(F7:F39)</f>
        <v>102022.99300000002</v>
      </c>
      <c r="G41" s="243">
        <f t="shared" ref="G41:J41" si="51">SUM(G7:G39)</f>
        <v>1724</v>
      </c>
      <c r="H41" s="244">
        <f t="shared" si="51"/>
        <v>531382.74899999995</v>
      </c>
      <c r="I41" s="243">
        <f t="shared" si="51"/>
        <v>183</v>
      </c>
      <c r="J41" s="244">
        <f t="shared" si="51"/>
        <v>410346.56400000001</v>
      </c>
      <c r="K41" s="246">
        <f>SUM(K7:K39)</f>
        <v>5187</v>
      </c>
      <c r="L41" s="247">
        <f>SUM(L7:L39)</f>
        <v>1043752.306</v>
      </c>
      <c r="M41" s="245"/>
      <c r="N41" s="246">
        <f>SUM(N7:N39)</f>
        <v>154</v>
      </c>
      <c r="O41" s="247">
        <f>SUM(O7:O39)</f>
        <v>485256.33499999996</v>
      </c>
      <c r="P41" s="245"/>
      <c r="Q41" s="285">
        <f>SUM(Q7:Q39)</f>
        <v>67984</v>
      </c>
      <c r="R41" s="285">
        <f>SUM(R7:R39)</f>
        <v>2036700.2079999999</v>
      </c>
      <c r="S41" s="248"/>
      <c r="T41" s="307">
        <f>SUM(T7:T39)</f>
        <v>65930</v>
      </c>
      <c r="U41" s="307">
        <f>SUM(U7:U39)</f>
        <v>2002989.9879999994</v>
      </c>
      <c r="V41" s="249"/>
      <c r="W41" s="286">
        <f>SUM(W7:W39)</f>
        <v>2054</v>
      </c>
      <c r="X41" s="287">
        <f>SUM(X7:X39)</f>
        <v>33710.219999999979</v>
      </c>
    </row>
    <row r="42" spans="1:24" x14ac:dyDescent="0.25">
      <c r="C42" s="80"/>
    </row>
    <row r="43" spans="1:24" ht="14.4" x14ac:dyDescent="0.25">
      <c r="A43" s="408" t="s">
        <v>96</v>
      </c>
      <c r="B43" s="409"/>
      <c r="C43" s="409"/>
      <c r="D43" s="409"/>
      <c r="E43" s="409"/>
      <c r="F43" s="409"/>
      <c r="G43" s="409"/>
      <c r="H43" s="409"/>
      <c r="I43" s="409"/>
      <c r="J43" s="409"/>
      <c r="K43" s="410"/>
    </row>
    <row r="44" spans="1:24" s="4" customFormat="1" ht="3" customHeight="1" x14ac:dyDescent="0.25">
      <c r="A44" s="42"/>
      <c r="B44" s="42"/>
      <c r="C44" s="42"/>
      <c r="D44" s="42"/>
      <c r="E44" s="42"/>
      <c r="F44" s="42"/>
      <c r="G44" s="42"/>
      <c r="H44" s="42"/>
      <c r="I44" s="42"/>
      <c r="J44" s="39"/>
      <c r="K44" s="39"/>
      <c r="L44" s="39"/>
      <c r="M44" s="39"/>
      <c r="N44" s="39"/>
      <c r="O44" s="39"/>
      <c r="P44" s="39"/>
      <c r="Q44" s="39"/>
      <c r="R44" s="39"/>
      <c r="S44" s="39"/>
      <c r="T44" s="39"/>
      <c r="V44" s="39"/>
    </row>
    <row r="45" spans="1:24" ht="14.4" x14ac:dyDescent="0.25">
      <c r="A45" s="396" t="s">
        <v>95</v>
      </c>
      <c r="B45" s="397"/>
      <c r="C45" s="397"/>
      <c r="D45" s="397"/>
      <c r="E45" s="397"/>
      <c r="F45" s="397"/>
      <c r="G45" s="397"/>
      <c r="H45" s="397"/>
      <c r="I45" s="397"/>
      <c r="J45" s="397"/>
      <c r="K45" s="398"/>
      <c r="O45" s="55"/>
    </row>
    <row r="46" spans="1:24" s="4" customFormat="1" ht="3" customHeight="1" x14ac:dyDescent="0.25">
      <c r="A46" s="42"/>
      <c r="B46" s="42"/>
      <c r="C46" s="42"/>
      <c r="D46" s="42"/>
      <c r="E46" s="42"/>
      <c r="F46" s="42"/>
      <c r="G46" s="42"/>
      <c r="H46" s="42"/>
      <c r="I46" s="42"/>
      <c r="J46" s="39"/>
      <c r="K46" s="39"/>
      <c r="L46" s="39"/>
      <c r="M46" s="39"/>
      <c r="N46" s="39"/>
      <c r="O46" s="39"/>
      <c r="P46" s="39"/>
      <c r="Q46" s="39"/>
      <c r="R46" s="39"/>
      <c r="S46" s="39"/>
      <c r="T46" s="39"/>
      <c r="V46" s="39"/>
    </row>
    <row r="47" spans="1:24" ht="14.4" x14ac:dyDescent="0.25">
      <c r="A47" s="399" t="s">
        <v>94</v>
      </c>
      <c r="B47" s="400"/>
      <c r="C47" s="400"/>
      <c r="D47" s="400"/>
      <c r="E47" s="400"/>
      <c r="F47" s="400"/>
      <c r="G47" s="400"/>
      <c r="H47" s="400"/>
      <c r="I47" s="400"/>
      <c r="J47" s="400"/>
      <c r="K47" s="401"/>
    </row>
    <row r="48" spans="1:24" s="4" customFormat="1" ht="3" customHeight="1" x14ac:dyDescent="0.25">
      <c r="A48" s="42"/>
      <c r="B48" s="42"/>
      <c r="C48" s="42"/>
      <c r="D48" s="42"/>
      <c r="E48" s="42"/>
      <c r="F48" s="42"/>
      <c r="G48" s="42"/>
      <c r="H48" s="42"/>
      <c r="I48" s="42"/>
      <c r="J48" s="39"/>
      <c r="K48" s="39"/>
      <c r="L48" s="39"/>
      <c r="M48" s="39"/>
      <c r="N48" s="39"/>
      <c r="O48" s="39"/>
      <c r="P48" s="39"/>
      <c r="Q48" s="39"/>
      <c r="R48" s="39"/>
      <c r="S48" s="39"/>
      <c r="T48" s="39"/>
      <c r="V48" s="39"/>
    </row>
    <row r="49" spans="1:23" ht="14.4" x14ac:dyDescent="0.25">
      <c r="A49" s="402" t="s">
        <v>141</v>
      </c>
      <c r="B49" s="403"/>
      <c r="C49" s="403"/>
      <c r="D49" s="403"/>
      <c r="E49" s="403"/>
      <c r="F49" s="403"/>
      <c r="G49" s="403"/>
      <c r="H49" s="403"/>
      <c r="I49" s="403"/>
      <c r="J49" s="403"/>
      <c r="K49" s="404"/>
    </row>
    <row r="50" spans="1:23" ht="10.199999999999999" customHeight="1" x14ac:dyDescent="0.25">
      <c r="B50" s="1"/>
      <c r="D50" s="1"/>
    </row>
    <row r="51" spans="1:23" ht="150.6" customHeight="1" x14ac:dyDescent="0.25">
      <c r="A51" s="419" t="s">
        <v>106</v>
      </c>
      <c r="B51" s="419"/>
      <c r="C51" s="419"/>
      <c r="D51" s="419"/>
      <c r="E51" s="419"/>
      <c r="F51" s="419"/>
      <c r="G51" s="419"/>
      <c r="H51" s="419"/>
      <c r="I51" s="419"/>
      <c r="J51" s="419"/>
      <c r="K51" s="419"/>
      <c r="L51" s="419"/>
      <c r="M51" s="419"/>
      <c r="N51" s="419"/>
      <c r="O51" s="419"/>
      <c r="P51" s="419"/>
      <c r="Q51" s="419"/>
      <c r="R51" s="419"/>
      <c r="U51" s="95"/>
      <c r="W51" s="54"/>
    </row>
    <row r="52" spans="1:23" x14ac:dyDescent="0.25">
      <c r="B52" s="1"/>
      <c r="D52" s="1"/>
    </row>
    <row r="53" spans="1:23" x14ac:dyDescent="0.25">
      <c r="B53" s="1"/>
      <c r="D53" s="1"/>
    </row>
    <row r="54" spans="1:23" x14ac:dyDescent="0.25">
      <c r="B54" s="1"/>
      <c r="D54" s="1"/>
    </row>
    <row r="55" spans="1:23" x14ac:dyDescent="0.25">
      <c r="B55" s="1"/>
      <c r="D55" s="1"/>
    </row>
    <row r="56" spans="1:23" x14ac:dyDescent="0.25">
      <c r="B56" s="1"/>
      <c r="D56" s="1"/>
    </row>
    <row r="57" spans="1:23" x14ac:dyDescent="0.25">
      <c r="B57" s="1"/>
      <c r="D57" s="1"/>
    </row>
    <row r="58" spans="1:23" x14ac:dyDescent="0.25">
      <c r="B58" s="1"/>
      <c r="D58" s="1"/>
    </row>
    <row r="59" spans="1:23" x14ac:dyDescent="0.25">
      <c r="B59" s="1"/>
      <c r="D59" s="1"/>
    </row>
    <row r="60" spans="1:23" x14ac:dyDescent="0.25">
      <c r="B60" s="1"/>
      <c r="D60" s="1"/>
    </row>
    <row r="61" spans="1:23" x14ac:dyDescent="0.25">
      <c r="B61" s="1"/>
      <c r="D61" s="1"/>
    </row>
    <row r="62" spans="1:23" x14ac:dyDescent="0.25">
      <c r="B62" s="1"/>
      <c r="D62" s="1"/>
    </row>
    <row r="63" spans="1:23" x14ac:dyDescent="0.25">
      <c r="B63" s="1"/>
      <c r="D63" s="1"/>
    </row>
    <row r="64" spans="1:23" x14ac:dyDescent="0.25">
      <c r="B64" s="1"/>
      <c r="D64" s="1"/>
    </row>
    <row r="65" spans="2:4" x14ac:dyDescent="0.25">
      <c r="B65" s="1"/>
      <c r="D65" s="1"/>
    </row>
  </sheetData>
  <mergeCells count="21">
    <mergeCell ref="A1:R1"/>
    <mergeCell ref="B3:C4"/>
    <mergeCell ref="E3:F3"/>
    <mergeCell ref="G3:H3"/>
    <mergeCell ref="I3:J3"/>
    <mergeCell ref="K3:L3"/>
    <mergeCell ref="N3:O4"/>
    <mergeCell ref="Q3:R4"/>
    <mergeCell ref="E4:F4"/>
    <mergeCell ref="G4:H4"/>
    <mergeCell ref="T3:U4"/>
    <mergeCell ref="W2:X4"/>
    <mergeCell ref="I4:J4"/>
    <mergeCell ref="K4:L4"/>
    <mergeCell ref="A51:R51"/>
    <mergeCell ref="A43:K43"/>
    <mergeCell ref="A45:K45"/>
    <mergeCell ref="A47:K47"/>
    <mergeCell ref="A49:K49"/>
    <mergeCell ref="A5:A6"/>
    <mergeCell ref="A13:A14"/>
  </mergeCells>
  <pageMargins left="0.7" right="0.7" top="0.75" bottom="0.75" header="0.3" footer="0.3"/>
  <pageSetup scale="50" fitToHeight="0" orientation="landscape" r:id="rId1"/>
  <ignoredErrors>
    <ignoredError sqref="K1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showGridLines="0" zoomScale="90" zoomScaleNormal="90" workbookViewId="0">
      <selection sqref="A1:F1"/>
    </sheetView>
  </sheetViews>
  <sheetFormatPr defaultColWidth="10.33203125" defaultRowHeight="13.8" x14ac:dyDescent="0.25"/>
  <cols>
    <col min="1" max="1" width="23.109375" style="130" bestFit="1" customWidth="1"/>
    <col min="2" max="2" width="19.109375" style="130" customWidth="1"/>
    <col min="3" max="3" width="24" style="131" bestFit="1" customWidth="1"/>
    <col min="4" max="4" width="24" style="130" customWidth="1"/>
    <col min="5" max="5" width="0.88671875" style="130" customWidth="1"/>
    <col min="6" max="6" width="11" style="130" bestFit="1" customWidth="1"/>
    <col min="7" max="7" width="15.44140625" style="130" bestFit="1" customWidth="1"/>
    <col min="8" max="8" width="0.5546875" style="130" customWidth="1"/>
    <col min="9" max="9" width="10.33203125" style="130"/>
    <col min="10" max="10" width="15.44140625" style="130" bestFit="1" customWidth="1"/>
    <col min="11" max="16384" width="10.33203125" style="130"/>
  </cols>
  <sheetData>
    <row r="1" spans="1:8" ht="18.600000000000001" customHeight="1" x14ac:dyDescent="0.25">
      <c r="A1" s="442" t="s">
        <v>123</v>
      </c>
      <c r="B1" s="442"/>
      <c r="C1" s="442"/>
      <c r="D1" s="442"/>
      <c r="E1" s="442"/>
      <c r="F1" s="442"/>
      <c r="G1" s="250"/>
      <c r="H1" s="250"/>
    </row>
    <row r="2" spans="1:8" ht="8.4" customHeight="1" x14ac:dyDescent="0.3">
      <c r="A2" s="58"/>
    </row>
    <row r="3" spans="1:8" ht="27.6" customHeight="1" x14ac:dyDescent="0.25">
      <c r="A3" s="190" t="s">
        <v>40</v>
      </c>
      <c r="B3" s="189" t="s">
        <v>41</v>
      </c>
      <c r="C3" s="188" t="s">
        <v>81</v>
      </c>
      <c r="D3" s="188" t="s">
        <v>34</v>
      </c>
    </row>
    <row r="4" spans="1:8" x14ac:dyDescent="0.25">
      <c r="A4" s="59" t="s">
        <v>42</v>
      </c>
      <c r="B4" s="135">
        <f>SUM('Annual Capacity'!B16+'Annual Capacity'!K16)</f>
        <v>67830</v>
      </c>
      <c r="C4" s="136">
        <f>SUM('Annual Capacity'!C16+'Annual Capacity'!L16)</f>
        <v>1551443.8729999997</v>
      </c>
      <c r="D4" s="137">
        <f>C4/$C$6</f>
        <v>0.76174385749363072</v>
      </c>
    </row>
    <row r="5" spans="1:8" x14ac:dyDescent="0.25">
      <c r="A5" s="59" t="s">
        <v>39</v>
      </c>
      <c r="B5" s="135">
        <f>'Annual Capacity'!N16</f>
        <v>154</v>
      </c>
      <c r="C5" s="136">
        <f>'Annual Capacity'!O16</f>
        <v>485256.33499999996</v>
      </c>
      <c r="D5" s="137">
        <f>C5/$C$6</f>
        <v>0.23825614250636934</v>
      </c>
    </row>
    <row r="6" spans="1:8" x14ac:dyDescent="0.25">
      <c r="A6" s="9" t="s">
        <v>1</v>
      </c>
      <c r="B6" s="138">
        <f>SUM(B4:B5)</f>
        <v>67984</v>
      </c>
      <c r="C6" s="139">
        <f>SUM(C4:C5)</f>
        <v>2036700.2079999996</v>
      </c>
      <c r="D6" s="140">
        <f>SUM(D4:D5)</f>
        <v>1</v>
      </c>
    </row>
    <row r="7" spans="1:8" ht="22.2" customHeight="1" x14ac:dyDescent="0.25"/>
    <row r="8" spans="1:8" ht="17.399999999999999" customHeight="1" x14ac:dyDescent="0.25">
      <c r="A8" s="442" t="s">
        <v>100</v>
      </c>
      <c r="B8" s="442"/>
      <c r="C8" s="442"/>
      <c r="D8" s="442"/>
      <c r="E8" s="442"/>
      <c r="F8" s="442"/>
      <c r="G8" s="250"/>
      <c r="H8" s="250"/>
    </row>
    <row r="9" spans="1:8" ht="7.2" customHeight="1" x14ac:dyDescent="0.3">
      <c r="A9" s="58"/>
    </row>
    <row r="10" spans="1:8" ht="27.6" customHeight="1" x14ac:dyDescent="0.25">
      <c r="A10" s="191" t="s">
        <v>99</v>
      </c>
      <c r="B10" s="189" t="s">
        <v>41</v>
      </c>
      <c r="C10" s="188" t="s">
        <v>81</v>
      </c>
      <c r="D10" s="188" t="s">
        <v>34</v>
      </c>
    </row>
    <row r="11" spans="1:8" x14ac:dyDescent="0.25">
      <c r="A11" s="59" t="s">
        <v>4</v>
      </c>
      <c r="B11" s="135">
        <v>3751</v>
      </c>
      <c r="C11" s="136">
        <v>806371.87100000004</v>
      </c>
      <c r="D11" s="137">
        <f>C11/$C$22</f>
        <v>0.51975574752905573</v>
      </c>
    </row>
    <row r="12" spans="1:8" x14ac:dyDescent="0.25">
      <c r="A12" s="59" t="s">
        <v>2</v>
      </c>
      <c r="B12" s="135">
        <v>107</v>
      </c>
      <c r="C12" s="136">
        <v>3887.0010000000002</v>
      </c>
      <c r="D12" s="137">
        <f t="shared" ref="D12:D21" si="0">C12/$C$22</f>
        <v>2.5054087116106599E-3</v>
      </c>
    </row>
    <row r="13" spans="1:8" x14ac:dyDescent="0.25">
      <c r="A13" s="59" t="s">
        <v>97</v>
      </c>
      <c r="B13" s="135">
        <v>200</v>
      </c>
      <c r="C13" s="136">
        <v>35285.798999999999</v>
      </c>
      <c r="D13" s="137">
        <f t="shared" si="0"/>
        <v>2.2743844987624832E-2</v>
      </c>
    </row>
    <row r="14" spans="1:8" x14ac:dyDescent="0.25">
      <c r="A14" s="59" t="s">
        <v>43</v>
      </c>
      <c r="B14" s="135">
        <v>82</v>
      </c>
      <c r="C14" s="136">
        <v>13053.677</v>
      </c>
      <c r="D14" s="137">
        <f t="shared" si="0"/>
        <v>8.4138892874871148E-3</v>
      </c>
    </row>
    <row r="15" spans="1:8" x14ac:dyDescent="0.25">
      <c r="A15" s="59" t="s">
        <v>3</v>
      </c>
      <c r="B15" s="135">
        <v>430</v>
      </c>
      <c r="C15" s="136">
        <v>33522.769</v>
      </c>
      <c r="D15" s="137">
        <f t="shared" si="0"/>
        <v>2.1607464852700518E-2</v>
      </c>
    </row>
    <row r="16" spans="1:8" x14ac:dyDescent="0.25">
      <c r="A16" s="59" t="s">
        <v>5</v>
      </c>
      <c r="B16" s="135">
        <v>62643</v>
      </c>
      <c r="C16" s="136">
        <v>507691.56699999998</v>
      </c>
      <c r="D16" s="137">
        <f t="shared" si="0"/>
        <v>0.32723811359273303</v>
      </c>
    </row>
    <row r="17" spans="1:11" x14ac:dyDescent="0.25">
      <c r="A17" s="59" t="s">
        <v>7</v>
      </c>
      <c r="B17" s="135">
        <v>108</v>
      </c>
      <c r="C17" s="136">
        <v>39164.881999999998</v>
      </c>
      <c r="D17" s="137">
        <f t="shared" si="0"/>
        <v>2.5244150066337394E-2</v>
      </c>
    </row>
    <row r="18" spans="1:11" x14ac:dyDescent="0.25">
      <c r="A18" s="59" t="s">
        <v>6</v>
      </c>
      <c r="B18" s="135">
        <v>418</v>
      </c>
      <c r="C18" s="136">
        <v>102340.72500000001</v>
      </c>
      <c r="D18" s="137">
        <f t="shared" si="0"/>
        <v>6.5964825830389762E-2</v>
      </c>
    </row>
    <row r="19" spans="1:11" x14ac:dyDescent="0.25">
      <c r="A19" s="59" t="s">
        <v>98</v>
      </c>
      <c r="B19" s="135">
        <v>59</v>
      </c>
      <c r="C19" s="136">
        <v>1523.3610000000001</v>
      </c>
      <c r="D19" s="137">
        <f t="shared" si="0"/>
        <v>9.8189887790816797E-4</v>
      </c>
    </row>
    <row r="20" spans="1:11" ht="13.8" customHeight="1" x14ac:dyDescent="0.25">
      <c r="A20" s="59" t="s">
        <v>45</v>
      </c>
      <c r="B20" s="135">
        <v>6</v>
      </c>
      <c r="C20" s="136">
        <v>715.34</v>
      </c>
      <c r="D20" s="137">
        <f t="shared" si="0"/>
        <v>4.6108016637082662E-4</v>
      </c>
      <c r="I20" s="1"/>
      <c r="J20" s="1"/>
    </row>
    <row r="21" spans="1:11" ht="13.8" customHeight="1" x14ac:dyDescent="0.25">
      <c r="A21" s="59" t="s">
        <v>44</v>
      </c>
      <c r="B21" s="135">
        <v>26</v>
      </c>
      <c r="C21" s="136">
        <v>7886.8829999999998</v>
      </c>
      <c r="D21" s="137">
        <f t="shared" si="0"/>
        <v>5.083576097781815E-3</v>
      </c>
      <c r="I21" s="165"/>
      <c r="J21" s="165"/>
    </row>
    <row r="22" spans="1:11" ht="13.8" customHeight="1" x14ac:dyDescent="0.25">
      <c r="A22" s="9" t="s">
        <v>1</v>
      </c>
      <c r="B22" s="138">
        <f>SUM(B11:B21)</f>
        <v>67830</v>
      </c>
      <c r="C22" s="139">
        <f>SUM(C11:C21)</f>
        <v>1551443.8750000002</v>
      </c>
      <c r="D22" s="140">
        <f>SUM(D11:D21)</f>
        <v>0.99999999999999967</v>
      </c>
      <c r="I22" s="165"/>
      <c r="J22" s="165"/>
    </row>
    <row r="23" spans="1:11" s="165" customFormat="1" ht="18" customHeight="1" x14ac:dyDescent="0.25">
      <c r="A23" s="45"/>
      <c r="B23" s="369"/>
      <c r="C23" s="370"/>
      <c r="D23" s="371"/>
    </row>
    <row r="24" spans="1:11" ht="22.2" customHeight="1" x14ac:dyDescent="0.25">
      <c r="A24" s="443" t="s">
        <v>101</v>
      </c>
      <c r="B24" s="443"/>
      <c r="C24" s="443"/>
      <c r="D24" s="443"/>
      <c r="F24" s="438" t="s">
        <v>112</v>
      </c>
      <c r="G24" s="438"/>
      <c r="I24" s="436" t="s">
        <v>113</v>
      </c>
      <c r="J24" s="436"/>
    </row>
    <row r="25" spans="1:11" ht="17.399999999999999" customHeight="1" x14ac:dyDescent="0.25">
      <c r="A25" s="443"/>
      <c r="B25" s="443"/>
      <c r="C25" s="443"/>
      <c r="D25" s="443"/>
      <c r="E25" s="325"/>
      <c r="F25" s="438"/>
      <c r="G25" s="438"/>
      <c r="H25" s="350"/>
      <c r="I25" s="436"/>
      <c r="J25" s="436"/>
    </row>
    <row r="26" spans="1:11" ht="7.2" customHeight="1" x14ac:dyDescent="0.3">
      <c r="A26" s="58"/>
      <c r="F26" s="439"/>
      <c r="G26" s="439"/>
      <c r="H26" s="351"/>
      <c r="I26" s="437"/>
      <c r="J26" s="437"/>
    </row>
    <row r="27" spans="1:11" ht="27.6" customHeight="1" x14ac:dyDescent="0.25">
      <c r="A27" s="192" t="s">
        <v>28</v>
      </c>
      <c r="B27" s="170" t="s">
        <v>29</v>
      </c>
      <c r="C27" s="146" t="s">
        <v>81</v>
      </c>
      <c r="D27" s="146" t="s">
        <v>34</v>
      </c>
      <c r="F27" s="352" t="s">
        <v>8</v>
      </c>
      <c r="G27" s="352" t="s">
        <v>35</v>
      </c>
      <c r="H27" s="353"/>
      <c r="I27" s="363" t="s">
        <v>8</v>
      </c>
      <c r="J27" s="363" t="s">
        <v>35</v>
      </c>
    </row>
    <row r="28" spans="1:11" ht="14.4" x14ac:dyDescent="0.3">
      <c r="A28" s="141" t="s">
        <v>16</v>
      </c>
      <c r="B28" s="142">
        <v>79</v>
      </c>
      <c r="C28" s="327">
        <v>80462.298999999999</v>
      </c>
      <c r="D28" s="143">
        <f>C28/$C$33</f>
        <v>0.16581401044460348</v>
      </c>
      <c r="F28" s="354">
        <v>78</v>
      </c>
      <c r="G28" s="355">
        <v>79559.42</v>
      </c>
      <c r="H28" s="353"/>
      <c r="I28" s="364">
        <f>B28-F28</f>
        <v>1</v>
      </c>
      <c r="J28" s="365">
        <f>C28-G28</f>
        <v>902.87900000000081</v>
      </c>
    </row>
    <row r="29" spans="1:11" ht="14.4" x14ac:dyDescent="0.3">
      <c r="A29" s="141" t="s">
        <v>30</v>
      </c>
      <c r="B29" s="142">
        <v>28</v>
      </c>
      <c r="C29" s="327">
        <v>171985.27</v>
      </c>
      <c r="D29" s="143">
        <f t="shared" ref="D29:D32" si="1">C29/$C$33</f>
        <v>0.35442148323524719</v>
      </c>
      <c r="F29" s="356">
        <v>28</v>
      </c>
      <c r="G29" s="357">
        <v>171989.18</v>
      </c>
      <c r="H29" s="358"/>
      <c r="I29" s="364">
        <f t="shared" ref="I29:I33" si="2">B29-F29</f>
        <v>0</v>
      </c>
      <c r="J29" s="366">
        <f t="shared" ref="J29:J32" si="3">C29-G29</f>
        <v>-3.9100000000034925</v>
      </c>
    </row>
    <row r="30" spans="1:11" ht="14.4" x14ac:dyDescent="0.3">
      <c r="A30" s="141" t="s">
        <v>31</v>
      </c>
      <c r="B30" s="142">
        <v>5</v>
      </c>
      <c r="C30" s="327">
        <v>24531.14</v>
      </c>
      <c r="D30" s="143">
        <f t="shared" si="1"/>
        <v>5.0552951565279412E-2</v>
      </c>
      <c r="F30" s="356">
        <v>5</v>
      </c>
      <c r="G30" s="357">
        <v>24531.14</v>
      </c>
      <c r="H30" s="351"/>
      <c r="I30" s="364">
        <f t="shared" si="2"/>
        <v>0</v>
      </c>
      <c r="J30" s="365">
        <f t="shared" si="3"/>
        <v>0</v>
      </c>
    </row>
    <row r="31" spans="1:11" ht="14.4" x14ac:dyDescent="0.3">
      <c r="A31" s="144" t="s">
        <v>32</v>
      </c>
      <c r="B31" s="145">
        <v>9</v>
      </c>
      <c r="C31" s="328">
        <v>85751.91</v>
      </c>
      <c r="D31" s="143">
        <f t="shared" si="1"/>
        <v>0.1767146636014551</v>
      </c>
      <c r="F31" s="359">
        <v>8</v>
      </c>
      <c r="G31" s="357">
        <v>78457.86</v>
      </c>
      <c r="H31" s="360"/>
      <c r="I31" s="364">
        <f t="shared" si="2"/>
        <v>1</v>
      </c>
      <c r="J31" s="365">
        <f t="shared" si="3"/>
        <v>7294.0500000000029</v>
      </c>
      <c r="K31" s="330"/>
    </row>
    <row r="32" spans="1:11" ht="14.4" x14ac:dyDescent="0.3">
      <c r="A32" s="144" t="s">
        <v>36</v>
      </c>
      <c r="B32" s="145">
        <v>33</v>
      </c>
      <c r="C32" s="328">
        <v>122525.716</v>
      </c>
      <c r="D32" s="143">
        <f t="shared" si="1"/>
        <v>0.25249689115341484</v>
      </c>
      <c r="F32" s="356">
        <v>33</v>
      </c>
      <c r="G32" s="357">
        <v>122525.72</v>
      </c>
      <c r="H32" s="351"/>
      <c r="I32" s="364">
        <f t="shared" si="2"/>
        <v>0</v>
      </c>
      <c r="J32" s="365">
        <f t="shared" si="3"/>
        <v>-4.0000000008149073E-3</v>
      </c>
      <c r="K32" s="223"/>
    </row>
    <row r="33" spans="1:12" ht="14.4" x14ac:dyDescent="0.3">
      <c r="A33" s="146" t="s">
        <v>33</v>
      </c>
      <c r="B33" s="147">
        <f>SUM(B28:B32)</f>
        <v>154</v>
      </c>
      <c r="C33" s="329">
        <f>SUM(C28:C32)</f>
        <v>485256.33499999996</v>
      </c>
      <c r="D33" s="148">
        <f>SUM(D28:D32)</f>
        <v>1</v>
      </c>
      <c r="F33" s="361">
        <f>SUM(F28:F32)</f>
        <v>152</v>
      </c>
      <c r="G33" s="362">
        <f>SUM(G28:G32)</f>
        <v>477063.31999999995</v>
      </c>
      <c r="H33" s="351"/>
      <c r="I33" s="368">
        <f t="shared" si="2"/>
        <v>2</v>
      </c>
      <c r="J33" s="367">
        <f>SUM(J28:J32)</f>
        <v>8193.0149999999994</v>
      </c>
      <c r="K33" s="330"/>
    </row>
    <row r="34" spans="1:12" ht="16.2" customHeight="1" x14ac:dyDescent="0.25">
      <c r="A34" s="132"/>
      <c r="B34" s="132"/>
      <c r="C34" s="133"/>
      <c r="D34" s="133"/>
      <c r="E34" s="134"/>
      <c r="K34" s="346"/>
      <c r="L34" s="330"/>
    </row>
    <row r="35" spans="1:12" ht="88.8" customHeight="1" x14ac:dyDescent="0.25">
      <c r="A35" s="441" t="s">
        <v>137</v>
      </c>
      <c r="B35" s="441"/>
      <c r="C35" s="441"/>
      <c r="D35" s="441"/>
      <c r="E35" s="441"/>
      <c r="F35" s="441"/>
    </row>
    <row r="36" spans="1:12" ht="5.4" customHeight="1" x14ac:dyDescent="0.25">
      <c r="A36" s="323"/>
      <c r="B36" s="323"/>
      <c r="C36" s="323"/>
      <c r="D36" s="323"/>
      <c r="E36" s="323"/>
    </row>
    <row r="37" spans="1:12" ht="34.799999999999997" customHeight="1" x14ac:dyDescent="0.25">
      <c r="A37" s="342" t="s">
        <v>129</v>
      </c>
      <c r="B37" s="342" t="s">
        <v>127</v>
      </c>
      <c r="C37" s="336" t="s">
        <v>126</v>
      </c>
      <c r="D37" s="338" t="s">
        <v>135</v>
      </c>
      <c r="E37" s="187"/>
      <c r="F37" s="340" t="s">
        <v>136</v>
      </c>
      <c r="J37" s="330"/>
    </row>
    <row r="38" spans="1:12" ht="14.4" x14ac:dyDescent="0.3">
      <c r="A38" s="324" t="s">
        <v>125</v>
      </c>
      <c r="B38" s="331" t="s">
        <v>128</v>
      </c>
      <c r="C38" s="337">
        <v>3897</v>
      </c>
      <c r="D38" s="339">
        <v>3433.95</v>
      </c>
      <c r="E38" s="187"/>
      <c r="F38" s="341">
        <f>SUM(D38-C38)</f>
        <v>-463.05000000000018</v>
      </c>
      <c r="J38" s="347"/>
    </row>
    <row r="39" spans="1:12" ht="14.4" x14ac:dyDescent="0.3">
      <c r="A39" s="324" t="s">
        <v>133</v>
      </c>
      <c r="B39" s="331" t="s">
        <v>134</v>
      </c>
      <c r="C39" s="337">
        <v>7150</v>
      </c>
      <c r="D39" s="339">
        <v>7146.09</v>
      </c>
      <c r="E39" s="187"/>
      <c r="F39" s="341">
        <f>SUM(D39-C39)</f>
        <v>-3.9099999999998545</v>
      </c>
      <c r="G39" s="343"/>
      <c r="J39" s="348"/>
    </row>
    <row r="40" spans="1:12" x14ac:dyDescent="0.25">
      <c r="A40" s="332"/>
      <c r="B40" s="332"/>
      <c r="C40" s="332"/>
      <c r="D40" s="332"/>
      <c r="E40" s="332"/>
      <c r="J40" s="349"/>
    </row>
    <row r="41" spans="1:12" ht="14.4" customHeight="1" x14ac:dyDescent="0.25">
      <c r="A41" s="440" t="s">
        <v>132</v>
      </c>
      <c r="B41" s="440"/>
      <c r="C41" s="440"/>
      <c r="D41" s="440"/>
      <c r="E41" s="440"/>
      <c r="F41" s="440"/>
      <c r="J41" s="330"/>
      <c r="K41" s="343"/>
      <c r="L41" s="330"/>
    </row>
    <row r="42" spans="1:12" ht="1.8" customHeight="1" x14ac:dyDescent="0.25">
      <c r="A42" s="332"/>
      <c r="B42" s="332"/>
      <c r="C42" s="332"/>
      <c r="D42" s="332"/>
      <c r="E42" s="332"/>
    </row>
    <row r="43" spans="1:12" ht="34.799999999999997" customHeight="1" x14ac:dyDescent="0.25">
      <c r="A43" s="342" t="s">
        <v>129</v>
      </c>
      <c r="B43" s="342" t="s">
        <v>127</v>
      </c>
      <c r="C43" s="326" t="s">
        <v>130</v>
      </c>
      <c r="D43" s="335" t="s">
        <v>126</v>
      </c>
      <c r="E43" s="187"/>
    </row>
    <row r="44" spans="1:12" ht="14.4" x14ac:dyDescent="0.25">
      <c r="A44" s="333" t="s">
        <v>131</v>
      </c>
      <c r="B44" s="331" t="s">
        <v>16</v>
      </c>
      <c r="C44" s="334">
        <v>42732</v>
      </c>
      <c r="D44" s="344">
        <v>902.88</v>
      </c>
      <c r="E44" s="187"/>
    </row>
    <row r="45" spans="1:12" ht="14.4" x14ac:dyDescent="0.25">
      <c r="A45" s="333" t="s">
        <v>124</v>
      </c>
      <c r="B45" s="331" t="s">
        <v>128</v>
      </c>
      <c r="C45" s="334">
        <v>42745</v>
      </c>
      <c r="D45" s="344">
        <v>7757.1</v>
      </c>
      <c r="E45" s="187"/>
      <c r="G45" s="96"/>
    </row>
    <row r="46" spans="1:12" x14ac:dyDescent="0.25">
      <c r="D46" s="345"/>
    </row>
  </sheetData>
  <mergeCells count="7">
    <mergeCell ref="I24:J26"/>
    <mergeCell ref="F24:G26"/>
    <mergeCell ref="A41:F41"/>
    <mergeCell ref="A35:F35"/>
    <mergeCell ref="A1:F1"/>
    <mergeCell ref="A8:F8"/>
    <mergeCell ref="A24:D25"/>
  </mergeCells>
  <pageMargins left="0.7" right="0.7" top="0.75" bottom="0.75" header="0.3" footer="0.3"/>
  <pageSetup scale="6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90" zoomScaleNormal="90" workbookViewId="0">
      <selection sqref="A1:F1"/>
    </sheetView>
  </sheetViews>
  <sheetFormatPr defaultColWidth="9.109375" defaultRowHeight="15" x14ac:dyDescent="0.25"/>
  <cols>
    <col min="1" max="1" width="11.6640625" style="73" bestFit="1" customWidth="1"/>
    <col min="2" max="2" width="9.109375" style="73"/>
    <col min="3" max="3" width="17.33203125" style="73" customWidth="1"/>
    <col min="4" max="4" width="17.6640625" style="73" customWidth="1"/>
    <col min="5" max="6" width="22" style="73" bestFit="1" customWidth="1"/>
    <col min="7" max="7" width="9.109375" style="73"/>
    <col min="8" max="8" width="9.88671875" style="73" bestFit="1" customWidth="1"/>
    <col min="9" max="16384" width="9.109375" style="73"/>
  </cols>
  <sheetData>
    <row r="1" spans="1:8" ht="17.399999999999999" x14ac:dyDescent="0.25">
      <c r="A1" s="444" t="s">
        <v>140</v>
      </c>
      <c r="B1" s="444"/>
      <c r="C1" s="444"/>
      <c r="D1" s="444"/>
      <c r="E1" s="444"/>
      <c r="F1" s="444"/>
    </row>
    <row r="2" spans="1:8" ht="17.399999999999999" x14ac:dyDescent="0.25">
      <c r="A2" s="444" t="s">
        <v>109</v>
      </c>
      <c r="B2" s="444"/>
      <c r="C2" s="444"/>
      <c r="D2" s="444"/>
      <c r="E2" s="444"/>
      <c r="F2" s="444"/>
    </row>
    <row r="3" spans="1:8" ht="17.399999999999999" x14ac:dyDescent="0.25">
      <c r="A3" s="444" t="s">
        <v>139</v>
      </c>
      <c r="B3" s="444"/>
      <c r="C3" s="444"/>
      <c r="D3" s="444"/>
      <c r="E3" s="444"/>
      <c r="F3" s="444"/>
    </row>
    <row r="4" spans="1:8" ht="11.4" customHeight="1" x14ac:dyDescent="0.25">
      <c r="A4" s="76"/>
      <c r="B4" s="76"/>
      <c r="C4" s="76"/>
      <c r="D4" s="76"/>
      <c r="E4" s="76"/>
      <c r="F4" s="76"/>
    </row>
    <row r="5" spans="1:8" s="150" customFormat="1" ht="17.399999999999999" customHeight="1" x14ac:dyDescent="0.25">
      <c r="A5" s="452" t="s">
        <v>103</v>
      </c>
      <c r="B5" s="453"/>
      <c r="C5" s="453"/>
      <c r="D5" s="453"/>
      <c r="E5" s="453"/>
      <c r="F5" s="454"/>
    </row>
    <row r="6" spans="1:8" s="150" customFormat="1" ht="13.8" x14ac:dyDescent="0.25">
      <c r="A6" s="184" t="s">
        <v>46</v>
      </c>
      <c r="B6" s="182" t="s">
        <v>28</v>
      </c>
      <c r="C6" s="182"/>
      <c r="D6" s="183" t="s">
        <v>29</v>
      </c>
      <c r="E6" s="182" t="s">
        <v>35</v>
      </c>
      <c r="F6" s="183" t="s">
        <v>47</v>
      </c>
    </row>
    <row r="7" spans="1:8" s="150" customFormat="1" ht="14.4" x14ac:dyDescent="0.3">
      <c r="A7" s="185" t="s">
        <v>14</v>
      </c>
      <c r="B7" s="153" t="s">
        <v>48</v>
      </c>
      <c r="C7" s="153"/>
      <c r="D7" s="154">
        <v>8508</v>
      </c>
      <c r="E7" s="154">
        <v>295539.55099999998</v>
      </c>
      <c r="F7" s="155">
        <f>E7/$E$9</f>
        <v>0.23336203578609174</v>
      </c>
    </row>
    <row r="8" spans="1:8" s="150" customFormat="1" ht="14.4" x14ac:dyDescent="0.3">
      <c r="A8" s="185" t="s">
        <v>80</v>
      </c>
      <c r="B8" s="153" t="s">
        <v>49</v>
      </c>
      <c r="C8" s="153"/>
      <c r="D8" s="154">
        <v>50528</v>
      </c>
      <c r="E8" s="154">
        <v>970902.73899999994</v>
      </c>
      <c r="F8" s="155">
        <f>E8/$E$9</f>
        <v>0.76663796421390817</v>
      </c>
    </row>
    <row r="9" spans="1:8" s="159" customFormat="1" ht="13.8" x14ac:dyDescent="0.25">
      <c r="A9" s="448" t="s">
        <v>33</v>
      </c>
      <c r="B9" s="449"/>
      <c r="C9" s="450"/>
      <c r="D9" s="157">
        <f>SUM(D7:D8)</f>
        <v>59036</v>
      </c>
      <c r="E9" s="157">
        <f>SUM(E7:E8)</f>
        <v>1266442.29</v>
      </c>
      <c r="F9" s="158">
        <f>SUM(F7:F8)</f>
        <v>0.99999999999999989</v>
      </c>
    </row>
    <row r="10" spans="1:8" s="150" customFormat="1" ht="3.6" customHeight="1" x14ac:dyDescent="0.25">
      <c r="A10" s="160"/>
      <c r="B10" s="160"/>
      <c r="C10" s="160"/>
      <c r="D10" s="161"/>
      <c r="E10" s="161"/>
      <c r="F10" s="160"/>
    </row>
    <row r="11" spans="1:8" s="150" customFormat="1" ht="13.8" x14ac:dyDescent="0.25">
      <c r="A11" s="153" t="s">
        <v>50</v>
      </c>
      <c r="B11" s="446" t="s">
        <v>82</v>
      </c>
      <c r="C11" s="447"/>
      <c r="D11" s="154">
        <v>8794</v>
      </c>
      <c r="E11" s="154">
        <v>285001.58500000002</v>
      </c>
      <c r="F11" s="162"/>
      <c r="H11" s="156"/>
    </row>
    <row r="12" spans="1:8" s="150" customFormat="1" ht="13.8" x14ac:dyDescent="0.25">
      <c r="G12" s="163"/>
    </row>
    <row r="13" spans="1:8" s="150" customFormat="1" ht="17.399999999999999" customHeight="1" x14ac:dyDescent="0.25">
      <c r="A13" s="451" t="s">
        <v>110</v>
      </c>
      <c r="B13" s="451"/>
      <c r="C13" s="451"/>
      <c r="D13" s="451"/>
      <c r="E13" s="451"/>
      <c r="F13" s="451"/>
    </row>
    <row r="14" spans="1:8" s="150" customFormat="1" ht="13.8" x14ac:dyDescent="0.25">
      <c r="A14" s="186" t="s">
        <v>46</v>
      </c>
      <c r="B14" s="151" t="s">
        <v>28</v>
      </c>
      <c r="C14" s="151"/>
      <c r="D14" s="152" t="s">
        <v>29</v>
      </c>
      <c r="E14" s="151" t="s">
        <v>35</v>
      </c>
      <c r="F14" s="151" t="s">
        <v>47</v>
      </c>
    </row>
    <row r="15" spans="1:8" s="150" customFormat="1" ht="14.4" x14ac:dyDescent="0.3">
      <c r="A15" s="185" t="s">
        <v>14</v>
      </c>
      <c r="B15" s="153" t="s">
        <v>48</v>
      </c>
      <c r="C15" s="153"/>
      <c r="D15" s="154">
        <v>7056</v>
      </c>
      <c r="E15" s="154">
        <v>63446.266000000003</v>
      </c>
      <c r="F15" s="155">
        <f>E15/E17</f>
        <v>0.13953382920893392</v>
      </c>
    </row>
    <row r="16" spans="1:8" s="150" customFormat="1" ht="14.4" x14ac:dyDescent="0.3">
      <c r="A16" s="185" t="s">
        <v>80</v>
      </c>
      <c r="B16" s="153" t="s">
        <v>49</v>
      </c>
      <c r="C16" s="153"/>
      <c r="D16" s="154">
        <v>48668</v>
      </c>
      <c r="E16" s="154">
        <v>391255.41</v>
      </c>
      <c r="F16" s="155">
        <f>E16/E17</f>
        <v>0.86046617079106613</v>
      </c>
    </row>
    <row r="17" spans="1:6" s="159" customFormat="1" ht="13.8" x14ac:dyDescent="0.25">
      <c r="A17" s="448" t="s">
        <v>33</v>
      </c>
      <c r="B17" s="449"/>
      <c r="C17" s="450"/>
      <c r="D17" s="157">
        <f>SUM(D15:D16)</f>
        <v>55724</v>
      </c>
      <c r="E17" s="157">
        <f>SUM(E15:E16)</f>
        <v>454701.67599999998</v>
      </c>
      <c r="F17" s="158">
        <f>SUM(F15:F16)</f>
        <v>1</v>
      </c>
    </row>
    <row r="18" spans="1:6" s="150" customFormat="1" ht="3.6" customHeight="1" x14ac:dyDescent="0.25">
      <c r="A18" s="160"/>
      <c r="B18" s="160"/>
      <c r="C18" s="160"/>
      <c r="D18" s="161"/>
      <c r="E18" s="161"/>
      <c r="F18" s="160"/>
    </row>
    <row r="19" spans="1:6" s="150" customFormat="1" ht="13.8" x14ac:dyDescent="0.25">
      <c r="A19" s="153" t="s">
        <v>50</v>
      </c>
      <c r="B19" s="446" t="s">
        <v>82</v>
      </c>
      <c r="C19" s="447"/>
      <c r="D19" s="154">
        <v>6919</v>
      </c>
      <c r="E19" s="154">
        <v>52989.891000000003</v>
      </c>
      <c r="F19" s="162"/>
    </row>
    <row r="20" spans="1:6" ht="67.8" customHeight="1" x14ac:dyDescent="0.3">
      <c r="A20" s="445" t="s">
        <v>102</v>
      </c>
      <c r="B20" s="445"/>
      <c r="C20" s="445"/>
      <c r="D20" s="445"/>
      <c r="E20" s="445"/>
      <c r="F20" s="445"/>
    </row>
  </sheetData>
  <mergeCells count="10">
    <mergeCell ref="A1:F1"/>
    <mergeCell ref="A20:F20"/>
    <mergeCell ref="A2:F2"/>
    <mergeCell ref="B11:C11"/>
    <mergeCell ref="A9:C9"/>
    <mergeCell ref="A17:C17"/>
    <mergeCell ref="B19:C19"/>
    <mergeCell ref="A13:F13"/>
    <mergeCell ref="A5:F5"/>
    <mergeCell ref="A3:F3"/>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showGridLines="0" topLeftCell="C1" zoomScale="90" zoomScaleNormal="90" workbookViewId="0">
      <selection activeCell="C1" sqref="C1:L1"/>
    </sheetView>
  </sheetViews>
  <sheetFormatPr defaultColWidth="10.33203125" defaultRowHeight="13.8" x14ac:dyDescent="0.25"/>
  <cols>
    <col min="1" max="1" width="10.33203125" style="4" hidden="1" customWidth="1"/>
    <col min="2" max="2" width="3.33203125" style="4" hidden="1" customWidth="1"/>
    <col min="3" max="3" width="14.77734375" style="4" bestFit="1" customWidth="1"/>
    <col min="4" max="4" width="11.44140625" style="4" bestFit="1" customWidth="1"/>
    <col min="5" max="5" width="16.5546875" style="4" bestFit="1" customWidth="1"/>
    <col min="6" max="6" width="12.6640625" style="4" bestFit="1" customWidth="1"/>
    <col min="7" max="7" width="3.109375" style="4" customWidth="1"/>
    <col min="8" max="8" width="15.21875" style="57" customWidth="1"/>
    <col min="9" max="9" width="17.44140625" style="57" bestFit="1" customWidth="1"/>
    <col min="10" max="10" width="1.5546875" style="4" customWidth="1"/>
    <col min="11" max="11" width="15.21875" style="4" customWidth="1"/>
    <col min="12" max="12" width="17.44140625" style="4" customWidth="1"/>
    <col min="13" max="19" width="10.33203125" style="4"/>
    <col min="20" max="20" width="10.33203125" style="374"/>
    <col min="21" max="21" width="12.6640625" style="374" bestFit="1" customWidth="1"/>
    <col min="22" max="16384" width="10.33203125" style="4"/>
  </cols>
  <sheetData>
    <row r="1" spans="1:21" s="1" customFormat="1" ht="18" customHeight="1" x14ac:dyDescent="0.3">
      <c r="A1" s="180"/>
      <c r="B1" s="180"/>
      <c r="C1" s="424" t="s">
        <v>138</v>
      </c>
      <c r="D1" s="424"/>
      <c r="E1" s="424"/>
      <c r="F1" s="424"/>
      <c r="G1" s="424"/>
      <c r="H1" s="424"/>
      <c r="I1" s="424"/>
      <c r="J1" s="424"/>
      <c r="K1" s="424"/>
      <c r="L1" s="424"/>
      <c r="M1" s="107"/>
      <c r="N1" s="107"/>
      <c r="O1" s="107"/>
      <c r="P1" s="107"/>
      <c r="Q1" s="107"/>
      <c r="R1" s="107"/>
      <c r="S1" s="107"/>
      <c r="T1" s="373"/>
      <c r="U1" s="374"/>
    </row>
    <row r="2" spans="1:21" ht="39" customHeight="1" x14ac:dyDescent="0.3">
      <c r="C2" s="456"/>
      <c r="D2" s="456"/>
      <c r="E2" s="456"/>
      <c r="F2" s="456"/>
      <c r="H2" s="455" t="s">
        <v>112</v>
      </c>
      <c r="I2" s="455"/>
      <c r="J2" s="181"/>
      <c r="K2" s="457" t="s">
        <v>113</v>
      </c>
      <c r="L2" s="457"/>
    </row>
    <row r="3" spans="1:21" s="130" customFormat="1" ht="54" customHeight="1" x14ac:dyDescent="0.25">
      <c r="C3" s="169" t="s">
        <v>54</v>
      </c>
      <c r="D3" s="170" t="s">
        <v>41</v>
      </c>
      <c r="E3" s="171" t="s">
        <v>77</v>
      </c>
      <c r="F3" s="146" t="s">
        <v>78</v>
      </c>
      <c r="H3" s="172" t="s">
        <v>41</v>
      </c>
      <c r="I3" s="173" t="s">
        <v>77</v>
      </c>
      <c r="J3" s="87"/>
      <c r="K3" s="172" t="s">
        <v>41</v>
      </c>
      <c r="L3" s="173" t="s">
        <v>77</v>
      </c>
      <c r="T3" s="375" t="s">
        <v>41</v>
      </c>
      <c r="U3" s="376" t="s">
        <v>77</v>
      </c>
    </row>
    <row r="4" spans="1:21" s="130" customFormat="1" ht="18" customHeight="1" x14ac:dyDescent="0.3">
      <c r="B4" s="174">
        <v>1</v>
      </c>
      <c r="C4" s="149" t="s">
        <v>55</v>
      </c>
      <c r="D4" s="175">
        <v>781</v>
      </c>
      <c r="E4" s="175">
        <v>54813.991000000002</v>
      </c>
      <c r="F4" s="155">
        <f t="shared" ref="F4:F24" si="0">E4/$E$25</f>
        <v>2.6913136722907832E-2</v>
      </c>
      <c r="H4" s="372">
        <v>769</v>
      </c>
      <c r="I4" s="372">
        <v>54318.381000000001</v>
      </c>
      <c r="J4" s="88"/>
      <c r="K4" s="176">
        <f>SUM(D4-H4)</f>
        <v>12</v>
      </c>
      <c r="L4" s="176">
        <f>SUM(E4-I4)</f>
        <v>495.61000000000058</v>
      </c>
      <c r="T4" s="377">
        <v>769</v>
      </c>
      <c r="U4" s="378">
        <v>54318.381000000001</v>
      </c>
    </row>
    <row r="5" spans="1:21" s="130" customFormat="1" ht="18" customHeight="1" x14ac:dyDescent="0.3">
      <c r="B5" s="174">
        <v>2</v>
      </c>
      <c r="C5" s="149" t="s">
        <v>56</v>
      </c>
      <c r="D5" s="175">
        <v>704</v>
      </c>
      <c r="E5" s="175">
        <v>71315.057000000001</v>
      </c>
      <c r="F5" s="155">
        <f t="shared" si="0"/>
        <v>3.5014999718647841E-2</v>
      </c>
      <c r="H5" s="372">
        <v>682</v>
      </c>
      <c r="I5" s="372">
        <v>70964.327000000005</v>
      </c>
      <c r="J5" s="88"/>
      <c r="K5" s="176">
        <f t="shared" ref="K5:K24" si="1">SUM(D5-H5)</f>
        <v>22</v>
      </c>
      <c r="L5" s="176">
        <f t="shared" ref="L5:L24" si="2">SUM(E5-I5)</f>
        <v>350.72999999999593</v>
      </c>
      <c r="T5" s="377">
        <v>682</v>
      </c>
      <c r="U5" s="378">
        <v>70964.327000000005</v>
      </c>
    </row>
    <row r="6" spans="1:21" s="130" customFormat="1" ht="14.4" x14ac:dyDescent="0.3">
      <c r="B6" s="174">
        <v>3</v>
      </c>
      <c r="C6" s="149" t="s">
        <v>57</v>
      </c>
      <c r="D6" s="175">
        <v>2116</v>
      </c>
      <c r="E6" s="175">
        <v>71625.251999999993</v>
      </c>
      <c r="F6" s="155">
        <f t="shared" si="0"/>
        <v>3.5167302448178374E-2</v>
      </c>
      <c r="H6" s="372">
        <v>2072</v>
      </c>
      <c r="I6" s="372">
        <v>71254.012000000002</v>
      </c>
      <c r="J6" s="88"/>
      <c r="K6" s="176">
        <f t="shared" si="1"/>
        <v>44</v>
      </c>
      <c r="L6" s="176">
        <f t="shared" si="2"/>
        <v>371.23999999999069</v>
      </c>
      <c r="T6" s="377">
        <v>2072</v>
      </c>
      <c r="U6" s="378">
        <v>71254.012000000002</v>
      </c>
    </row>
    <row r="7" spans="1:21" s="130" customFormat="1" ht="14.4" x14ac:dyDescent="0.3">
      <c r="B7" s="174">
        <v>4</v>
      </c>
      <c r="C7" s="149" t="s">
        <v>58</v>
      </c>
      <c r="D7" s="175">
        <v>1262</v>
      </c>
      <c r="E7" s="175">
        <v>69578.387000000002</v>
      </c>
      <c r="F7" s="155">
        <f t="shared" si="0"/>
        <v>3.4162311631174475E-2</v>
      </c>
      <c r="H7" s="372">
        <v>1239</v>
      </c>
      <c r="I7" s="372">
        <v>69325.937000000005</v>
      </c>
      <c r="J7" s="88"/>
      <c r="K7" s="176">
        <f t="shared" si="1"/>
        <v>23</v>
      </c>
      <c r="L7" s="176">
        <f t="shared" si="2"/>
        <v>252.44999999999709</v>
      </c>
      <c r="T7" s="377">
        <v>1239</v>
      </c>
      <c r="U7" s="378">
        <v>69325.937000000005</v>
      </c>
    </row>
    <row r="8" spans="1:21" s="130" customFormat="1" ht="14.4" x14ac:dyDescent="0.3">
      <c r="B8" s="174">
        <v>5</v>
      </c>
      <c r="C8" s="149" t="s">
        <v>59</v>
      </c>
      <c r="D8" s="175">
        <v>2679</v>
      </c>
      <c r="E8" s="175">
        <v>110694.94500000001</v>
      </c>
      <c r="F8" s="155">
        <f t="shared" si="0"/>
        <v>5.4350141906648664E-2</v>
      </c>
      <c r="H8" s="372">
        <v>2610</v>
      </c>
      <c r="I8" s="372">
        <v>107819.77499999999</v>
      </c>
      <c r="J8" s="88"/>
      <c r="K8" s="176">
        <f t="shared" si="1"/>
        <v>69</v>
      </c>
      <c r="L8" s="176">
        <f t="shared" si="2"/>
        <v>2875.1700000000128</v>
      </c>
      <c r="T8" s="377">
        <v>2610</v>
      </c>
      <c r="U8" s="378">
        <v>107819.77499999999</v>
      </c>
    </row>
    <row r="9" spans="1:21" s="130" customFormat="1" ht="14.4" x14ac:dyDescent="0.3">
      <c r="B9" s="174">
        <v>6</v>
      </c>
      <c r="C9" s="149" t="s">
        <v>61</v>
      </c>
      <c r="D9" s="175">
        <v>1528</v>
      </c>
      <c r="E9" s="175">
        <v>42541.913999999997</v>
      </c>
      <c r="F9" s="155">
        <f t="shared" si="0"/>
        <v>2.0887666215295045E-2</v>
      </c>
      <c r="H9" s="372">
        <v>1482</v>
      </c>
      <c r="I9" s="372">
        <v>41856.733999999997</v>
      </c>
      <c r="J9" s="88"/>
      <c r="K9" s="176">
        <f t="shared" si="1"/>
        <v>46</v>
      </c>
      <c r="L9" s="176">
        <f t="shared" si="2"/>
        <v>685.18000000000029</v>
      </c>
      <c r="T9" s="377">
        <v>1482</v>
      </c>
      <c r="U9" s="378">
        <v>41856.733999999997</v>
      </c>
    </row>
    <row r="10" spans="1:21" s="130" customFormat="1" ht="14.4" x14ac:dyDescent="0.3">
      <c r="B10" s="174">
        <v>7</v>
      </c>
      <c r="C10" s="149" t="s">
        <v>62</v>
      </c>
      <c r="D10" s="175">
        <v>2854</v>
      </c>
      <c r="E10" s="175">
        <v>79210.506999999998</v>
      </c>
      <c r="F10" s="155">
        <f t="shared" si="0"/>
        <v>3.8891588915352791E-2</v>
      </c>
      <c r="H10" s="372">
        <v>2782</v>
      </c>
      <c r="I10" s="372">
        <v>78324.476999999999</v>
      </c>
      <c r="J10" s="88"/>
      <c r="K10" s="176">
        <f t="shared" si="1"/>
        <v>72</v>
      </c>
      <c r="L10" s="176">
        <f t="shared" si="2"/>
        <v>886.02999999999884</v>
      </c>
      <c r="T10" s="377">
        <v>2782</v>
      </c>
      <c r="U10" s="378">
        <v>78324.476999999999</v>
      </c>
    </row>
    <row r="11" spans="1:21" s="130" customFormat="1" ht="14.4" x14ac:dyDescent="0.3">
      <c r="B11" s="174">
        <v>8</v>
      </c>
      <c r="C11" s="149" t="s">
        <v>63</v>
      </c>
      <c r="D11" s="175">
        <v>688</v>
      </c>
      <c r="E11" s="175">
        <v>64708.641000000003</v>
      </c>
      <c r="F11" s="155">
        <f t="shared" si="0"/>
        <v>3.1771313684977973E-2</v>
      </c>
      <c r="H11" s="372">
        <v>662</v>
      </c>
      <c r="I11" s="372">
        <v>62949.461000000003</v>
      </c>
      <c r="J11" s="88"/>
      <c r="K11" s="176">
        <f t="shared" si="1"/>
        <v>26</v>
      </c>
      <c r="L11" s="176">
        <f t="shared" si="2"/>
        <v>1759.1800000000003</v>
      </c>
      <c r="T11" s="377">
        <v>662</v>
      </c>
      <c r="U11" s="378">
        <v>62949.461000000003</v>
      </c>
    </row>
    <row r="12" spans="1:21" s="130" customFormat="1" ht="14.4" x14ac:dyDescent="0.3">
      <c r="B12" s="174">
        <v>9</v>
      </c>
      <c r="C12" s="149" t="s">
        <v>64</v>
      </c>
      <c r="D12" s="175">
        <v>2032</v>
      </c>
      <c r="E12" s="175">
        <v>62322.908000000003</v>
      </c>
      <c r="F12" s="155">
        <f t="shared" si="0"/>
        <v>3.0599941974179666E-2</v>
      </c>
      <c r="H12" s="372">
        <v>1985</v>
      </c>
      <c r="I12" s="372">
        <v>61112.438000000002</v>
      </c>
      <c r="J12" s="88"/>
      <c r="K12" s="176">
        <f t="shared" si="1"/>
        <v>47</v>
      </c>
      <c r="L12" s="176">
        <f t="shared" si="2"/>
        <v>1210.4700000000012</v>
      </c>
      <c r="T12" s="377">
        <v>1985</v>
      </c>
      <c r="U12" s="378">
        <v>61112.438000000002</v>
      </c>
    </row>
    <row r="13" spans="1:21" s="130" customFormat="1" ht="14.4" x14ac:dyDescent="0.3">
      <c r="B13" s="174">
        <v>10</v>
      </c>
      <c r="C13" s="149" t="s">
        <v>65</v>
      </c>
      <c r="D13" s="175">
        <v>2782</v>
      </c>
      <c r="E13" s="175">
        <v>67699.054000000004</v>
      </c>
      <c r="F13" s="155">
        <f t="shared" si="0"/>
        <v>3.3239577397557507E-2</v>
      </c>
      <c r="H13" s="372">
        <v>2684</v>
      </c>
      <c r="I13" s="372">
        <v>67000.864000000001</v>
      </c>
      <c r="J13" s="88"/>
      <c r="K13" s="176">
        <f t="shared" si="1"/>
        <v>98</v>
      </c>
      <c r="L13" s="176">
        <f t="shared" si="2"/>
        <v>698.19000000000233</v>
      </c>
      <c r="T13" s="377">
        <v>2684</v>
      </c>
      <c r="U13" s="378">
        <v>67000.864000000001</v>
      </c>
    </row>
    <row r="14" spans="1:21" s="130" customFormat="1" ht="14.4" x14ac:dyDescent="0.3">
      <c r="B14" s="174">
        <v>11</v>
      </c>
      <c r="C14" s="149" t="s">
        <v>66</v>
      </c>
      <c r="D14" s="175">
        <v>6168</v>
      </c>
      <c r="E14" s="175">
        <v>262982.33</v>
      </c>
      <c r="F14" s="155">
        <f t="shared" si="0"/>
        <v>0.12912176752462462</v>
      </c>
      <c r="H14" s="372">
        <v>6003</v>
      </c>
      <c r="I14" s="372">
        <v>251242.96100000001</v>
      </c>
      <c r="J14" s="88"/>
      <c r="K14" s="176">
        <f t="shared" si="1"/>
        <v>165</v>
      </c>
      <c r="L14" s="176">
        <f t="shared" si="2"/>
        <v>11739.369000000006</v>
      </c>
      <c r="T14" s="377">
        <v>6003</v>
      </c>
      <c r="U14" s="378">
        <v>251242.96100000001</v>
      </c>
    </row>
    <row r="15" spans="1:21" s="130" customFormat="1" ht="14.4" x14ac:dyDescent="0.3">
      <c r="B15" s="174">
        <v>12</v>
      </c>
      <c r="C15" s="149" t="s">
        <v>67</v>
      </c>
      <c r="D15" s="175">
        <v>2496</v>
      </c>
      <c r="E15" s="175">
        <v>132311.29699999999</v>
      </c>
      <c r="F15" s="155">
        <f t="shared" si="0"/>
        <v>6.4963560601640269E-2</v>
      </c>
      <c r="H15" s="372">
        <v>2405</v>
      </c>
      <c r="I15" s="372">
        <v>131472.72700000001</v>
      </c>
      <c r="J15" s="88"/>
      <c r="K15" s="176">
        <f t="shared" si="1"/>
        <v>91</v>
      </c>
      <c r="L15" s="176">
        <f t="shared" si="2"/>
        <v>838.56999999997788</v>
      </c>
      <c r="T15" s="377">
        <v>2405</v>
      </c>
      <c r="U15" s="378">
        <v>131472.72700000001</v>
      </c>
    </row>
    <row r="16" spans="1:21" s="130" customFormat="1" ht="14.4" x14ac:dyDescent="0.3">
      <c r="B16" s="174">
        <v>13</v>
      </c>
      <c r="C16" s="149" t="s">
        <v>68</v>
      </c>
      <c r="D16" s="175">
        <v>5856</v>
      </c>
      <c r="E16" s="175">
        <v>199558.96900000001</v>
      </c>
      <c r="F16" s="155">
        <f t="shared" si="0"/>
        <v>9.7981513825175143E-2</v>
      </c>
      <c r="H16" s="372">
        <v>5705</v>
      </c>
      <c r="I16" s="372">
        <v>198120.09899999999</v>
      </c>
      <c r="J16" s="88"/>
      <c r="K16" s="176">
        <f t="shared" si="1"/>
        <v>151</v>
      </c>
      <c r="L16" s="176">
        <f t="shared" si="2"/>
        <v>1438.8700000000244</v>
      </c>
      <c r="T16" s="377">
        <v>5705</v>
      </c>
      <c r="U16" s="378">
        <v>198120.09899999999</v>
      </c>
    </row>
    <row r="17" spans="2:21" s="130" customFormat="1" ht="14.4" x14ac:dyDescent="0.3">
      <c r="B17" s="174">
        <v>14</v>
      </c>
      <c r="C17" s="149" t="s">
        <v>69</v>
      </c>
      <c r="D17" s="175">
        <v>4490</v>
      </c>
      <c r="E17" s="175">
        <v>95885.222999999998</v>
      </c>
      <c r="F17" s="155">
        <f t="shared" si="0"/>
        <v>4.7078712373005399E-2</v>
      </c>
      <c r="H17" s="372">
        <v>4333</v>
      </c>
      <c r="I17" s="372">
        <v>95041.153000000006</v>
      </c>
      <c r="J17" s="88"/>
      <c r="K17" s="176">
        <f t="shared" si="1"/>
        <v>157</v>
      </c>
      <c r="L17" s="176">
        <f t="shared" si="2"/>
        <v>844.06999999999243</v>
      </c>
      <c r="T17" s="377">
        <v>4333</v>
      </c>
      <c r="U17" s="378">
        <v>95041.153000000006</v>
      </c>
    </row>
    <row r="18" spans="2:21" s="130" customFormat="1" ht="14.4" x14ac:dyDescent="0.3">
      <c r="B18" s="174">
        <v>15</v>
      </c>
      <c r="C18" s="149" t="s">
        <v>70</v>
      </c>
      <c r="D18" s="175">
        <v>3755</v>
      </c>
      <c r="E18" s="175">
        <v>83892.467999999993</v>
      </c>
      <c r="F18" s="155">
        <f t="shared" si="0"/>
        <v>4.1190386252045942E-2</v>
      </c>
      <c r="H18" s="372">
        <v>3573</v>
      </c>
      <c r="I18" s="372">
        <v>82174.107999999993</v>
      </c>
      <c r="J18" s="88"/>
      <c r="K18" s="176">
        <f t="shared" si="1"/>
        <v>182</v>
      </c>
      <c r="L18" s="176">
        <f t="shared" si="2"/>
        <v>1718.3600000000006</v>
      </c>
      <c r="T18" s="377">
        <v>3573</v>
      </c>
      <c r="U18" s="378">
        <v>82174.107999999993</v>
      </c>
    </row>
    <row r="19" spans="2:21" s="130" customFormat="1" ht="14.4" x14ac:dyDescent="0.3">
      <c r="B19" s="174">
        <v>16</v>
      </c>
      <c r="C19" s="149" t="s">
        <v>71</v>
      </c>
      <c r="D19" s="175">
        <v>1090</v>
      </c>
      <c r="E19" s="175">
        <v>40871.875999999997</v>
      </c>
      <c r="F19" s="155">
        <f t="shared" si="0"/>
        <v>2.0067693792078289E-2</v>
      </c>
      <c r="H19" s="372">
        <v>1028</v>
      </c>
      <c r="I19" s="372">
        <v>40054.756000000001</v>
      </c>
      <c r="J19" s="88"/>
      <c r="K19" s="176">
        <f t="shared" si="1"/>
        <v>62</v>
      </c>
      <c r="L19" s="176">
        <f t="shared" si="2"/>
        <v>817.11999999999534</v>
      </c>
      <c r="T19" s="377">
        <v>1028</v>
      </c>
      <c r="U19" s="378">
        <v>40054.756000000001</v>
      </c>
    </row>
    <row r="20" spans="2:21" s="130" customFormat="1" ht="14.4" x14ac:dyDescent="0.3">
      <c r="B20" s="174">
        <v>17</v>
      </c>
      <c r="C20" s="149" t="s">
        <v>72</v>
      </c>
      <c r="D20" s="175">
        <v>6533</v>
      </c>
      <c r="E20" s="175">
        <v>176478.541</v>
      </c>
      <c r="F20" s="155">
        <f t="shared" si="0"/>
        <v>8.6649248046767754E-2</v>
      </c>
      <c r="H20" s="372">
        <v>6384</v>
      </c>
      <c r="I20" s="372">
        <v>175167.80100000001</v>
      </c>
      <c r="J20" s="88"/>
      <c r="K20" s="176">
        <f t="shared" si="1"/>
        <v>149</v>
      </c>
      <c r="L20" s="176">
        <f t="shared" si="2"/>
        <v>1310.7399999999907</v>
      </c>
      <c r="T20" s="377">
        <v>6384</v>
      </c>
      <c r="U20" s="378">
        <v>175167.80100000001</v>
      </c>
    </row>
    <row r="21" spans="2:21" s="130" customFormat="1" ht="14.4" x14ac:dyDescent="0.3">
      <c r="B21" s="174">
        <v>18</v>
      </c>
      <c r="C21" s="149" t="s">
        <v>73</v>
      </c>
      <c r="D21" s="175">
        <v>10983</v>
      </c>
      <c r="E21" s="175">
        <v>138736.68</v>
      </c>
      <c r="F21" s="155">
        <f t="shared" si="0"/>
        <v>6.8118361192169213E-2</v>
      </c>
      <c r="H21" s="372">
        <v>10712</v>
      </c>
      <c r="I21" s="372">
        <v>136494.51699999999</v>
      </c>
      <c r="J21" s="88"/>
      <c r="K21" s="176">
        <f t="shared" si="1"/>
        <v>271</v>
      </c>
      <c r="L21" s="176">
        <f t="shared" si="2"/>
        <v>2242.1630000000005</v>
      </c>
      <c r="T21" s="377">
        <v>10712</v>
      </c>
      <c r="U21" s="378">
        <v>136494.51699999999</v>
      </c>
    </row>
    <row r="22" spans="2:21" s="130" customFormat="1" ht="14.4" x14ac:dyDescent="0.3">
      <c r="B22" s="174">
        <v>19</v>
      </c>
      <c r="C22" s="149" t="s">
        <v>74</v>
      </c>
      <c r="D22" s="175">
        <v>5345</v>
      </c>
      <c r="E22" s="175">
        <v>93583.33</v>
      </c>
      <c r="F22" s="155">
        <f t="shared" si="0"/>
        <v>4.5948505287181189E-2</v>
      </c>
      <c r="H22" s="372">
        <v>5141</v>
      </c>
      <c r="I22" s="372">
        <v>91964.97</v>
      </c>
      <c r="J22" s="88"/>
      <c r="K22" s="176">
        <f t="shared" si="1"/>
        <v>204</v>
      </c>
      <c r="L22" s="176">
        <f t="shared" si="2"/>
        <v>1618.3600000000006</v>
      </c>
      <c r="T22" s="377">
        <v>5141</v>
      </c>
      <c r="U22" s="378">
        <v>91964.97</v>
      </c>
    </row>
    <row r="23" spans="2:21" s="130" customFormat="1" ht="14.4" x14ac:dyDescent="0.3">
      <c r="B23" s="174">
        <v>20</v>
      </c>
      <c r="C23" s="149" t="s">
        <v>75</v>
      </c>
      <c r="D23" s="175">
        <v>1564</v>
      </c>
      <c r="E23" s="175">
        <v>86950.86</v>
      </c>
      <c r="F23" s="155">
        <f t="shared" si="0"/>
        <v>4.2692026992787617E-2</v>
      </c>
      <c r="H23" s="372">
        <v>1488</v>
      </c>
      <c r="I23" s="372">
        <v>86248.82</v>
      </c>
      <c r="J23" s="88"/>
      <c r="K23" s="176">
        <f t="shared" si="1"/>
        <v>76</v>
      </c>
      <c r="L23" s="176">
        <f t="shared" si="2"/>
        <v>702.0399999999936</v>
      </c>
      <c r="T23" s="377">
        <v>1488</v>
      </c>
      <c r="U23" s="378">
        <v>86248.82</v>
      </c>
    </row>
    <row r="24" spans="2:21" s="130" customFormat="1" ht="14.4" x14ac:dyDescent="0.3">
      <c r="B24" s="174">
        <v>21</v>
      </c>
      <c r="C24" s="149" t="s">
        <v>76</v>
      </c>
      <c r="D24" s="175">
        <v>2278</v>
      </c>
      <c r="E24" s="175">
        <v>30937.972000000002</v>
      </c>
      <c r="F24" s="155">
        <f t="shared" si="0"/>
        <v>1.5190243497604367E-2</v>
      </c>
      <c r="H24" s="372">
        <v>2191</v>
      </c>
      <c r="I24" s="372">
        <v>30081.671999999999</v>
      </c>
      <c r="J24" s="88"/>
      <c r="K24" s="176">
        <f t="shared" si="1"/>
        <v>87</v>
      </c>
      <c r="L24" s="176">
        <f t="shared" si="2"/>
        <v>856.30000000000291</v>
      </c>
      <c r="T24" s="377">
        <v>2191</v>
      </c>
      <c r="U24" s="378">
        <v>30081.671999999999</v>
      </c>
    </row>
    <row r="25" spans="2:21" s="130" customFormat="1" ht="14.4" x14ac:dyDescent="0.3">
      <c r="C25" s="169" t="s">
        <v>79</v>
      </c>
      <c r="D25" s="177">
        <f>SUM(D4:D24)</f>
        <v>67984</v>
      </c>
      <c r="E25" s="177">
        <f>SUM(E4:E24)</f>
        <v>2036700.202</v>
      </c>
      <c r="F25" s="178">
        <f>SUM(F4:F24)</f>
        <v>1</v>
      </c>
      <c r="H25" s="179">
        <f>SUM(H4:H24)</f>
        <v>65930</v>
      </c>
      <c r="I25" s="179">
        <f>SUM(I4:I24)</f>
        <v>2002989.99</v>
      </c>
      <c r="J25" s="88"/>
      <c r="K25" s="179">
        <f>SUM(K4:K24)</f>
        <v>2054</v>
      </c>
      <c r="L25" s="179">
        <f>SUM(L4:L24)</f>
        <v>33710.211999999985</v>
      </c>
      <c r="T25" s="379">
        <f>SUM(T4:T24)</f>
        <v>65930</v>
      </c>
      <c r="U25" s="380">
        <f>SUM(U4:U24)</f>
        <v>2002989.99</v>
      </c>
    </row>
    <row r="26" spans="2:21" ht="9.6" customHeight="1" x14ac:dyDescent="0.25">
      <c r="L26" s="106"/>
    </row>
    <row r="27" spans="2:21" ht="43.8" customHeight="1" x14ac:dyDescent="0.25">
      <c r="C27" s="458" t="s">
        <v>104</v>
      </c>
      <c r="D27" s="458"/>
      <c r="E27" s="458"/>
      <c r="F27" s="458"/>
      <c r="G27" s="458"/>
      <c r="H27" s="458"/>
      <c r="I27" s="458"/>
      <c r="J27" s="458"/>
      <c r="K27" s="458"/>
      <c r="L27" s="458"/>
    </row>
    <row r="28" spans="2:21" x14ac:dyDescent="0.25">
      <c r="F28" s="94"/>
    </row>
  </sheetData>
  <mergeCells count="5">
    <mergeCell ref="H2:I2"/>
    <mergeCell ref="C2:F2"/>
    <mergeCell ref="K2:L2"/>
    <mergeCell ref="C1:L1"/>
    <mergeCell ref="C27:L27"/>
  </mergeCells>
  <pageMargins left="0.7" right="0.7" top="0.75" bottom="0.75" header="0.3" footer="0.3"/>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7"/>
  <sheetViews>
    <sheetView showGridLines="0" zoomScaleNormal="100" workbookViewId="0"/>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53" customWidth="1"/>
    <col min="11" max="11" width="1.6640625" style="53" customWidth="1"/>
    <col min="12" max="12" width="8.88671875" style="53"/>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23"/>
      <c r="C2" s="24"/>
      <c r="D2" s="24"/>
      <c r="E2" s="24"/>
      <c r="F2" s="24"/>
      <c r="G2" s="24"/>
      <c r="H2" s="24"/>
      <c r="I2" s="25"/>
      <c r="K2" s="64"/>
      <c r="L2" s="65"/>
      <c r="M2" s="24"/>
      <c r="N2" s="24"/>
      <c r="O2" s="24"/>
      <c r="P2" s="24"/>
      <c r="Q2" s="25"/>
    </row>
    <row r="3" spans="2:17" ht="17.399999999999999" x14ac:dyDescent="0.25">
      <c r="B3" s="33"/>
      <c r="C3" s="3" t="s">
        <v>21</v>
      </c>
      <c r="D3" s="34"/>
      <c r="E3" s="34"/>
      <c r="F3" s="34"/>
      <c r="G3" s="34"/>
      <c r="H3" s="34"/>
      <c r="I3" s="35"/>
      <c r="K3" s="66"/>
      <c r="L3" s="3" t="s">
        <v>52</v>
      </c>
      <c r="M3" s="3"/>
      <c r="N3" s="3"/>
      <c r="O3" s="3"/>
      <c r="P3" s="3"/>
      <c r="Q3" s="27"/>
    </row>
    <row r="4" spans="2:17" ht="9" customHeight="1" x14ac:dyDescent="0.25">
      <c r="B4" s="26"/>
      <c r="C4" s="28"/>
      <c r="D4" s="28"/>
      <c r="E4" s="2"/>
      <c r="F4" s="28"/>
      <c r="G4" s="28"/>
      <c r="H4" s="28"/>
      <c r="I4" s="27"/>
      <c r="K4" s="66"/>
      <c r="L4" s="28"/>
      <c r="M4" s="28"/>
      <c r="N4" s="2"/>
      <c r="O4" s="28"/>
      <c r="P4" s="28"/>
      <c r="Q4" s="27"/>
    </row>
    <row r="5" spans="2:17" ht="15.6" customHeight="1" x14ac:dyDescent="0.3">
      <c r="B5" s="26"/>
      <c r="C5" s="74"/>
      <c r="D5" s="50"/>
      <c r="E5" s="50"/>
      <c r="F5" s="50"/>
      <c r="G5" s="50"/>
      <c r="H5" s="50"/>
      <c r="I5" s="27"/>
      <c r="J5" s="50"/>
      <c r="K5" s="67"/>
      <c r="L5" s="60" t="s">
        <v>53</v>
      </c>
      <c r="M5" s="61" t="s">
        <v>54</v>
      </c>
      <c r="N5" s="2"/>
      <c r="O5" s="60" t="s">
        <v>46</v>
      </c>
      <c r="P5" s="61" t="s">
        <v>28</v>
      </c>
      <c r="Q5" s="27"/>
    </row>
    <row r="6" spans="2:17" ht="13.2" customHeight="1" x14ac:dyDescent="0.25">
      <c r="B6" s="26"/>
      <c r="C6" s="460" t="s">
        <v>15</v>
      </c>
      <c r="D6" s="460"/>
      <c r="E6" s="459" t="s">
        <v>22</v>
      </c>
      <c r="F6" s="459"/>
      <c r="G6" s="459"/>
      <c r="H6" s="459"/>
      <c r="I6" s="27"/>
      <c r="J6" s="52"/>
      <c r="K6" s="68"/>
      <c r="L6" s="62">
        <v>1</v>
      </c>
      <c r="M6" s="63" t="s">
        <v>55</v>
      </c>
      <c r="N6" s="2"/>
      <c r="O6" s="62" t="s">
        <v>14</v>
      </c>
      <c r="P6" s="63" t="s">
        <v>48</v>
      </c>
      <c r="Q6" s="27"/>
    </row>
    <row r="7" spans="2:17" ht="15" x14ac:dyDescent="0.25">
      <c r="B7" s="26"/>
      <c r="C7" s="460"/>
      <c r="D7" s="460"/>
      <c r="E7" s="459"/>
      <c r="F7" s="459"/>
      <c r="G7" s="459"/>
      <c r="H7" s="459"/>
      <c r="I7" s="27"/>
      <c r="K7" s="66"/>
      <c r="L7" s="62">
        <v>2</v>
      </c>
      <c r="M7" s="63" t="s">
        <v>56</v>
      </c>
      <c r="N7" s="2"/>
      <c r="O7" s="62" t="s">
        <v>80</v>
      </c>
      <c r="P7" s="63" t="s">
        <v>49</v>
      </c>
      <c r="Q7" s="27"/>
    </row>
    <row r="8" spans="2:17" ht="15" x14ac:dyDescent="0.25">
      <c r="B8" s="26"/>
      <c r="C8" s="461" t="s">
        <v>84</v>
      </c>
      <c r="D8" s="461"/>
      <c r="E8" s="459" t="s">
        <v>23</v>
      </c>
      <c r="F8" s="459"/>
      <c r="G8" s="459"/>
      <c r="H8" s="459"/>
      <c r="I8" s="37"/>
      <c r="K8" s="66"/>
      <c r="L8" s="62">
        <v>3</v>
      </c>
      <c r="M8" s="63" t="s">
        <v>57</v>
      </c>
      <c r="N8" s="2"/>
      <c r="O8" s="62" t="s">
        <v>50</v>
      </c>
      <c r="P8" s="63" t="s">
        <v>51</v>
      </c>
      <c r="Q8" s="27"/>
    </row>
    <row r="9" spans="2:17" ht="34.950000000000003" customHeight="1" x14ac:dyDescent="0.25">
      <c r="B9" s="26"/>
      <c r="C9" s="461"/>
      <c r="D9" s="461"/>
      <c r="E9" s="459"/>
      <c r="F9" s="459"/>
      <c r="G9" s="459"/>
      <c r="H9" s="459"/>
      <c r="I9" s="37"/>
      <c r="K9" s="66"/>
      <c r="L9" s="62">
        <v>4</v>
      </c>
      <c r="M9" s="63" t="s">
        <v>58</v>
      </c>
      <c r="N9" s="2"/>
      <c r="O9" s="28"/>
      <c r="P9" s="28"/>
      <c r="Q9" s="27"/>
    </row>
    <row r="10" spans="2:17" ht="15" x14ac:dyDescent="0.25">
      <c r="B10" s="26"/>
      <c r="C10" s="460" t="s">
        <v>17</v>
      </c>
      <c r="D10" s="460"/>
      <c r="E10" s="459" t="s">
        <v>24</v>
      </c>
      <c r="F10" s="459"/>
      <c r="G10" s="459"/>
      <c r="H10" s="459"/>
      <c r="I10" s="27"/>
      <c r="K10" s="66"/>
      <c r="L10" s="62">
        <v>5</v>
      </c>
      <c r="M10" s="63" t="s">
        <v>59</v>
      </c>
      <c r="N10" s="2"/>
      <c r="O10" s="28" t="s">
        <v>60</v>
      </c>
      <c r="P10" s="28"/>
      <c r="Q10" s="27"/>
    </row>
    <row r="11" spans="2:17" ht="15" x14ac:dyDescent="0.25">
      <c r="B11" s="26"/>
      <c r="C11" s="460"/>
      <c r="D11" s="460"/>
      <c r="E11" s="459"/>
      <c r="F11" s="459"/>
      <c r="G11" s="459"/>
      <c r="H11" s="459"/>
      <c r="I11" s="27"/>
      <c r="K11" s="66"/>
      <c r="L11" s="62">
        <v>6</v>
      </c>
      <c r="M11" s="63" t="s">
        <v>61</v>
      </c>
      <c r="N11" s="2"/>
      <c r="O11" s="28"/>
      <c r="P11" s="28"/>
      <c r="Q11" s="27"/>
    </row>
    <row r="12" spans="2:17" ht="15" customHeight="1" x14ac:dyDescent="0.25">
      <c r="B12" s="26"/>
      <c r="C12" s="460" t="s">
        <v>18</v>
      </c>
      <c r="D12" s="460"/>
      <c r="E12" s="462" t="s">
        <v>25</v>
      </c>
      <c r="F12" s="462"/>
      <c r="G12" s="462"/>
      <c r="H12" s="462"/>
      <c r="I12" s="27"/>
      <c r="K12" s="66"/>
      <c r="L12" s="62">
        <v>7</v>
      </c>
      <c r="M12" s="63" t="s">
        <v>62</v>
      </c>
      <c r="N12" s="2"/>
      <c r="O12" s="28"/>
      <c r="P12" s="28"/>
      <c r="Q12" s="27"/>
    </row>
    <row r="13" spans="2:17" ht="15" x14ac:dyDescent="0.25">
      <c r="B13" s="26"/>
      <c r="C13" s="460"/>
      <c r="D13" s="460"/>
      <c r="E13" s="462"/>
      <c r="F13" s="462"/>
      <c r="G13" s="462"/>
      <c r="H13" s="462"/>
      <c r="I13" s="27"/>
      <c r="K13" s="66"/>
      <c r="L13" s="62">
        <v>8</v>
      </c>
      <c r="M13" s="63" t="s">
        <v>63</v>
      </c>
      <c r="N13" s="2"/>
      <c r="O13" s="28"/>
      <c r="P13" s="28"/>
      <c r="Q13" s="27"/>
    </row>
    <row r="14" spans="2:17" ht="15" customHeight="1" x14ac:dyDescent="0.25">
      <c r="B14" s="26"/>
      <c r="C14" s="461" t="s">
        <v>83</v>
      </c>
      <c r="D14" s="461"/>
      <c r="E14" s="462" t="s">
        <v>25</v>
      </c>
      <c r="F14" s="462"/>
      <c r="G14" s="462"/>
      <c r="H14" s="462"/>
      <c r="I14" s="27"/>
      <c r="K14" s="66"/>
      <c r="L14" s="62">
        <v>9</v>
      </c>
      <c r="M14" s="63" t="s">
        <v>64</v>
      </c>
      <c r="N14" s="2"/>
      <c r="O14" s="28"/>
      <c r="P14" s="28"/>
      <c r="Q14" s="27"/>
    </row>
    <row r="15" spans="2:17" ht="15" x14ac:dyDescent="0.25">
      <c r="B15" s="26"/>
      <c r="C15" s="461"/>
      <c r="D15" s="461"/>
      <c r="E15" s="462"/>
      <c r="F15" s="462"/>
      <c r="G15" s="462"/>
      <c r="H15" s="462"/>
      <c r="I15" s="27"/>
      <c r="K15" s="66"/>
      <c r="L15" s="62">
        <v>10</v>
      </c>
      <c r="M15" s="63" t="s">
        <v>65</v>
      </c>
      <c r="N15" s="2"/>
      <c r="O15" s="28"/>
      <c r="P15" s="28"/>
      <c r="Q15" s="27"/>
    </row>
    <row r="16" spans="2:17" ht="15" customHeight="1" x14ac:dyDescent="0.25">
      <c r="B16" s="26"/>
      <c r="C16" s="460" t="s">
        <v>19</v>
      </c>
      <c r="D16" s="460"/>
      <c r="E16" s="459" t="s">
        <v>26</v>
      </c>
      <c r="F16" s="459"/>
      <c r="G16" s="459"/>
      <c r="H16" s="459"/>
      <c r="I16" s="27"/>
      <c r="K16" s="66"/>
      <c r="L16" s="62">
        <v>11</v>
      </c>
      <c r="M16" s="63" t="s">
        <v>66</v>
      </c>
      <c r="N16" s="2"/>
      <c r="O16" s="28"/>
      <c r="P16" s="28"/>
      <c r="Q16" s="27"/>
    </row>
    <row r="17" spans="2:17" ht="15" x14ac:dyDescent="0.25">
      <c r="B17" s="26"/>
      <c r="C17" s="460"/>
      <c r="D17" s="460"/>
      <c r="E17" s="459"/>
      <c r="F17" s="459"/>
      <c r="G17" s="459"/>
      <c r="H17" s="459"/>
      <c r="I17" s="27"/>
      <c r="K17" s="66"/>
      <c r="L17" s="62">
        <v>12</v>
      </c>
      <c r="M17" s="63" t="s">
        <v>67</v>
      </c>
      <c r="N17" s="2"/>
      <c r="O17" s="28"/>
      <c r="P17" s="28"/>
      <c r="Q17" s="27"/>
    </row>
    <row r="18" spans="2:17" ht="15" x14ac:dyDescent="0.25">
      <c r="B18" s="26"/>
      <c r="C18" s="460" t="s">
        <v>13</v>
      </c>
      <c r="D18" s="460"/>
      <c r="E18" s="462" t="s">
        <v>27</v>
      </c>
      <c r="F18" s="462"/>
      <c r="G18" s="462"/>
      <c r="H18" s="462"/>
      <c r="I18" s="27"/>
      <c r="K18" s="66"/>
      <c r="L18" s="62">
        <v>13</v>
      </c>
      <c r="M18" s="63" t="s">
        <v>68</v>
      </c>
      <c r="N18" s="2"/>
      <c r="O18" s="28"/>
      <c r="P18" s="28"/>
      <c r="Q18" s="27"/>
    </row>
    <row r="19" spans="2:17" ht="15" x14ac:dyDescent="0.25">
      <c r="B19" s="26"/>
      <c r="C19" s="460"/>
      <c r="D19" s="460"/>
      <c r="E19" s="462"/>
      <c r="F19" s="462"/>
      <c r="G19" s="462"/>
      <c r="H19" s="462"/>
      <c r="I19" s="27"/>
      <c r="K19" s="66"/>
      <c r="L19" s="62">
        <v>14</v>
      </c>
      <c r="M19" s="63" t="s">
        <v>69</v>
      </c>
      <c r="N19" s="2"/>
      <c r="O19" s="28"/>
      <c r="P19" s="28"/>
      <c r="Q19" s="27"/>
    </row>
    <row r="20" spans="2:17" ht="15" x14ac:dyDescent="0.25">
      <c r="B20" s="26"/>
      <c r="C20" s="460" t="s">
        <v>87</v>
      </c>
      <c r="D20" s="460"/>
      <c r="E20" s="462" t="s">
        <v>88</v>
      </c>
      <c r="F20" s="462"/>
      <c r="G20" s="462"/>
      <c r="H20" s="462"/>
      <c r="I20" s="27"/>
      <c r="K20" s="66"/>
      <c r="L20" s="62">
        <v>15</v>
      </c>
      <c r="M20" s="63" t="s">
        <v>70</v>
      </c>
      <c r="N20" s="2"/>
      <c r="O20" s="28"/>
      <c r="P20" s="28"/>
      <c r="Q20" s="27"/>
    </row>
    <row r="21" spans="2:17" ht="15" x14ac:dyDescent="0.25">
      <c r="B21" s="26"/>
      <c r="C21" s="460"/>
      <c r="D21" s="460"/>
      <c r="E21" s="462"/>
      <c r="F21" s="462"/>
      <c r="G21" s="462"/>
      <c r="H21" s="462"/>
      <c r="I21" s="27"/>
      <c r="K21" s="66"/>
      <c r="L21" s="62">
        <v>16</v>
      </c>
      <c r="M21" s="63" t="s">
        <v>71</v>
      </c>
      <c r="N21" s="2"/>
      <c r="O21" s="28"/>
      <c r="P21" s="28"/>
      <c r="Q21" s="27"/>
    </row>
    <row r="22" spans="2:17" ht="15" x14ac:dyDescent="0.25">
      <c r="B22" s="26"/>
      <c r="C22" s="460" t="s">
        <v>85</v>
      </c>
      <c r="D22" s="460"/>
      <c r="E22" s="462" t="s">
        <v>89</v>
      </c>
      <c r="F22" s="462"/>
      <c r="G22" s="462"/>
      <c r="H22" s="462"/>
      <c r="I22" s="27"/>
      <c r="K22" s="66"/>
      <c r="L22" s="62">
        <v>17</v>
      </c>
      <c r="M22" s="63" t="s">
        <v>72</v>
      </c>
      <c r="N22" s="2"/>
      <c r="O22" s="28"/>
      <c r="P22" s="28"/>
      <c r="Q22" s="27"/>
    </row>
    <row r="23" spans="2:17" ht="15" x14ac:dyDescent="0.25">
      <c r="B23" s="26"/>
      <c r="C23" s="460"/>
      <c r="D23" s="460"/>
      <c r="E23" s="462"/>
      <c r="F23" s="462"/>
      <c r="G23" s="462"/>
      <c r="H23" s="462"/>
      <c r="I23" s="27"/>
      <c r="K23" s="66"/>
      <c r="L23" s="62">
        <v>18</v>
      </c>
      <c r="M23" s="63" t="s">
        <v>73</v>
      </c>
      <c r="N23" s="2"/>
      <c r="O23" s="28"/>
      <c r="P23" s="28"/>
      <c r="Q23" s="27"/>
    </row>
    <row r="24" spans="2:17" ht="15" x14ac:dyDescent="0.25">
      <c r="B24" s="26"/>
      <c r="C24" s="460" t="s">
        <v>86</v>
      </c>
      <c r="D24" s="460"/>
      <c r="E24" s="462" t="s">
        <v>90</v>
      </c>
      <c r="F24" s="462"/>
      <c r="G24" s="462"/>
      <c r="H24" s="462"/>
      <c r="I24" s="27"/>
      <c r="K24" s="66"/>
      <c r="L24" s="62">
        <v>19</v>
      </c>
      <c r="M24" s="63" t="s">
        <v>74</v>
      </c>
      <c r="N24" s="2"/>
      <c r="O24" s="28"/>
      <c r="P24" s="28"/>
      <c r="Q24" s="27"/>
    </row>
    <row r="25" spans="2:17" ht="15" x14ac:dyDescent="0.25">
      <c r="B25" s="26"/>
      <c r="C25" s="460"/>
      <c r="D25" s="460"/>
      <c r="E25" s="462"/>
      <c r="F25" s="462"/>
      <c r="G25" s="462"/>
      <c r="H25" s="462"/>
      <c r="I25" s="27"/>
      <c r="K25" s="66"/>
      <c r="L25" s="62">
        <v>20</v>
      </c>
      <c r="M25" s="63" t="s">
        <v>75</v>
      </c>
      <c r="N25" s="2"/>
      <c r="O25" s="28"/>
      <c r="P25" s="28"/>
      <c r="Q25" s="27"/>
    </row>
    <row r="26" spans="2:17" ht="15" x14ac:dyDescent="0.25">
      <c r="B26" s="26"/>
      <c r="C26" s="36"/>
      <c r="D26" s="16"/>
      <c r="E26" s="32"/>
      <c r="F26" s="28"/>
      <c r="G26" s="28"/>
      <c r="H26" s="28"/>
      <c r="I26" s="27"/>
      <c r="K26" s="66"/>
      <c r="L26" s="62">
        <v>21</v>
      </c>
      <c r="M26" s="63" t="s">
        <v>76</v>
      </c>
      <c r="N26" s="2"/>
      <c r="O26" s="28"/>
      <c r="P26" s="28"/>
      <c r="Q26" s="27"/>
    </row>
    <row r="27" spans="2:17" ht="9" customHeight="1" thickBot="1" x14ac:dyDescent="0.3">
      <c r="B27" s="29"/>
      <c r="C27" s="30"/>
      <c r="D27" s="30"/>
      <c r="E27" s="30"/>
      <c r="F27" s="30"/>
      <c r="G27" s="30"/>
      <c r="H27" s="30"/>
      <c r="I27" s="31"/>
      <c r="K27" s="69"/>
      <c r="L27" s="70"/>
      <c r="M27" s="30"/>
      <c r="N27" s="30"/>
      <c r="O27" s="30"/>
      <c r="P27" s="30"/>
      <c r="Q27" s="31"/>
    </row>
  </sheetData>
  <mergeCells count="20">
    <mergeCell ref="C22:D23"/>
    <mergeCell ref="E22:H23"/>
    <mergeCell ref="C24:D25"/>
    <mergeCell ref="E24:H25"/>
    <mergeCell ref="C18:D19"/>
    <mergeCell ref="C20:D21"/>
    <mergeCell ref="E18:H19"/>
    <mergeCell ref="E20:H21"/>
    <mergeCell ref="E6:H7"/>
    <mergeCell ref="C6:D7"/>
    <mergeCell ref="C8:D9"/>
    <mergeCell ref="C12:D13"/>
    <mergeCell ref="C16:D17"/>
    <mergeCell ref="C10:D11"/>
    <mergeCell ref="E10:H11"/>
    <mergeCell ref="E8:H9"/>
    <mergeCell ref="E12:H13"/>
    <mergeCell ref="E16:H17"/>
    <mergeCell ref="C14:D15"/>
    <mergeCell ref="E14:H15"/>
  </mergeCells>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Annual Capacity</vt:lpstr>
      <vt:lpstr>Monthly Capacity</vt:lpstr>
      <vt:lpstr>Interconnection &amp; Customer Type</vt:lpstr>
      <vt:lpstr>TPO Summary</vt:lpstr>
      <vt:lpstr>By County</vt:lpstr>
      <vt:lpstr>Definitions</vt:lpstr>
      <vt:lpstr>'Annual Capacity'!Print_Area</vt:lpstr>
      <vt:lpstr>'By County'!Print_Area</vt:lpstr>
      <vt:lpstr>Definitions!Print_Area</vt:lpstr>
      <vt:lpstr>'Interconnection &amp; Customer Type'!Print_Area</vt:lpstr>
      <vt:lpstr>'TPO Summary'!Print_Area</vt:lpstr>
    </vt:vector>
  </TitlesOfParts>
  <Company>Honeywell,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Charlie Garrison</dc:creator>
  <cp:lastModifiedBy>Zito, Melissa</cp:lastModifiedBy>
  <cp:lastPrinted>2017-02-08T16:40:05Z</cp:lastPrinted>
  <dcterms:created xsi:type="dcterms:W3CDTF">2009-08-03T14:10:19Z</dcterms:created>
  <dcterms:modified xsi:type="dcterms:W3CDTF">2017-02-09T18:01:30Z</dcterms:modified>
</cp:coreProperties>
</file>