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35" windowHeight="11505" firstSheet="1" activeTab="3"/>
  </bookViews>
  <sheets>
    <sheet name="New Jerseys Clean Energy Progra" sheetId="1" r:id="rId1"/>
    <sheet name="Energy Efficiency Programs" sheetId="2" r:id="rId2"/>
    <sheet name="C&amp;I CHP-Fuel Cell Programs" sheetId="3" r:id="rId3"/>
    <sheet name="Renewable Energy Programs" sheetId="4" r:id="rId4"/>
    <sheet name="EDA Programs" sheetId="5" r:id="rId5"/>
    <sheet name="Office of Clean Energy" sheetId="6" r:id="rId6"/>
    <sheet name="TRUE Grant" sheetId="7" r:id="rId7"/>
  </sheets>
  <externalReferences>
    <externalReference r:id="rId10"/>
  </externalReferences>
  <definedNames>
    <definedName name="_xlnm.Print_Area" localSheetId="2">'C&amp;I CHP-Fuel Cell Programs'!$A$1:$G$12</definedName>
    <definedName name="_xlnm.Print_Area" localSheetId="4">'EDA Programs'!$A$1:$G$14</definedName>
    <definedName name="_xlnm.Print_Area" localSheetId="1">'Energy Efficiency Programs'!$A$1:$G$37</definedName>
    <definedName name="_xlnm.Print_Area" localSheetId="0">'New Jerseys Clean Energy Progra'!$A$1:$G$17</definedName>
    <definedName name="_xlnm.Print_Area" localSheetId="5">'Office of Clean Energy'!$A$1:$G$29</definedName>
    <definedName name="_xlnm.Print_Area" localSheetId="3">'Renewable Energy Programs'!$A$1:$G$15</definedName>
    <definedName name="_xlnm.Print_Area" localSheetId="6">'TRUE Grant'!$A$1:$G$12</definedName>
  </definedNames>
  <calcPr fullCalcOnLoad="1"/>
</workbook>
</file>

<file path=xl/sharedStrings.xml><?xml version="1.0" encoding="utf-8"?>
<sst xmlns="http://schemas.openxmlformats.org/spreadsheetml/2006/main" count="308" uniqueCount="68">
  <si>
    <t>Program</t>
  </si>
  <si>
    <t>Approved Budget</t>
  </si>
  <si>
    <t>Actual Expenditures</t>
  </si>
  <si>
    <t>Committed Expenditures</t>
  </si>
  <si>
    <t>Actual and Committed Expenditures</t>
  </si>
  <si>
    <t>Actual Expenditures as % of Authorized</t>
  </si>
  <si>
    <t>Actual and Committed Expenditures as % of Authorized</t>
  </si>
  <si>
    <t>B</t>
  </si>
  <si>
    <t>Approved 
Budget</t>
  </si>
  <si>
    <t>TOTAL</t>
  </si>
  <si>
    <t>New Jerseys Clean Energy Program</t>
  </si>
  <si>
    <t>Energy Efficiency Programs</t>
  </si>
  <si>
    <t>C&amp;I CHP-Fuel Cell Programs</t>
  </si>
  <si>
    <t>Renewable Energy Programs</t>
  </si>
  <si>
    <t>EDA Programs</t>
  </si>
  <si>
    <t>Office of Clean Energy</t>
  </si>
  <si>
    <t>TRUE Grant</t>
  </si>
  <si>
    <t xml:space="preserve">   Residential HVAC - Electric &amp; Gas</t>
  </si>
  <si>
    <t xml:space="preserve">   Residential New Construction</t>
  </si>
  <si>
    <t xml:space="preserve">   Energy Efficient Products</t>
  </si>
  <si>
    <t xml:space="preserve">   Home Performance with Energy Star</t>
  </si>
  <si>
    <t xml:space="preserve">   Marketing - Residential EE</t>
  </si>
  <si>
    <t xml:space="preserve">   Comfort Partners</t>
  </si>
  <si>
    <t xml:space="preserve">   C&amp;I New Construction</t>
  </si>
  <si>
    <t xml:space="preserve">   C&amp;I Retrofit</t>
  </si>
  <si>
    <t xml:space="preserve">   Pay-for-Performance New Construction</t>
  </si>
  <si>
    <t xml:space="preserve">   Pay-for-Performance</t>
  </si>
  <si>
    <t xml:space="preserve">   Local Government Energy Audit</t>
  </si>
  <si>
    <t xml:space="preserve">   Direct Install</t>
  </si>
  <si>
    <t xml:space="preserve">   Marketing - Commercial &amp; Industrial EE</t>
  </si>
  <si>
    <t xml:space="preserve">   Large Energy Users Program</t>
  </si>
  <si>
    <t xml:space="preserve">   SBC Credit Program</t>
  </si>
  <si>
    <t xml:space="preserve">   New Programs</t>
  </si>
  <si>
    <t xml:space="preserve">   Energy Infrastructure Trust</t>
  </si>
  <si>
    <t>CHP-Fuel Cell: Large and Small</t>
  </si>
  <si>
    <t>Offshore Wind</t>
  </si>
  <si>
    <t>Renewable Energy Program:  Grid Connected (REDI)</t>
  </si>
  <si>
    <t>Renewable Energy Incentive Program</t>
  </si>
  <si>
    <t>Edison Innovation Clean Energy Fund (CST)</t>
  </si>
  <si>
    <t>Edison Innovation Clean Energy Manufacturing Fund (CEMF)</t>
  </si>
  <si>
    <t>Edison Innovation Green Growth Fund (EIGGF)</t>
  </si>
  <si>
    <t>Large Scale CHP/Fuel Cells</t>
  </si>
  <si>
    <t xml:space="preserve">   OCE Staff and Overhead</t>
  </si>
  <si>
    <t xml:space="preserve">   Program Coordinator</t>
  </si>
  <si>
    <t xml:space="preserve">   2012 Sponsorships</t>
  </si>
  <si>
    <t xml:space="preserve">   Rutgers-CEEEP</t>
  </si>
  <si>
    <t xml:space="preserve">   Program Evaluation</t>
  </si>
  <si>
    <t xml:space="preserve">   Clean Energy Business Website</t>
  </si>
  <si>
    <t xml:space="preserve">   Sustainable Jersey</t>
  </si>
  <si>
    <t xml:space="preserve">   DCA RE Firefighter Training</t>
  </si>
  <si>
    <t xml:space="preserve">   Program Transition</t>
  </si>
  <si>
    <t>Statewide Summary - New Jerseys Clean Energy Program</t>
  </si>
  <si>
    <t>Statewide Summary - Energy Efficiency Programs</t>
  </si>
  <si>
    <t>RESIDENTIAL ENERGY EFFICIENCY PROGRAMS</t>
  </si>
  <si>
    <t>RESIDENTIAL LOW INCOME</t>
  </si>
  <si>
    <t>C &amp; I ENERGY EFFICIENCY PROGRAMS</t>
  </si>
  <si>
    <t>OTHER ENERGY EFFICIENCY PROGRAMS</t>
  </si>
  <si>
    <t>Statewide Summary - C&amp;I CHP-Fuel Cell Programs</t>
  </si>
  <si>
    <t>Statewide Summary - Renewable Energy Programs</t>
  </si>
  <si>
    <t>Statewide Summary - EDA Programs</t>
  </si>
  <si>
    <t>Statewide Summary - Office of Clean Energy</t>
  </si>
  <si>
    <t>OCE ADMINISTRATION AND OVERHEAD</t>
  </si>
  <si>
    <t>MEMBERSHIPS-DUES</t>
  </si>
  <si>
    <t>OCE EVALUATION AND RELATED RESEARCH</t>
  </si>
  <si>
    <t>MISCELLANEOUS</t>
  </si>
  <si>
    <t>Statewide Summary - TRUE Grant</t>
  </si>
  <si>
    <t>Reporting Period:  07-01-2013 thru 10-29-2013</t>
  </si>
  <si>
    <t>Actual and Committed Expenses for Reporting Year through 10-29-2013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</si>
</sst>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/>
      <bottom/>
    </border>
    <border>
      <left style="thin"/>
      <right style="thin"/>
      <top/>
      <bottom/>
    </border>
    <border>
      <left>
        <color indexed="63"/>
      </left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 vertical="top"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8" fontId="3" fillId="0" borderId="10" xfId="0" applyNumberFormat="1" applyFont="1" applyBorder="1" applyAlignment="1">
      <alignment/>
    </xf>
    <xf numFmtId="8" fontId="3" fillId="0" borderId="0" xfId="0" applyNumberFormat="1" applyFont="1" applyBorder="1" applyAlignment="1">
      <alignment/>
    </xf>
    <xf numFmtId="165" fontId="2" fillId="0" borderId="11" xfId="56" applyNumberFormat="1" applyFont="1" applyFill="1" applyBorder="1">
      <alignment/>
      <protection/>
    </xf>
    <xf numFmtId="10" fontId="2" fillId="0" borderId="12" xfId="56" applyNumberFormat="1" applyFont="1" applyFill="1" applyBorder="1">
      <alignment/>
      <protection/>
    </xf>
    <xf numFmtId="10" fontId="2" fillId="0" borderId="11" xfId="56" applyNumberFormat="1" applyFont="1" applyFill="1" applyBorder="1">
      <alignment/>
      <protection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13" xfId="0" applyFont="1" applyFill="1" applyBorder="1" applyAlignment="1">
      <alignment horizontal="center" vertical="center"/>
    </xf>
    <xf numFmtId="0" fontId="8" fillId="0" borderId="14" xfId="56" applyFont="1" applyFill="1" applyBorder="1" applyAlignment="1">
      <alignment horizontal="left"/>
      <protection/>
    </xf>
    <xf numFmtId="164" fontId="2" fillId="0" borderId="15" xfId="56" applyNumberFormat="1" applyFont="1" applyFill="1" applyBorder="1">
      <alignment/>
      <protection/>
    </xf>
    <xf numFmtId="164" fontId="2" fillId="0" borderId="14" xfId="56" applyNumberFormat="1" applyFont="1" applyFill="1" applyBorder="1">
      <alignment/>
      <protection/>
    </xf>
    <xf numFmtId="164" fontId="2" fillId="0" borderId="16" xfId="56" applyNumberFormat="1" applyFont="1" applyFill="1" applyBorder="1">
      <alignment/>
      <protection/>
    </xf>
    <xf numFmtId="10" fontId="2" fillId="0" borderId="14" xfId="56" applyNumberFormat="1" applyFont="1" applyFill="1" applyBorder="1">
      <alignment/>
      <protection/>
    </xf>
    <xf numFmtId="10" fontId="2" fillId="0" borderId="17" xfId="56" applyNumberFormat="1" applyFont="1" applyFill="1" applyBorder="1">
      <alignment/>
      <protection/>
    </xf>
    <xf numFmtId="0" fontId="3" fillId="0" borderId="11" xfId="0" applyFont="1" applyBorder="1" applyAlignment="1">
      <alignment/>
    </xf>
    <xf numFmtId="8" fontId="3" fillId="0" borderId="11" xfId="0" applyNumberFormat="1" applyFont="1" applyBorder="1" applyAlignment="1">
      <alignment/>
    </xf>
    <xf numFmtId="0" fontId="2" fillId="0" borderId="18" xfId="55" applyFont="1" applyFill="1" applyBorder="1" applyAlignment="1">
      <alignment/>
      <protection/>
    </xf>
    <xf numFmtId="165" fontId="2" fillId="0" borderId="19" xfId="56" applyNumberFormat="1" applyFont="1" applyFill="1" applyBorder="1">
      <alignment/>
      <protection/>
    </xf>
    <xf numFmtId="165" fontId="2" fillId="0" borderId="18" xfId="56" applyNumberFormat="1" applyFont="1" applyFill="1" applyBorder="1">
      <alignment/>
      <protection/>
    </xf>
    <xf numFmtId="165" fontId="2" fillId="0" borderId="20" xfId="56" applyNumberFormat="1" applyFont="1" applyFill="1" applyBorder="1">
      <alignment/>
      <protection/>
    </xf>
    <xf numFmtId="10" fontId="2" fillId="0" borderId="18" xfId="56" applyNumberFormat="1" applyFont="1" applyFill="1" applyBorder="1">
      <alignment/>
      <protection/>
    </xf>
    <xf numFmtId="10" fontId="2" fillId="0" borderId="21" xfId="56" applyNumberFormat="1" applyFont="1" applyFill="1" applyBorder="1">
      <alignment/>
      <protection/>
    </xf>
    <xf numFmtId="165" fontId="2" fillId="0" borderId="0" xfId="56" applyNumberFormat="1" applyFont="1" applyFill="1" applyBorder="1">
      <alignment/>
      <protection/>
    </xf>
    <xf numFmtId="0" fontId="9" fillId="34" borderId="13" xfId="0" applyFont="1" applyFill="1" applyBorder="1" applyAlignment="1">
      <alignment vertical="top"/>
    </xf>
    <xf numFmtId="165" fontId="9" fillId="34" borderId="22" xfId="56" applyNumberFormat="1" applyFont="1" applyFill="1" applyBorder="1">
      <alignment/>
      <protection/>
    </xf>
    <xf numFmtId="165" fontId="9" fillId="34" borderId="13" xfId="56" applyNumberFormat="1" applyFont="1" applyFill="1" applyBorder="1">
      <alignment/>
      <protection/>
    </xf>
    <xf numFmtId="10" fontId="9" fillId="34" borderId="13" xfId="56" applyNumberFormat="1" applyFont="1" applyFill="1" applyBorder="1">
      <alignment/>
      <protection/>
    </xf>
    <xf numFmtId="0" fontId="2" fillId="0" borderId="11" xfId="55" applyFont="1" applyFill="1" applyBorder="1" applyAlignment="1">
      <alignment/>
      <protection/>
    </xf>
    <xf numFmtId="165" fontId="2" fillId="0" borderId="10" xfId="56" applyNumberFormat="1" applyFont="1" applyFill="1" applyBorder="1">
      <alignment/>
      <protection/>
    </xf>
    <xf numFmtId="0" fontId="9" fillId="33" borderId="13" xfId="0" applyFont="1" applyFill="1" applyBorder="1" applyAlignment="1">
      <alignment vertical="top"/>
    </xf>
    <xf numFmtId="165" fontId="9" fillId="33" borderId="22" xfId="56" applyNumberFormat="1" applyFont="1" applyFill="1" applyBorder="1">
      <alignment/>
      <protection/>
    </xf>
    <xf numFmtId="165" fontId="9" fillId="33" borderId="13" xfId="56" applyNumberFormat="1" applyFont="1" applyFill="1" applyBorder="1">
      <alignment/>
      <protection/>
    </xf>
    <xf numFmtId="10" fontId="9" fillId="33" borderId="13" xfId="56" applyNumberFormat="1" applyFont="1" applyFill="1" applyBorder="1">
      <alignment/>
      <protection/>
    </xf>
    <xf numFmtId="1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NRDC Budget and Incentives 000112a" xfId="55"/>
    <cellStyle name="Normal_RepBud200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Y14%20true%20up%20budg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ised FY14 budget"/>
      <sheetName val="Revised FY14 EE Budget"/>
      <sheetName val="EE Budget Detail"/>
      <sheetName val="Revised FY14 RE Budget"/>
      <sheetName val="RE Budget Detail"/>
      <sheetName val="Revised FY14 EDA Budget"/>
      <sheetName val="Revised Admin Budget"/>
      <sheetName val="2012-13 EE Budget"/>
      <sheetName val="2012-13 RE Budget"/>
      <sheetName val="2012-13 EDA Budget "/>
      <sheetName val="2012-13 OCE Oversigh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1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2" sqref="A2:G2"/>
    </sheetView>
  </sheetViews>
  <sheetFormatPr defaultColWidth="9.00390625" defaultRowHeight="15"/>
  <cols>
    <col min="1" max="1" width="64.8515625" style="6" bestFit="1" customWidth="1"/>
    <col min="2" max="7" width="16.421875" style="6" customWidth="1"/>
    <col min="8" max="16384" width="9.00390625" style="6" customWidth="1"/>
  </cols>
  <sheetData>
    <row r="1" spans="1:7" ht="22.5" customHeight="1">
      <c r="A1" s="36" t="s">
        <v>10</v>
      </c>
      <c r="B1" s="36"/>
      <c r="C1" s="36"/>
      <c r="D1" s="36"/>
      <c r="E1" s="36"/>
      <c r="F1" s="36"/>
      <c r="G1" s="36"/>
    </row>
    <row r="2" spans="1:7" ht="26.25" customHeight="1">
      <c r="A2" s="37" t="s">
        <v>67</v>
      </c>
      <c r="B2" s="37"/>
      <c r="C2" s="37"/>
      <c r="D2" s="37"/>
      <c r="E2" s="37"/>
      <c r="F2" s="37"/>
      <c r="G2" s="37"/>
    </row>
    <row r="3" spans="1:7" ht="15" customHeight="1">
      <c r="A3" s="7" t="s">
        <v>51</v>
      </c>
      <c r="B3" s="38" t="s">
        <v>8</v>
      </c>
      <c r="C3" s="38" t="s">
        <v>2</v>
      </c>
      <c r="D3" s="38" t="s">
        <v>3</v>
      </c>
      <c r="E3" s="38" t="s">
        <v>4</v>
      </c>
      <c r="F3" s="38" t="s">
        <v>5</v>
      </c>
      <c r="G3" s="38" t="s">
        <v>6</v>
      </c>
    </row>
    <row r="4" spans="1:7" ht="15" customHeight="1">
      <c r="A4" s="7" t="s">
        <v>66</v>
      </c>
      <c r="B4" s="38" t="s">
        <v>1</v>
      </c>
      <c r="C4" s="38" t="s">
        <v>2</v>
      </c>
      <c r="D4" s="38" t="s">
        <v>3</v>
      </c>
      <c r="E4" s="38" t="s">
        <v>4</v>
      </c>
      <c r="F4" s="38" t="s">
        <v>5</v>
      </c>
      <c r="G4" s="38" t="s">
        <v>6</v>
      </c>
    </row>
    <row r="5" spans="1:7" ht="15" customHeight="1">
      <c r="A5" s="35"/>
      <c r="B5" s="38" t="s">
        <v>1</v>
      </c>
      <c r="C5" s="38" t="s">
        <v>2</v>
      </c>
      <c r="D5" s="38" t="s">
        <v>3</v>
      </c>
      <c r="E5" s="38" t="s">
        <v>4</v>
      </c>
      <c r="F5" s="38" t="s">
        <v>5</v>
      </c>
      <c r="G5" s="38" t="s">
        <v>6</v>
      </c>
    </row>
    <row r="6" spans="1:7" ht="18.75" customHeight="1">
      <c r="A6" s="8" t="s">
        <v>0</v>
      </c>
      <c r="B6" s="39" t="s">
        <v>1</v>
      </c>
      <c r="C6" s="40" t="s">
        <v>2</v>
      </c>
      <c r="D6" s="40" t="s">
        <v>3</v>
      </c>
      <c r="E6" s="40" t="s">
        <v>4</v>
      </c>
      <c r="F6" s="40" t="s">
        <v>5</v>
      </c>
      <c r="G6" s="40" t="s">
        <v>6</v>
      </c>
    </row>
    <row r="7" spans="1:7" ht="7.5" customHeight="1">
      <c r="A7" s="9"/>
      <c r="B7" s="10"/>
      <c r="C7" s="11"/>
      <c r="D7" s="12"/>
      <c r="E7" s="11">
        <f>IF(AND(C7="",D7=""),"",C7+D7)</f>
      </c>
      <c r="F7" s="13"/>
      <c r="G7" s="14"/>
    </row>
    <row r="8" spans="1:7" ht="14.25">
      <c r="A8" s="15" t="s">
        <v>11</v>
      </c>
      <c r="B8" s="1">
        <f>'Energy Efficiency Programs'!B36</f>
        <v>410636260.23</v>
      </c>
      <c r="C8" s="16">
        <f>'Energy Efficiency Programs'!C36</f>
        <v>39701059.65</v>
      </c>
      <c r="D8" s="2">
        <f>'Energy Efficiency Programs'!D36</f>
        <v>116309092.34</v>
      </c>
      <c r="E8" s="3">
        <f aca="true" t="shared" si="0" ref="E8:E13">C8+D8</f>
        <v>156010151.99</v>
      </c>
      <c r="F8" s="5">
        <f aca="true" t="shared" si="1" ref="F8:F13">IF(OR(C8="",B8=""),"",IF(OR(C8=0,B8=0),0,C8/B8))</f>
        <v>0.09668181671965155</v>
      </c>
      <c r="G8" s="5">
        <f aca="true" t="shared" si="2" ref="G8:G13">IF(OR(E8="",B8=""),"",IF(OR(E8=0,B8=0),0,E8/B8))</f>
        <v>0.37992298074850406</v>
      </c>
    </row>
    <row r="9" spans="1:7" ht="14.25">
      <c r="A9" s="15" t="s">
        <v>12</v>
      </c>
      <c r="B9" s="1">
        <f>'C&amp;I CHP-Fuel Cell Programs'!B11</f>
        <v>65632249.55</v>
      </c>
      <c r="C9" s="16">
        <f>'C&amp;I CHP-Fuel Cell Programs'!C11</f>
        <v>783811.16</v>
      </c>
      <c r="D9" s="2">
        <f>'C&amp;I CHP-Fuel Cell Programs'!D11</f>
        <v>4706956</v>
      </c>
      <c r="E9" s="3">
        <f t="shared" si="0"/>
        <v>5490767.16</v>
      </c>
      <c r="F9" s="5">
        <f t="shared" si="1"/>
        <v>0.011942469828081644</v>
      </c>
      <c r="G9" s="5">
        <f t="shared" si="2"/>
        <v>0.08365959109503052</v>
      </c>
    </row>
    <row r="10" spans="1:7" ht="14.25">
      <c r="A10" s="15" t="s">
        <v>13</v>
      </c>
      <c r="B10" s="1">
        <f>'Renewable Energy Programs'!B14</f>
        <v>30364097.56</v>
      </c>
      <c r="C10" s="16">
        <f>'Renewable Energy Programs'!C14</f>
        <v>779261.52</v>
      </c>
      <c r="D10" s="2">
        <f>'Renewable Energy Programs'!D14</f>
        <v>11943938.709999999</v>
      </c>
      <c r="E10" s="3">
        <f t="shared" si="0"/>
        <v>12723200.229999999</v>
      </c>
      <c r="F10" s="5">
        <f t="shared" si="1"/>
        <v>0.02566391174511824</v>
      </c>
      <c r="G10" s="5">
        <f t="shared" si="2"/>
        <v>0.4190211879295516</v>
      </c>
    </row>
    <row r="11" spans="1:7" ht="14.25">
      <c r="A11" s="15" t="s">
        <v>14</v>
      </c>
      <c r="B11" s="1">
        <f>'EDA Programs'!B13</f>
        <v>30235602.88</v>
      </c>
      <c r="C11" s="16">
        <f>'EDA Programs'!C13</f>
        <v>650392.6700000002</v>
      </c>
      <c r="D11" s="2">
        <f>'EDA Programs'!D13</f>
        <v>19106139.42</v>
      </c>
      <c r="E11" s="3">
        <f t="shared" si="0"/>
        <v>19756532.090000004</v>
      </c>
      <c r="F11" s="5">
        <f t="shared" si="1"/>
        <v>0.021510821946607077</v>
      </c>
      <c r="G11" s="5">
        <f t="shared" si="2"/>
        <v>0.6534194859090571</v>
      </c>
    </row>
    <row r="12" spans="1:7" ht="14.25">
      <c r="A12" s="15" t="s">
        <v>15</v>
      </c>
      <c r="B12" s="1">
        <f>'Office of Clean Energy'!B28</f>
        <v>21293028.16</v>
      </c>
      <c r="C12" s="16">
        <f>'Office of Clean Energy'!C28</f>
        <v>364331.67000000004</v>
      </c>
      <c r="D12" s="2">
        <f>'Office of Clean Energy'!D28</f>
        <v>0</v>
      </c>
      <c r="E12" s="3">
        <f t="shared" si="0"/>
        <v>364331.67000000004</v>
      </c>
      <c r="F12" s="5">
        <f t="shared" si="1"/>
        <v>0.017110373745920036</v>
      </c>
      <c r="G12" s="5">
        <f t="shared" si="2"/>
        <v>0.017110373745920036</v>
      </c>
    </row>
    <row r="13" spans="1:7" ht="14.25">
      <c r="A13" s="15" t="s">
        <v>16</v>
      </c>
      <c r="B13" s="1">
        <f>'TRUE Grant'!B11</f>
        <v>9789874.29</v>
      </c>
      <c r="C13" s="16">
        <f>'TRUE Grant'!C11</f>
        <v>0</v>
      </c>
      <c r="D13" s="2">
        <f>'TRUE Grant'!D11</f>
        <v>9789874.29</v>
      </c>
      <c r="E13" s="3">
        <f t="shared" si="0"/>
        <v>9789874.29</v>
      </c>
      <c r="F13" s="5">
        <f t="shared" si="1"/>
        <v>0</v>
      </c>
      <c r="G13" s="5">
        <f t="shared" si="2"/>
        <v>1</v>
      </c>
    </row>
    <row r="14" spans="1:7" ht="3.75" customHeight="1">
      <c r="A14" s="15"/>
      <c r="B14" s="1"/>
      <c r="C14" s="16"/>
      <c r="D14" s="2"/>
      <c r="E14" s="3"/>
      <c r="F14" s="5"/>
      <c r="G14" s="4"/>
    </row>
    <row r="15" spans="1:7" ht="3.75" customHeight="1">
      <c r="A15" s="17"/>
      <c r="B15" s="18"/>
      <c r="C15" s="19"/>
      <c r="D15" s="20"/>
      <c r="E15" s="19"/>
      <c r="F15" s="21"/>
      <c r="G15" s="22"/>
    </row>
    <row r="16" spans="1:7" ht="14.25">
      <c r="A16" s="24" t="s">
        <v>9</v>
      </c>
      <c r="B16" s="25">
        <f>SUM(B7:B15)</f>
        <v>567951112.67</v>
      </c>
      <c r="C16" s="25">
        <f>SUM(C7:C15)</f>
        <v>42278856.67</v>
      </c>
      <c r="D16" s="25">
        <f>SUM(D7:D15)</f>
        <v>161856000.76</v>
      </c>
      <c r="E16" s="26">
        <f>IF(AND(C16="",D16=""),"",C16+D16)</f>
        <v>204134857.43</v>
      </c>
      <c r="F16" s="27">
        <f>IF(OR(C16="",B16=""),"",IF(OR(C16=0,B16=0),0,C16/B16))</f>
        <v>0.07444101389509125</v>
      </c>
      <c r="G16" s="27">
        <f>IF(OR(E16="",B16=""),"",IF(OR(E16=0,B16=0),0,E16/B16))</f>
        <v>0.35942328992074657</v>
      </c>
    </row>
    <row r="18" ht="14.25">
      <c r="A18" s="34"/>
    </row>
  </sheetData>
  <sheetProtection/>
  <mergeCells count="8">
    <mergeCell ref="A1:G1"/>
    <mergeCell ref="A2:G2"/>
    <mergeCell ref="B3:B6"/>
    <mergeCell ref="C3:C6"/>
    <mergeCell ref="D3:D6"/>
    <mergeCell ref="E3:E6"/>
    <mergeCell ref="F3:F6"/>
    <mergeCell ref="G3:G6"/>
  </mergeCells>
  <printOptions horizontalCentered="1"/>
  <pageMargins left="0.5" right="0.5" top="0.25" bottom="0.5" header="0" footer="0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3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2" sqref="A2:G2"/>
    </sheetView>
  </sheetViews>
  <sheetFormatPr defaultColWidth="9.00390625" defaultRowHeight="15"/>
  <cols>
    <col min="1" max="1" width="61.7109375" style="6" bestFit="1" customWidth="1"/>
    <col min="2" max="7" width="16.421875" style="6" customWidth="1"/>
    <col min="8" max="9" width="0" style="6" hidden="1" customWidth="1"/>
    <col min="10" max="16384" width="9.00390625" style="6" customWidth="1"/>
  </cols>
  <sheetData>
    <row r="1" spans="1:7" ht="22.5" customHeight="1">
      <c r="A1" s="36" t="s">
        <v>10</v>
      </c>
      <c r="B1" s="36"/>
      <c r="C1" s="36"/>
      <c r="D1" s="36"/>
      <c r="E1" s="36"/>
      <c r="F1" s="36"/>
      <c r="G1" s="36"/>
    </row>
    <row r="2" spans="1:7" ht="26.25" customHeight="1">
      <c r="A2" s="37" t="s">
        <v>67</v>
      </c>
      <c r="B2" s="37"/>
      <c r="C2" s="37"/>
      <c r="D2" s="37"/>
      <c r="E2" s="37"/>
      <c r="F2" s="37"/>
      <c r="G2" s="37"/>
    </row>
    <row r="3" spans="1:7" ht="15" customHeight="1">
      <c r="A3" s="7" t="s">
        <v>52</v>
      </c>
      <c r="B3" s="38" t="s">
        <v>8</v>
      </c>
      <c r="C3" s="38" t="s">
        <v>2</v>
      </c>
      <c r="D3" s="38" t="s">
        <v>3</v>
      </c>
      <c r="E3" s="38" t="s">
        <v>4</v>
      </c>
      <c r="F3" s="38" t="s">
        <v>5</v>
      </c>
      <c r="G3" s="38" t="s">
        <v>6</v>
      </c>
    </row>
    <row r="4" spans="1:7" ht="15" customHeight="1">
      <c r="A4" s="7" t="s">
        <v>66</v>
      </c>
      <c r="B4" s="38" t="s">
        <v>1</v>
      </c>
      <c r="C4" s="38" t="s">
        <v>2</v>
      </c>
      <c r="D4" s="38" t="s">
        <v>3</v>
      </c>
      <c r="E4" s="38" t="s">
        <v>4</v>
      </c>
      <c r="F4" s="38" t="s">
        <v>5</v>
      </c>
      <c r="G4" s="38" t="s">
        <v>6</v>
      </c>
    </row>
    <row r="5" spans="1:7" ht="15" customHeight="1">
      <c r="A5" s="35"/>
      <c r="B5" s="38" t="s">
        <v>1</v>
      </c>
      <c r="C5" s="38" t="s">
        <v>2</v>
      </c>
      <c r="D5" s="38" t="s">
        <v>3</v>
      </c>
      <c r="E5" s="38" t="s">
        <v>4</v>
      </c>
      <c r="F5" s="38" t="s">
        <v>5</v>
      </c>
      <c r="G5" s="38" t="s">
        <v>6</v>
      </c>
    </row>
    <row r="6" spans="1:7" ht="18.75" customHeight="1">
      <c r="A6" s="8" t="s">
        <v>0</v>
      </c>
      <c r="B6" s="39" t="s">
        <v>1</v>
      </c>
      <c r="C6" s="40" t="s">
        <v>2</v>
      </c>
      <c r="D6" s="40" t="s">
        <v>3</v>
      </c>
      <c r="E6" s="40" t="s">
        <v>4</v>
      </c>
      <c r="F6" s="40" t="s">
        <v>5</v>
      </c>
      <c r="G6" s="40" t="s">
        <v>6</v>
      </c>
    </row>
    <row r="7" spans="1:7" ht="14.25">
      <c r="A7" s="9" t="s">
        <v>53</v>
      </c>
      <c r="B7" s="10"/>
      <c r="C7" s="11"/>
      <c r="D7" s="12"/>
      <c r="E7" s="11">
        <f>IF(AND(C7="",D7=""),"",C7+D7)</f>
      </c>
      <c r="F7" s="13"/>
      <c r="G7" s="14"/>
    </row>
    <row r="8" spans="1:8" ht="14.25">
      <c r="A8" s="28" t="s">
        <v>17</v>
      </c>
      <c r="B8" s="29">
        <v>16942968.94</v>
      </c>
      <c r="C8" s="3">
        <v>3284618.43</v>
      </c>
      <c r="D8" s="23">
        <v>0</v>
      </c>
      <c r="E8" s="3">
        <f>C8+D8</f>
        <v>3284618.43</v>
      </c>
      <c r="F8" s="5">
        <f>IF(OR(C8="",B8=""),"",IF(OR(C8=0,B8=0),0,C8/B8))</f>
        <v>0.1938632149791334</v>
      </c>
      <c r="G8" s="5">
        <f>IF(OR(E8="",B8=""),"",IF(OR(E8=0,B8=0),0,E8/B8))</f>
        <v>0.1938632149791334</v>
      </c>
      <c r="H8" s="6" t="s">
        <v>7</v>
      </c>
    </row>
    <row r="9" spans="1:8" ht="14.25">
      <c r="A9" s="28" t="s">
        <v>18</v>
      </c>
      <c r="B9" s="29">
        <v>23423378.66</v>
      </c>
      <c r="C9" s="3">
        <v>1738098.31</v>
      </c>
      <c r="D9" s="23">
        <v>9406116.5</v>
      </c>
      <c r="E9" s="3">
        <f>C9+D9</f>
        <v>11144214.81</v>
      </c>
      <c r="F9" s="5">
        <f>IF(OR(C9="",B9=""),"",IF(OR(C9=0,B9=0),0,C9/B9))</f>
        <v>0.07420356965701719</v>
      </c>
      <c r="G9" s="5">
        <f>IF(OR(E9="",B9=""),"",IF(OR(E9=0,B9=0),0,E9/B9))</f>
        <v>0.4757731568858137</v>
      </c>
      <c r="H9" s="6" t="s">
        <v>7</v>
      </c>
    </row>
    <row r="10" spans="1:8" ht="14.25">
      <c r="A10" s="28" t="s">
        <v>19</v>
      </c>
      <c r="B10" s="29">
        <v>22420909.75</v>
      </c>
      <c r="C10" s="3">
        <v>3763152.67</v>
      </c>
      <c r="D10" s="23">
        <v>0</v>
      </c>
      <c r="E10" s="3">
        <f>C10+D10</f>
        <v>3763152.67</v>
      </c>
      <c r="F10" s="5">
        <f>IF(OR(C10="",B10=""),"",IF(OR(C10=0,B10=0),0,C10/B10))</f>
        <v>0.16784121215241946</v>
      </c>
      <c r="G10" s="5">
        <f>IF(OR(E10="",B10=""),"",IF(OR(E10=0,B10=0),0,E10/B10))</f>
        <v>0.16784121215241946</v>
      </c>
      <c r="H10" s="6" t="s">
        <v>7</v>
      </c>
    </row>
    <row r="11" spans="1:8" ht="14.25">
      <c r="A11" s="28" t="s">
        <v>20</v>
      </c>
      <c r="B11" s="29">
        <v>45631882.43</v>
      </c>
      <c r="C11" s="3">
        <v>8997950.52</v>
      </c>
      <c r="D11" s="23">
        <v>10903444.41</v>
      </c>
      <c r="E11" s="3">
        <f>C11+D11</f>
        <v>19901394.93</v>
      </c>
      <c r="F11" s="5">
        <f>IF(OR(C11="",B11=""),"",IF(OR(C11=0,B11=0),0,C11/B11))</f>
        <v>0.19718560885150843</v>
      </c>
      <c r="G11" s="5">
        <f>IF(OR(E11="",B11=""),"",IF(OR(E11=0,B11=0),0,E11/B11))</f>
        <v>0.4361291682526804</v>
      </c>
      <c r="H11" s="6" t="s">
        <v>7</v>
      </c>
    </row>
    <row r="12" spans="1:8" ht="14.25">
      <c r="A12" s="28" t="s">
        <v>21</v>
      </c>
      <c r="B12" s="29">
        <v>3000000</v>
      </c>
      <c r="C12" s="3">
        <v>316776.63</v>
      </c>
      <c r="D12" s="23">
        <v>0</v>
      </c>
      <c r="E12" s="3">
        <f>C12+D12</f>
        <v>316776.63</v>
      </c>
      <c r="F12" s="5">
        <f>IF(OR(C12="",B12=""),"",IF(OR(C12=0,B12=0),0,C12/B12))</f>
        <v>0.10559221</v>
      </c>
      <c r="G12" s="5">
        <f>IF(OR(E12="",B12=""),"",IF(OR(E12=0,B12=0),0,E12/B12))</f>
        <v>0.10559221</v>
      </c>
      <c r="H12" s="6" t="s">
        <v>7</v>
      </c>
    </row>
    <row r="13" spans="1:7" ht="14.25">
      <c r="A13" s="17"/>
      <c r="B13" s="18"/>
      <c r="C13" s="19"/>
      <c r="D13" s="20"/>
      <c r="E13" s="19"/>
      <c r="F13" s="21"/>
      <c r="G13" s="22"/>
    </row>
    <row r="14" spans="1:9" ht="14.25">
      <c r="A14" s="30" t="str">
        <f>"Sub-Total: "&amp;PROPER(A7)</f>
        <v>Sub-Total: Residential Energy Efficiency Programs</v>
      </c>
      <c r="B14" s="31">
        <f>SUMIF(H7:H13,I14,B7:B13)</f>
        <v>111419139.78</v>
      </c>
      <c r="C14" s="31">
        <f>SUMIF(H7:H13,I14,C7:C13)</f>
        <v>18100596.56</v>
      </c>
      <c r="D14" s="31">
        <f>SUMIF(H7:H13,I14,D7:D13)</f>
        <v>20309560.91</v>
      </c>
      <c r="E14" s="32">
        <f>IF(AND(C14="",D14=""),"",C14+D14)</f>
        <v>38410157.47</v>
      </c>
      <c r="F14" s="33">
        <f>IF(OR(C14="",B14=""),"",IF(OR(C14=0,B14=0),0,C14/B14))</f>
        <v>0.16245500185820946</v>
      </c>
      <c r="G14" s="33">
        <f>IF(OR(E14="",B14=""),"",IF(OR(E14=0,B14=0),0,E14/B14))</f>
        <v>0.34473572086305687</v>
      </c>
      <c r="I14" s="6" t="s">
        <v>7</v>
      </c>
    </row>
    <row r="15" spans="1:7" ht="14.25">
      <c r="A15" s="9" t="s">
        <v>54</v>
      </c>
      <c r="B15" s="10"/>
      <c r="C15" s="11"/>
      <c r="D15" s="12"/>
      <c r="E15" s="11">
        <f>IF(AND(C15="",D15=""),"",C15+D15)</f>
      </c>
      <c r="F15" s="13"/>
      <c r="G15" s="14"/>
    </row>
    <row r="16" spans="1:8" ht="14.25">
      <c r="A16" s="28" t="s">
        <v>22</v>
      </c>
      <c r="B16" s="29">
        <v>36000000</v>
      </c>
      <c r="C16" s="3">
        <v>6374534.88</v>
      </c>
      <c r="D16" s="23">
        <v>0</v>
      </c>
      <c r="E16" s="3">
        <f>C16+D16</f>
        <v>6374534.88</v>
      </c>
      <c r="F16" s="5">
        <f>IF(OR(C16="",B16=""),"",IF(OR(C16=0,B16=0),0,C16/B16))</f>
        <v>0.17707041333333334</v>
      </c>
      <c r="G16" s="5">
        <f>IF(OR(E16="",B16=""),"",IF(OR(E16=0,B16=0),0,E16/B16))</f>
        <v>0.17707041333333334</v>
      </c>
      <c r="H16" s="6" t="s">
        <v>7</v>
      </c>
    </row>
    <row r="17" spans="1:7" ht="14.25">
      <c r="A17" s="17"/>
      <c r="B17" s="18"/>
      <c r="C17" s="19"/>
      <c r="D17" s="20"/>
      <c r="E17" s="19"/>
      <c r="F17" s="21"/>
      <c r="G17" s="22"/>
    </row>
    <row r="18" spans="1:9" ht="14.25">
      <c r="A18" s="30" t="str">
        <f>"Sub-Total: "&amp;PROPER(A15)</f>
        <v>Sub-Total: Residential Low Income</v>
      </c>
      <c r="B18" s="31">
        <f>SUMIF(H15:H17,I18,B15:B17)</f>
        <v>36000000</v>
      </c>
      <c r="C18" s="31">
        <f>SUMIF(H15:H17,I18,C15:C17)</f>
        <v>6374534.88</v>
      </c>
      <c r="D18" s="31">
        <f>SUMIF(H15:H17,I18,D15:D17)</f>
        <v>0</v>
      </c>
      <c r="E18" s="32">
        <f>IF(AND(C18="",D18=""),"",C18+D18)</f>
        <v>6374534.88</v>
      </c>
      <c r="F18" s="33">
        <f>IF(OR(C18="",B18=""),"",IF(OR(C18=0,B18=0),0,C18/B18))</f>
        <v>0.17707041333333334</v>
      </c>
      <c r="G18" s="33">
        <f>IF(OR(E18="",B18=""),"",IF(OR(E18=0,B18=0),0,E18/B18))</f>
        <v>0.17707041333333334</v>
      </c>
      <c r="I18" s="6" t="s">
        <v>7</v>
      </c>
    </row>
    <row r="19" spans="1:7" ht="14.25">
      <c r="A19" s="9" t="s">
        <v>55</v>
      </c>
      <c r="B19" s="10"/>
      <c r="C19" s="11"/>
      <c r="D19" s="12"/>
      <c r="E19" s="11">
        <f>IF(AND(C19="",D19=""),"",C19+D19)</f>
      </c>
      <c r="F19" s="13"/>
      <c r="G19" s="14"/>
    </row>
    <row r="20" spans="1:8" ht="14.25">
      <c r="A20" s="28" t="s">
        <v>23</v>
      </c>
      <c r="B20" s="29">
        <v>2298325.02</v>
      </c>
      <c r="C20" s="3">
        <v>248208.55</v>
      </c>
      <c r="D20" s="23">
        <v>721416.2</v>
      </c>
      <c r="E20" s="3">
        <f aca="true" t="shared" si="0" ref="E20:E29">C20+D20</f>
        <v>969624.75</v>
      </c>
      <c r="F20" s="5">
        <f aca="true" t="shared" si="1" ref="F20:F29">IF(OR(C20="",B20=""),"",IF(OR(C20=0,B20=0),0,C20/B20))</f>
        <v>0.10799540876076787</v>
      </c>
      <c r="G20" s="5">
        <f aca="true" t="shared" si="2" ref="G20:G29">IF(OR(E20="",B20=""),"",IF(OR(E20=0,B20=0),0,E20/B20))</f>
        <v>0.42188321562978937</v>
      </c>
      <c r="H20" s="6" t="s">
        <v>7</v>
      </c>
    </row>
    <row r="21" spans="1:8" ht="14.25">
      <c r="A21" s="28" t="s">
        <v>24</v>
      </c>
      <c r="B21" s="29">
        <v>49789615.97</v>
      </c>
      <c r="C21" s="3">
        <v>6221354.91</v>
      </c>
      <c r="D21" s="23">
        <v>28949941.28</v>
      </c>
      <c r="E21" s="3">
        <f t="shared" si="0"/>
        <v>35171296.19</v>
      </c>
      <c r="F21" s="5">
        <f t="shared" si="1"/>
        <v>0.12495285992461934</v>
      </c>
      <c r="G21" s="5">
        <f t="shared" si="2"/>
        <v>0.7063982218941385</v>
      </c>
      <c r="H21" s="6" t="s">
        <v>7</v>
      </c>
    </row>
    <row r="22" spans="1:8" ht="14.25">
      <c r="A22" s="28" t="s">
        <v>25</v>
      </c>
      <c r="B22" s="29">
        <v>9130990.58</v>
      </c>
      <c r="C22" s="3">
        <v>145205.42</v>
      </c>
      <c r="D22" s="23">
        <v>6085816.1</v>
      </c>
      <c r="E22" s="3">
        <f t="shared" si="0"/>
        <v>6231021.52</v>
      </c>
      <c r="F22" s="5">
        <f t="shared" si="1"/>
        <v>0.01590248272931632</v>
      </c>
      <c r="G22" s="5">
        <f t="shared" si="2"/>
        <v>0.6824036741038889</v>
      </c>
      <c r="H22" s="6" t="s">
        <v>7</v>
      </c>
    </row>
    <row r="23" spans="1:8" ht="14.25">
      <c r="A23" s="28" t="s">
        <v>26</v>
      </c>
      <c r="B23" s="29">
        <v>62504060</v>
      </c>
      <c r="C23" s="3">
        <v>2380741.21</v>
      </c>
      <c r="D23" s="23">
        <v>28960523.74</v>
      </c>
      <c r="E23" s="3">
        <f t="shared" si="0"/>
        <v>31341264.95</v>
      </c>
      <c r="F23" s="5">
        <f t="shared" si="1"/>
        <v>0.038089385073545624</v>
      </c>
      <c r="G23" s="5">
        <f t="shared" si="2"/>
        <v>0.5014276664587868</v>
      </c>
      <c r="H23" s="6" t="s">
        <v>7</v>
      </c>
    </row>
    <row r="24" spans="1:8" ht="14.25">
      <c r="A24" s="28" t="s">
        <v>27</v>
      </c>
      <c r="B24" s="29">
        <v>6108295</v>
      </c>
      <c r="C24" s="3">
        <v>532259</v>
      </c>
      <c r="D24" s="23">
        <v>916660</v>
      </c>
      <c r="E24" s="3">
        <f t="shared" si="0"/>
        <v>1448919</v>
      </c>
      <c r="F24" s="5">
        <f t="shared" si="1"/>
        <v>0.0871370816242503</v>
      </c>
      <c r="G24" s="5">
        <f t="shared" si="2"/>
        <v>0.23720514480718433</v>
      </c>
      <c r="H24" s="6" t="s">
        <v>7</v>
      </c>
    </row>
    <row r="25" spans="1:8" ht="14.25">
      <c r="A25" s="28" t="s">
        <v>28</v>
      </c>
      <c r="B25" s="29">
        <v>49493526.2</v>
      </c>
      <c r="C25" s="3">
        <v>5042659.56</v>
      </c>
      <c r="D25" s="23">
        <v>19794274.68</v>
      </c>
      <c r="E25" s="3">
        <f t="shared" si="0"/>
        <v>24836934.24</v>
      </c>
      <c r="F25" s="5">
        <f t="shared" si="1"/>
        <v>0.10188523524517029</v>
      </c>
      <c r="G25" s="5">
        <f t="shared" si="2"/>
        <v>0.5018218774640469</v>
      </c>
      <c r="H25" s="6" t="s">
        <v>7</v>
      </c>
    </row>
    <row r="26" spans="1:8" ht="14.25">
      <c r="A26" s="28" t="s">
        <v>29</v>
      </c>
      <c r="B26" s="29">
        <v>3000000</v>
      </c>
      <c r="C26" s="3">
        <v>338721.83</v>
      </c>
      <c r="D26" s="23">
        <v>0</v>
      </c>
      <c r="E26" s="3">
        <f t="shared" si="0"/>
        <v>338721.83</v>
      </c>
      <c r="F26" s="5">
        <f t="shared" si="1"/>
        <v>0.11290727666666667</v>
      </c>
      <c r="G26" s="5">
        <f t="shared" si="2"/>
        <v>0.11290727666666667</v>
      </c>
      <c r="H26" s="6" t="s">
        <v>7</v>
      </c>
    </row>
    <row r="27" spans="1:8" ht="14.25">
      <c r="A27" s="28" t="s">
        <v>30</v>
      </c>
      <c r="B27" s="29">
        <v>35592307.68</v>
      </c>
      <c r="C27" s="3">
        <v>316777.73</v>
      </c>
      <c r="D27" s="23">
        <v>10570899.43</v>
      </c>
      <c r="E27" s="3">
        <f t="shared" si="0"/>
        <v>10887677.16</v>
      </c>
      <c r="F27" s="5">
        <f t="shared" si="1"/>
        <v>0.008900173960285342</v>
      </c>
      <c r="G27" s="5">
        <f t="shared" si="2"/>
        <v>0.3058997258027749</v>
      </c>
      <c r="H27" s="6" t="s">
        <v>7</v>
      </c>
    </row>
    <row r="28" spans="1:8" ht="14.25">
      <c r="A28" s="28" t="s">
        <v>31</v>
      </c>
      <c r="B28" s="29">
        <v>300000</v>
      </c>
      <c r="C28" s="3">
        <v>0</v>
      </c>
      <c r="D28" s="23">
        <v>0</v>
      </c>
      <c r="E28" s="3">
        <f t="shared" si="0"/>
        <v>0</v>
      </c>
      <c r="F28" s="5">
        <f t="shared" si="1"/>
        <v>0</v>
      </c>
      <c r="G28" s="5">
        <f t="shared" si="2"/>
        <v>0</v>
      </c>
      <c r="H28" s="6" t="s">
        <v>7</v>
      </c>
    </row>
    <row r="29" spans="1:8" ht="14.25">
      <c r="A29" s="28" t="s">
        <v>32</v>
      </c>
      <c r="B29" s="29">
        <v>15000000</v>
      </c>
      <c r="C29" s="3">
        <v>0</v>
      </c>
      <c r="D29" s="23">
        <v>0</v>
      </c>
      <c r="E29" s="3">
        <f t="shared" si="0"/>
        <v>0</v>
      </c>
      <c r="F29" s="5">
        <f t="shared" si="1"/>
        <v>0</v>
      </c>
      <c r="G29" s="5">
        <f t="shared" si="2"/>
        <v>0</v>
      </c>
      <c r="H29" s="6" t="s">
        <v>7</v>
      </c>
    </row>
    <row r="30" spans="1:7" ht="14.25">
      <c r="A30" s="17"/>
      <c r="B30" s="18"/>
      <c r="C30" s="19"/>
      <c r="D30" s="20"/>
      <c r="E30" s="19"/>
      <c r="F30" s="21"/>
      <c r="G30" s="22"/>
    </row>
    <row r="31" spans="1:9" ht="14.25">
      <c r="A31" s="30" t="str">
        <f>"Sub-Total: "&amp;PROPER(A19)</f>
        <v>Sub-Total: C &amp; I Energy Efficiency Programs</v>
      </c>
      <c r="B31" s="31">
        <f>SUMIF(H19:H30,I31,B19:B30)</f>
        <v>233217120.45</v>
      </c>
      <c r="C31" s="31">
        <f>SUMIF(H19:H30,I31,C19:C30)</f>
        <v>15225928.209999999</v>
      </c>
      <c r="D31" s="31">
        <f>SUMIF(H19:H30,I31,D19:D30)</f>
        <v>95999531.43</v>
      </c>
      <c r="E31" s="32">
        <f>IF(AND(C31="",D31=""),"",C31+D31)</f>
        <v>111225459.64</v>
      </c>
      <c r="F31" s="33">
        <f>IF(OR(C31="",B31=""),"",IF(OR(C31=0,B31=0),0,C31/B31))</f>
        <v>0.06528649432177654</v>
      </c>
      <c r="G31" s="33">
        <f>IF(OR(E31="",B31=""),"",IF(OR(E31=0,B31=0),0,E31/B31))</f>
        <v>0.4769180728472544</v>
      </c>
      <c r="I31" s="6" t="s">
        <v>7</v>
      </c>
    </row>
    <row r="32" spans="1:7" ht="14.25">
      <c r="A32" s="9" t="s">
        <v>56</v>
      </c>
      <c r="B32" s="10"/>
      <c r="C32" s="11"/>
      <c r="D32" s="12"/>
      <c r="E32" s="11">
        <f>IF(AND(C32="",D32=""),"",C32+D32)</f>
      </c>
      <c r="F32" s="13"/>
      <c r="G32" s="14"/>
    </row>
    <row r="33" spans="1:8" ht="14.25">
      <c r="A33" s="28" t="s">
        <v>33</v>
      </c>
      <c r="B33" s="29">
        <v>30000000</v>
      </c>
      <c r="C33" s="3">
        <v>0</v>
      </c>
      <c r="D33" s="23">
        <v>0</v>
      </c>
      <c r="E33" s="3">
        <f>C33+D33</f>
        <v>0</v>
      </c>
      <c r="F33" s="5">
        <f>IF(OR(C33="",B33=""),"",IF(OR(C33=0,B33=0),0,C33/B33))</f>
        <v>0</v>
      </c>
      <c r="G33" s="5">
        <f>IF(OR(E33="",B33=""),"",IF(OR(E33=0,B33=0),0,E33/B33))</f>
        <v>0</v>
      </c>
      <c r="H33" s="6" t="s">
        <v>7</v>
      </c>
    </row>
    <row r="34" spans="1:7" ht="14.25">
      <c r="A34" s="17"/>
      <c r="B34" s="18"/>
      <c r="C34" s="19"/>
      <c r="D34" s="20"/>
      <c r="E34" s="19"/>
      <c r="F34" s="21"/>
      <c r="G34" s="22"/>
    </row>
    <row r="35" spans="1:9" ht="14.25">
      <c r="A35" s="30" t="str">
        <f>"Sub-Total: "&amp;PROPER(A32)</f>
        <v>Sub-Total: Other Energy Efficiency Programs</v>
      </c>
      <c r="B35" s="31">
        <f>SUMIF(H32:H34,I35,B32:B34)</f>
        <v>30000000</v>
      </c>
      <c r="C35" s="31">
        <f>SUMIF(H32:H34,I35,C32:C34)</f>
        <v>0</v>
      </c>
      <c r="D35" s="31">
        <f>SUMIF(H32:H34,I35,D32:D34)</f>
        <v>0</v>
      </c>
      <c r="E35" s="32">
        <f>IF(AND(C35="",D35=""),"",C35+D35)</f>
        <v>0</v>
      </c>
      <c r="F35" s="33">
        <f>IF(OR(C35="",B35=""),"",IF(OR(C35=0,B35=0),0,C35/B35))</f>
        <v>0</v>
      </c>
      <c r="G35" s="33">
        <f>IF(OR(E35="",B35=""),"",IF(OR(E35=0,B35=0),0,E35/B35))</f>
        <v>0</v>
      </c>
      <c r="I35" s="6" t="s">
        <v>7</v>
      </c>
    </row>
    <row r="36" spans="1:8" ht="14.25">
      <c r="A36" s="24" t="s">
        <v>9</v>
      </c>
      <c r="B36" s="25">
        <f>SUMIF(H3:H35,H36,B3:B35)</f>
        <v>410636260.23</v>
      </c>
      <c r="C36" s="25">
        <f>SUMIF(H3:H35,H36,C3:C35)</f>
        <v>39701059.65</v>
      </c>
      <c r="D36" s="25">
        <f>SUMIF(H3:H35,H36,D3:D35)</f>
        <v>116309092.34</v>
      </c>
      <c r="E36" s="26">
        <f>IF(AND(C36="",D36=""),"",C36+D36)</f>
        <v>156010151.99</v>
      </c>
      <c r="F36" s="27">
        <f>IF(OR(C36="",B36=""),"",IF(OR(C36=0,B36=0),0,C36/B36))</f>
        <v>0.09668181671965155</v>
      </c>
      <c r="G36" s="27">
        <f>IF(OR(E36="",B36=""),"",IF(OR(E36=0,B36=0),0,E36/B36))</f>
        <v>0.37992298074850406</v>
      </c>
      <c r="H36" s="6" t="s">
        <v>7</v>
      </c>
    </row>
    <row r="38" ht="14.25">
      <c r="A38" s="34"/>
    </row>
  </sheetData>
  <sheetProtection/>
  <mergeCells count="8">
    <mergeCell ref="A1:G1"/>
    <mergeCell ref="A2:G2"/>
    <mergeCell ref="B3:B6"/>
    <mergeCell ref="C3:C6"/>
    <mergeCell ref="D3:D6"/>
    <mergeCell ref="E3:E6"/>
    <mergeCell ref="F3:F6"/>
    <mergeCell ref="G3:G6"/>
  </mergeCells>
  <printOptions horizontalCentered="1"/>
  <pageMargins left="0.5" right="0.5" top="0.25" bottom="0.5" header="0" footer="0"/>
  <pageSetup fitToHeight="1" fitToWidth="1" horizontalDpi="600" verticalDpi="600" orientation="landscape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H1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2" sqref="A2:G2"/>
    </sheetView>
  </sheetViews>
  <sheetFormatPr defaultColWidth="9.00390625" defaultRowHeight="15"/>
  <cols>
    <col min="1" max="1" width="58.7109375" style="6" bestFit="1" customWidth="1"/>
    <col min="2" max="7" width="16.421875" style="6" customWidth="1"/>
    <col min="8" max="9" width="0" style="6" hidden="1" customWidth="1"/>
    <col min="10" max="16384" width="9.00390625" style="6" customWidth="1"/>
  </cols>
  <sheetData>
    <row r="1" spans="1:7" ht="22.5" customHeight="1">
      <c r="A1" s="36" t="s">
        <v>10</v>
      </c>
      <c r="B1" s="36"/>
      <c r="C1" s="36"/>
      <c r="D1" s="36"/>
      <c r="E1" s="36"/>
      <c r="F1" s="36"/>
      <c r="G1" s="36"/>
    </row>
    <row r="2" spans="1:7" ht="26.25" customHeight="1">
      <c r="A2" s="37" t="s">
        <v>67</v>
      </c>
      <c r="B2" s="37"/>
      <c r="C2" s="37"/>
      <c r="D2" s="37"/>
      <c r="E2" s="37"/>
      <c r="F2" s="37"/>
      <c r="G2" s="37"/>
    </row>
    <row r="3" spans="1:7" ht="15" customHeight="1">
      <c r="A3" s="7" t="s">
        <v>57</v>
      </c>
      <c r="B3" s="38" t="s">
        <v>8</v>
      </c>
      <c r="C3" s="38" t="s">
        <v>2</v>
      </c>
      <c r="D3" s="38" t="s">
        <v>3</v>
      </c>
      <c r="E3" s="38" t="s">
        <v>4</v>
      </c>
      <c r="F3" s="38" t="s">
        <v>5</v>
      </c>
      <c r="G3" s="38" t="s">
        <v>6</v>
      </c>
    </row>
    <row r="4" spans="1:7" ht="15" customHeight="1">
      <c r="A4" s="7" t="s">
        <v>66</v>
      </c>
      <c r="B4" s="38" t="s">
        <v>1</v>
      </c>
      <c r="C4" s="38" t="s">
        <v>2</v>
      </c>
      <c r="D4" s="38" t="s">
        <v>3</v>
      </c>
      <c r="E4" s="38" t="s">
        <v>4</v>
      </c>
      <c r="F4" s="38" t="s">
        <v>5</v>
      </c>
      <c r="G4" s="38" t="s">
        <v>6</v>
      </c>
    </row>
    <row r="5" spans="1:7" ht="15" customHeight="1">
      <c r="A5" s="35"/>
      <c r="B5" s="38" t="s">
        <v>1</v>
      </c>
      <c r="C5" s="38" t="s">
        <v>2</v>
      </c>
      <c r="D5" s="38" t="s">
        <v>3</v>
      </c>
      <c r="E5" s="38" t="s">
        <v>4</v>
      </c>
      <c r="F5" s="38" t="s">
        <v>5</v>
      </c>
      <c r="G5" s="38" t="s">
        <v>6</v>
      </c>
    </row>
    <row r="6" spans="1:7" ht="18.75" customHeight="1">
      <c r="A6" s="8" t="s">
        <v>0</v>
      </c>
      <c r="B6" s="39" t="s">
        <v>1</v>
      </c>
      <c r="C6" s="40" t="s">
        <v>2</v>
      </c>
      <c r="D6" s="40" t="s">
        <v>3</v>
      </c>
      <c r="E6" s="40" t="s">
        <v>4</v>
      </c>
      <c r="F6" s="40" t="s">
        <v>5</v>
      </c>
      <c r="G6" s="40" t="s">
        <v>6</v>
      </c>
    </row>
    <row r="7" spans="1:7" ht="7.5" customHeight="1">
      <c r="A7" s="9"/>
      <c r="B7" s="10"/>
      <c r="C7" s="11"/>
      <c r="D7" s="12"/>
      <c r="E7" s="11">
        <f>IF(AND(C7="",D7=""),"",C7+D7)</f>
      </c>
      <c r="F7" s="13"/>
      <c r="G7" s="14"/>
    </row>
    <row r="8" spans="1:8" ht="14.25">
      <c r="A8" s="15" t="s">
        <v>34</v>
      </c>
      <c r="B8" s="1">
        <v>65632249.55</v>
      </c>
      <c r="C8" s="16">
        <v>783811.16</v>
      </c>
      <c r="D8" s="2">
        <v>4706956</v>
      </c>
      <c r="E8" s="3">
        <f>C8+D8</f>
        <v>5490767.16</v>
      </c>
      <c r="F8" s="5">
        <f>IF(OR(C8="",B8=""),"",IF(OR(C8=0,B8=0),0,C8/B8))</f>
        <v>0.011942469828081644</v>
      </c>
      <c r="G8" s="5">
        <f>IF(OR(E8="",B8=""),"",IF(OR(E8=0,B8=0),0,E8/B8))</f>
        <v>0.08365959109503052</v>
      </c>
      <c r="H8" s="6" t="s">
        <v>7</v>
      </c>
    </row>
    <row r="9" spans="1:7" ht="3.75" customHeight="1">
      <c r="A9" s="15"/>
      <c r="B9" s="1"/>
      <c r="C9" s="16"/>
      <c r="D9" s="2"/>
      <c r="E9" s="3"/>
      <c r="F9" s="5"/>
      <c r="G9" s="4"/>
    </row>
    <row r="10" spans="1:7" ht="3.75" customHeight="1">
      <c r="A10" s="17"/>
      <c r="B10" s="18"/>
      <c r="C10" s="19"/>
      <c r="D10" s="20"/>
      <c r="E10" s="19"/>
      <c r="F10" s="21"/>
      <c r="G10" s="22"/>
    </row>
    <row r="11" spans="1:8" ht="14.25">
      <c r="A11" s="24" t="s">
        <v>9</v>
      </c>
      <c r="B11" s="25">
        <f>SUMIF(H3:H10,H11,B3:B10)</f>
        <v>65632249.55</v>
      </c>
      <c r="C11" s="25">
        <f>SUMIF(H3:H10,H11,C3:C10)</f>
        <v>783811.16</v>
      </c>
      <c r="D11" s="25">
        <f>SUMIF(H3:H10,H11,D3:D10)</f>
        <v>4706956</v>
      </c>
      <c r="E11" s="26">
        <f>IF(AND(C11="",D11=""),"",C11+D11)</f>
        <v>5490767.16</v>
      </c>
      <c r="F11" s="27">
        <f>IF(OR(C11="",B11=""),"",IF(OR(C11=0,B11=0),0,C11/B11))</f>
        <v>0.011942469828081644</v>
      </c>
      <c r="G11" s="27">
        <f>IF(OR(E11="",B11=""),"",IF(OR(E11=0,B11=0),0,E11/B11))</f>
        <v>0.08365959109503052</v>
      </c>
      <c r="H11" s="6" t="s">
        <v>7</v>
      </c>
    </row>
    <row r="13" ht="14.25">
      <c r="A13" s="34"/>
    </row>
  </sheetData>
  <sheetProtection/>
  <mergeCells count="8">
    <mergeCell ref="A1:G1"/>
    <mergeCell ref="A2:G2"/>
    <mergeCell ref="B3:B6"/>
    <mergeCell ref="C3:C6"/>
    <mergeCell ref="D3:D6"/>
    <mergeCell ref="E3:E6"/>
    <mergeCell ref="F3:F6"/>
    <mergeCell ref="G3:G6"/>
  </mergeCells>
  <printOptions horizontalCentered="1"/>
  <pageMargins left="0.5" right="0.5" top="0.25" bottom="0.5" header="0" footer="0"/>
  <pageSetup fitToHeight="1" fitToWidth="1" horizontalDpi="600" verticalDpi="600" orientation="landscape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H1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D10" sqref="D10"/>
    </sheetView>
  </sheetViews>
  <sheetFormatPr defaultColWidth="9.00390625" defaultRowHeight="15"/>
  <cols>
    <col min="1" max="1" width="60.7109375" style="6" bestFit="1" customWidth="1"/>
    <col min="2" max="7" width="16.421875" style="6" customWidth="1"/>
    <col min="8" max="9" width="0" style="6" hidden="1" customWidth="1"/>
    <col min="10" max="16384" width="9.00390625" style="6" customWidth="1"/>
  </cols>
  <sheetData>
    <row r="1" spans="1:7" ht="22.5" customHeight="1">
      <c r="A1" s="36" t="s">
        <v>10</v>
      </c>
      <c r="B1" s="36"/>
      <c r="C1" s="36"/>
      <c r="D1" s="36"/>
      <c r="E1" s="36"/>
      <c r="F1" s="36"/>
      <c r="G1" s="36"/>
    </row>
    <row r="2" spans="1:7" ht="26.25" customHeight="1">
      <c r="A2" s="37" t="s">
        <v>67</v>
      </c>
      <c r="B2" s="37"/>
      <c r="C2" s="37"/>
      <c r="D2" s="37"/>
      <c r="E2" s="37"/>
      <c r="F2" s="37"/>
      <c r="G2" s="37"/>
    </row>
    <row r="3" spans="1:7" ht="15" customHeight="1">
      <c r="A3" s="7" t="s">
        <v>58</v>
      </c>
      <c r="B3" s="38" t="s">
        <v>8</v>
      </c>
      <c r="C3" s="38" t="s">
        <v>2</v>
      </c>
      <c r="D3" s="38" t="s">
        <v>3</v>
      </c>
      <c r="E3" s="38" t="s">
        <v>4</v>
      </c>
      <c r="F3" s="38" t="s">
        <v>5</v>
      </c>
      <c r="G3" s="38" t="s">
        <v>6</v>
      </c>
    </row>
    <row r="4" spans="1:7" ht="15" customHeight="1">
      <c r="A4" s="7" t="s">
        <v>66</v>
      </c>
      <c r="B4" s="38" t="s">
        <v>1</v>
      </c>
      <c r="C4" s="38" t="s">
        <v>2</v>
      </c>
      <c r="D4" s="38" t="s">
        <v>3</v>
      </c>
      <c r="E4" s="38" t="s">
        <v>4</v>
      </c>
      <c r="F4" s="38" t="s">
        <v>5</v>
      </c>
      <c r="G4" s="38" t="s">
        <v>6</v>
      </c>
    </row>
    <row r="5" spans="1:7" ht="15" customHeight="1">
      <c r="A5" s="35"/>
      <c r="B5" s="38" t="s">
        <v>1</v>
      </c>
      <c r="C5" s="38" t="s">
        <v>2</v>
      </c>
      <c r="D5" s="38" t="s">
        <v>3</v>
      </c>
      <c r="E5" s="38" t="s">
        <v>4</v>
      </c>
      <c r="F5" s="38" t="s">
        <v>5</v>
      </c>
      <c r="G5" s="38" t="s">
        <v>6</v>
      </c>
    </row>
    <row r="6" spans="1:7" ht="18.75" customHeight="1">
      <c r="A6" s="8" t="s">
        <v>0</v>
      </c>
      <c r="B6" s="39" t="s">
        <v>1</v>
      </c>
      <c r="C6" s="40" t="s">
        <v>2</v>
      </c>
      <c r="D6" s="40" t="s">
        <v>3</v>
      </c>
      <c r="E6" s="40" t="s">
        <v>4</v>
      </c>
      <c r="F6" s="40" t="s">
        <v>5</v>
      </c>
      <c r="G6" s="40" t="s">
        <v>6</v>
      </c>
    </row>
    <row r="7" spans="1:7" ht="7.5" customHeight="1">
      <c r="A7" s="9"/>
      <c r="B7" s="10"/>
      <c r="C7" s="11"/>
      <c r="D7" s="12"/>
      <c r="E7" s="11">
        <f>IF(AND(C7="",D7=""),"",C7+D7)</f>
      </c>
      <c r="F7" s="13"/>
      <c r="G7" s="14"/>
    </row>
    <row r="8" spans="1:8" ht="14.25">
      <c r="A8" s="15" t="s">
        <v>35</v>
      </c>
      <c r="B8" s="1">
        <v>350800.7</v>
      </c>
      <c r="C8" s="16">
        <v>0</v>
      </c>
      <c r="D8" s="2">
        <v>100367.29</v>
      </c>
      <c r="E8" s="3">
        <f>C8+D8</f>
        <v>100367.29</v>
      </c>
      <c r="F8" s="5">
        <f>IF(OR(C8="",B8=""),"",IF(OR(C8=0,B8=0),0,C8/B8))</f>
        <v>0</v>
      </c>
      <c r="G8" s="5">
        <f>IF(OR(E8="",B8=""),"",IF(OR(E8=0,B8=0),0,E8/B8))</f>
        <v>0.2861091497251858</v>
      </c>
      <c r="H8" s="6" t="s">
        <v>7</v>
      </c>
    </row>
    <row r="9" spans="1:8" ht="14.25">
      <c r="A9" s="15" t="s">
        <v>36</v>
      </c>
      <c r="B9" s="1">
        <v>256320</v>
      </c>
      <c r="C9" s="16">
        <v>0</v>
      </c>
      <c r="D9" s="2">
        <v>256320</v>
      </c>
      <c r="E9" s="3">
        <f>C9+D9</f>
        <v>256320</v>
      </c>
      <c r="F9" s="5">
        <f>IF(OR(C9="",B9=""),"",IF(OR(C9=0,B9=0),0,C9/B9))</f>
        <v>0</v>
      </c>
      <c r="G9" s="5">
        <f>IF(OR(E9="",B9=""),"",IF(OR(E9=0,B9=0),0,E9/B9))</f>
        <v>1</v>
      </c>
      <c r="H9" s="6" t="s">
        <v>7</v>
      </c>
    </row>
    <row r="10" spans="1:8" ht="14.25">
      <c r="A10" s="15" t="s">
        <v>37</v>
      </c>
      <c r="B10" s="1">
        <v>29527977.14</v>
      </c>
      <c r="C10" s="16">
        <v>779261.52</v>
      </c>
      <c r="D10" s="2">
        <v>11371053</v>
      </c>
      <c r="E10" s="3">
        <f>C10+D10</f>
        <v>12150314.52</v>
      </c>
      <c r="F10" s="5">
        <f>IF(OR(C10="",B10=""),"",IF(OR(C10=0,B10=0),0,C10/B10))</f>
        <v>0.02639061647553145</v>
      </c>
      <c r="G10" s="5">
        <f>IF(OR(E10="",B10=""),"",IF(OR(E10=0,B10=0),0,E10/B10))</f>
        <v>0.4114848254721996</v>
      </c>
      <c r="H10" s="6" t="s">
        <v>7</v>
      </c>
    </row>
    <row r="11" spans="1:8" ht="14.25">
      <c r="A11" s="15" t="s">
        <v>38</v>
      </c>
      <c r="B11" s="1">
        <v>228999.72</v>
      </c>
      <c r="C11" s="16">
        <v>0</v>
      </c>
      <c r="D11" s="2">
        <v>216198.42</v>
      </c>
      <c r="E11" s="3">
        <f>C11+D11</f>
        <v>216198.42</v>
      </c>
      <c r="F11" s="5">
        <f>IF(OR(C11="",B11=""),"",IF(OR(C11=0,B11=0),0,C11/B11))</f>
        <v>0</v>
      </c>
      <c r="G11" s="5">
        <f>IF(OR(E11="",B11=""),"",IF(OR(E11=0,B11=0),0,E11/B11))</f>
        <v>0.9440990582870582</v>
      </c>
      <c r="H11" s="6" t="s">
        <v>7</v>
      </c>
    </row>
    <row r="12" spans="1:7" ht="3.75" customHeight="1">
      <c r="A12" s="15"/>
      <c r="B12" s="1"/>
      <c r="C12" s="16"/>
      <c r="D12" s="2"/>
      <c r="E12" s="3"/>
      <c r="F12" s="5"/>
      <c r="G12" s="4"/>
    </row>
    <row r="13" spans="1:7" ht="3.75" customHeight="1">
      <c r="A13" s="17"/>
      <c r="B13" s="18"/>
      <c r="C13" s="19"/>
      <c r="D13" s="20"/>
      <c r="E13" s="19"/>
      <c r="F13" s="21"/>
      <c r="G13" s="22"/>
    </row>
    <row r="14" spans="1:8" ht="14.25">
      <c r="A14" s="24" t="s">
        <v>9</v>
      </c>
      <c r="B14" s="25">
        <f>SUMIF(H3:H13,H14,B3:B13)</f>
        <v>30364097.56</v>
      </c>
      <c r="C14" s="25">
        <f>SUMIF(H3:H13,H14,C3:C13)</f>
        <v>779261.52</v>
      </c>
      <c r="D14" s="25">
        <f>SUMIF(H3:H13,H14,D3:D13)</f>
        <v>11943938.709999999</v>
      </c>
      <c r="E14" s="26">
        <f>IF(AND(C14="",D14=""),"",C14+D14)</f>
        <v>12723200.229999999</v>
      </c>
      <c r="F14" s="27">
        <f>IF(OR(C14="",B14=""),"",IF(OR(C14=0,B14=0),0,C14/B14))</f>
        <v>0.02566391174511824</v>
      </c>
      <c r="G14" s="27">
        <f>IF(OR(E14="",B14=""),"",IF(OR(E14=0,B14=0),0,E14/B14))</f>
        <v>0.4190211879295516</v>
      </c>
      <c r="H14" s="6" t="s">
        <v>7</v>
      </c>
    </row>
    <row r="16" ht="14.25">
      <c r="A16" s="34"/>
    </row>
  </sheetData>
  <sheetProtection/>
  <mergeCells count="8">
    <mergeCell ref="A1:G1"/>
    <mergeCell ref="A2:G2"/>
    <mergeCell ref="B3:B6"/>
    <mergeCell ref="C3:C6"/>
    <mergeCell ref="D3:D6"/>
    <mergeCell ref="E3:E6"/>
    <mergeCell ref="F3:F6"/>
    <mergeCell ref="G3:G6"/>
  </mergeCells>
  <printOptions horizontalCentered="1"/>
  <pageMargins left="0.5" right="0.5" top="0.25" bottom="0.5" header="0" footer="0"/>
  <pageSetup fitToHeight="1" fitToWidth="1"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H1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2" sqref="A2:G2"/>
    </sheetView>
  </sheetViews>
  <sheetFormatPr defaultColWidth="9.00390625" defaultRowHeight="15"/>
  <cols>
    <col min="1" max="1" width="69.00390625" style="6" bestFit="1" customWidth="1"/>
    <col min="2" max="7" width="16.421875" style="6" customWidth="1"/>
    <col min="8" max="9" width="0" style="6" hidden="1" customWidth="1"/>
    <col min="10" max="16384" width="9.00390625" style="6" customWidth="1"/>
  </cols>
  <sheetData>
    <row r="1" spans="1:7" ht="22.5" customHeight="1">
      <c r="A1" s="36" t="s">
        <v>10</v>
      </c>
      <c r="B1" s="36"/>
      <c r="C1" s="36"/>
      <c r="D1" s="36"/>
      <c r="E1" s="36"/>
      <c r="F1" s="36"/>
      <c r="G1" s="36"/>
    </row>
    <row r="2" spans="1:7" ht="26.25" customHeight="1">
      <c r="A2" s="37" t="s">
        <v>67</v>
      </c>
      <c r="B2" s="37"/>
      <c r="C2" s="37"/>
      <c r="D2" s="37"/>
      <c r="E2" s="37"/>
      <c r="F2" s="37"/>
      <c r="G2" s="37"/>
    </row>
    <row r="3" spans="1:7" ht="15" customHeight="1">
      <c r="A3" s="7" t="s">
        <v>59</v>
      </c>
      <c r="B3" s="38" t="s">
        <v>8</v>
      </c>
      <c r="C3" s="38" t="s">
        <v>2</v>
      </c>
      <c r="D3" s="38" t="s">
        <v>3</v>
      </c>
      <c r="E3" s="38" t="s">
        <v>4</v>
      </c>
      <c r="F3" s="38" t="s">
        <v>5</v>
      </c>
      <c r="G3" s="38" t="s">
        <v>6</v>
      </c>
    </row>
    <row r="4" spans="1:7" ht="15" customHeight="1">
      <c r="A4" s="7" t="s">
        <v>66</v>
      </c>
      <c r="B4" s="38" t="s">
        <v>1</v>
      </c>
      <c r="C4" s="38" t="s">
        <v>2</v>
      </c>
      <c r="D4" s="38" t="s">
        <v>3</v>
      </c>
      <c r="E4" s="38" t="s">
        <v>4</v>
      </c>
      <c r="F4" s="38" t="s">
        <v>5</v>
      </c>
      <c r="G4" s="38" t="s">
        <v>6</v>
      </c>
    </row>
    <row r="5" spans="1:7" ht="15" customHeight="1">
      <c r="A5" s="35"/>
      <c r="B5" s="38" t="s">
        <v>1</v>
      </c>
      <c r="C5" s="38" t="s">
        <v>2</v>
      </c>
      <c r="D5" s="38" t="s">
        <v>3</v>
      </c>
      <c r="E5" s="38" t="s">
        <v>4</v>
      </c>
      <c r="F5" s="38" t="s">
        <v>5</v>
      </c>
      <c r="G5" s="38" t="s">
        <v>6</v>
      </c>
    </row>
    <row r="6" spans="1:7" ht="18.75" customHeight="1">
      <c r="A6" s="8" t="s">
        <v>0</v>
      </c>
      <c r="B6" s="39" t="s">
        <v>1</v>
      </c>
      <c r="C6" s="40" t="s">
        <v>2</v>
      </c>
      <c r="D6" s="40" t="s">
        <v>3</v>
      </c>
      <c r="E6" s="40" t="s">
        <v>4</v>
      </c>
      <c r="F6" s="40" t="s">
        <v>5</v>
      </c>
      <c r="G6" s="40" t="s">
        <v>6</v>
      </c>
    </row>
    <row r="7" spans="1:7" ht="7.5" customHeight="1">
      <c r="A7" s="9"/>
      <c r="B7" s="10"/>
      <c r="C7" s="11"/>
      <c r="D7" s="12"/>
      <c r="E7" s="11">
        <f>IF(AND(C7="",D7=""),"",C7+D7)</f>
      </c>
      <c r="F7" s="13"/>
      <c r="G7" s="14"/>
    </row>
    <row r="8" spans="1:8" ht="14.25">
      <c r="A8" s="15" t="s">
        <v>39</v>
      </c>
      <c r="B8" s="1">
        <v>10302009.61</v>
      </c>
      <c r="C8" s="16">
        <v>16797.55</v>
      </c>
      <c r="D8" s="2">
        <v>5797079.42</v>
      </c>
      <c r="E8" s="3">
        <f>C8+D8</f>
        <v>5813876.97</v>
      </c>
      <c r="F8" s="5">
        <f>IF(OR(C8="",B8=""),"",IF(OR(C8=0,B8=0),0,C8/B8))</f>
        <v>0.001630511971537561</v>
      </c>
      <c r="G8" s="5">
        <f>IF(OR(E8="",B8=""),"",IF(OR(E8=0,B8=0),0,E8/B8))</f>
        <v>0.5643439668660919</v>
      </c>
      <c r="H8" s="6" t="s">
        <v>7</v>
      </c>
    </row>
    <row r="9" spans="1:8" ht="14.25">
      <c r="A9" s="15" t="s">
        <v>40</v>
      </c>
      <c r="B9" s="1">
        <v>5621319.27</v>
      </c>
      <c r="C9" s="16">
        <v>616797.56</v>
      </c>
      <c r="D9" s="2">
        <v>2200000</v>
      </c>
      <c r="E9" s="3">
        <f>C9+D9</f>
        <v>2816797.56</v>
      </c>
      <c r="F9" s="5">
        <f>IF(OR(C9="",B9=""),"",IF(OR(C9=0,B9=0),0,C9/B9))</f>
        <v>0.10972469813122714</v>
      </c>
      <c r="G9" s="5">
        <f>IF(OR(E9="",B9=""),"",IF(OR(E9=0,B9=0),0,E9/B9))</f>
        <v>0.5010919011543709</v>
      </c>
      <c r="H9" s="6" t="s">
        <v>7</v>
      </c>
    </row>
    <row r="10" spans="1:8" ht="14.25">
      <c r="A10" s="15" t="s">
        <v>41</v>
      </c>
      <c r="B10" s="1">
        <v>14312274</v>
      </c>
      <c r="C10" s="16">
        <v>16797.56</v>
      </c>
      <c r="D10" s="2">
        <v>11109060</v>
      </c>
      <c r="E10" s="3">
        <f>C10+D10</f>
        <v>11125857.56</v>
      </c>
      <c r="F10" s="5">
        <f>IF(OR(C10="",B10=""),"",IF(OR(C10=0,B10=0),0,C10/B10))</f>
        <v>0.001173647178638419</v>
      </c>
      <c r="G10" s="5">
        <f>IF(OR(E10="",B10=""),"",IF(OR(E10=0,B10=0),0,E10/B10))</f>
        <v>0.7773647681703132</v>
      </c>
      <c r="H10" s="6" t="s">
        <v>7</v>
      </c>
    </row>
    <row r="11" spans="1:7" ht="3.75" customHeight="1">
      <c r="A11" s="15"/>
      <c r="B11" s="1"/>
      <c r="C11" s="16"/>
      <c r="D11" s="2"/>
      <c r="E11" s="3"/>
      <c r="F11" s="5"/>
      <c r="G11" s="4"/>
    </row>
    <row r="12" spans="1:7" ht="3.75" customHeight="1">
      <c r="A12" s="17"/>
      <c r="B12" s="18"/>
      <c r="C12" s="19"/>
      <c r="D12" s="20"/>
      <c r="E12" s="19"/>
      <c r="F12" s="21"/>
      <c r="G12" s="22"/>
    </row>
    <row r="13" spans="1:8" ht="14.25">
      <c r="A13" s="24" t="s">
        <v>9</v>
      </c>
      <c r="B13" s="25">
        <f>SUMIF(H3:H12,H13,B3:B12)</f>
        <v>30235602.88</v>
      </c>
      <c r="C13" s="25">
        <f>SUMIF(H3:H12,H13,C3:C12)</f>
        <v>650392.6700000002</v>
      </c>
      <c r="D13" s="25">
        <f>SUMIF(H3:H12,H13,D3:D12)</f>
        <v>19106139.42</v>
      </c>
      <c r="E13" s="26">
        <f>IF(AND(C13="",D13=""),"",C13+D13)</f>
        <v>19756532.090000004</v>
      </c>
      <c r="F13" s="27">
        <f>IF(OR(C13="",B13=""),"",IF(OR(C13=0,B13=0),0,C13/B13))</f>
        <v>0.021510821946607077</v>
      </c>
      <c r="G13" s="27">
        <f>IF(OR(E13="",B13=""),"",IF(OR(E13=0,B13=0),0,E13/B13))</f>
        <v>0.6534194859090571</v>
      </c>
      <c r="H13" s="6" t="s">
        <v>7</v>
      </c>
    </row>
    <row r="15" ht="14.25">
      <c r="A15" s="34"/>
    </row>
  </sheetData>
  <sheetProtection/>
  <mergeCells count="8">
    <mergeCell ref="A1:G1"/>
    <mergeCell ref="A2:G2"/>
    <mergeCell ref="B3:B6"/>
    <mergeCell ref="C3:C6"/>
    <mergeCell ref="D3:D6"/>
    <mergeCell ref="E3:E6"/>
    <mergeCell ref="F3:F6"/>
    <mergeCell ref="G3:G6"/>
  </mergeCells>
  <printOptions horizontalCentered="1"/>
  <pageMargins left="0.5" right="0.5" top="0.25" bottom="0.5" header="0" footer="0"/>
  <pageSetup fitToHeight="1" fitToWidth="1" horizontalDpi="600" verticalDpi="600" orientation="landscape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I3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2" sqref="A2:G2"/>
    </sheetView>
  </sheetViews>
  <sheetFormatPr defaultColWidth="9.00390625" defaultRowHeight="15"/>
  <cols>
    <col min="1" max="1" width="58.7109375" style="6" bestFit="1" customWidth="1"/>
    <col min="2" max="7" width="16.421875" style="6" customWidth="1"/>
    <col min="8" max="9" width="0" style="6" hidden="1" customWidth="1"/>
    <col min="10" max="16384" width="9.00390625" style="6" customWidth="1"/>
  </cols>
  <sheetData>
    <row r="1" spans="1:7" ht="22.5" customHeight="1">
      <c r="A1" s="36" t="s">
        <v>10</v>
      </c>
      <c r="B1" s="36"/>
      <c r="C1" s="36"/>
      <c r="D1" s="36"/>
      <c r="E1" s="36"/>
      <c r="F1" s="36"/>
      <c r="G1" s="36"/>
    </row>
    <row r="2" spans="1:7" ht="26.25" customHeight="1">
      <c r="A2" s="37" t="s">
        <v>67</v>
      </c>
      <c r="B2" s="37"/>
      <c r="C2" s="37"/>
      <c r="D2" s="37"/>
      <c r="E2" s="37"/>
      <c r="F2" s="37"/>
      <c r="G2" s="37"/>
    </row>
    <row r="3" spans="1:7" ht="15" customHeight="1">
      <c r="A3" s="7" t="s">
        <v>60</v>
      </c>
      <c r="B3" s="38" t="s">
        <v>8</v>
      </c>
      <c r="C3" s="38" t="s">
        <v>2</v>
      </c>
      <c r="D3" s="38" t="s">
        <v>3</v>
      </c>
      <c r="E3" s="38" t="s">
        <v>4</v>
      </c>
      <c r="F3" s="38" t="s">
        <v>5</v>
      </c>
      <c r="G3" s="38" t="s">
        <v>6</v>
      </c>
    </row>
    <row r="4" spans="1:7" ht="15" customHeight="1">
      <c r="A4" s="7" t="s">
        <v>66</v>
      </c>
      <c r="B4" s="38" t="s">
        <v>1</v>
      </c>
      <c r="C4" s="38" t="s">
        <v>2</v>
      </c>
      <c r="D4" s="38" t="s">
        <v>3</v>
      </c>
      <c r="E4" s="38" t="s">
        <v>4</v>
      </c>
      <c r="F4" s="38" t="s">
        <v>5</v>
      </c>
      <c r="G4" s="38" t="s">
        <v>6</v>
      </c>
    </row>
    <row r="5" spans="1:7" ht="15" customHeight="1">
      <c r="A5" s="35"/>
      <c r="B5" s="38" t="s">
        <v>1</v>
      </c>
      <c r="C5" s="38" t="s">
        <v>2</v>
      </c>
      <c r="D5" s="38" t="s">
        <v>3</v>
      </c>
      <c r="E5" s="38" t="s">
        <v>4</v>
      </c>
      <c r="F5" s="38" t="s">
        <v>5</v>
      </c>
      <c r="G5" s="38" t="s">
        <v>6</v>
      </c>
    </row>
    <row r="6" spans="1:7" ht="18.75" customHeight="1">
      <c r="A6" s="8" t="s">
        <v>0</v>
      </c>
      <c r="B6" s="39" t="s">
        <v>1</v>
      </c>
      <c r="C6" s="40" t="s">
        <v>2</v>
      </c>
      <c r="D6" s="40" t="s">
        <v>3</v>
      </c>
      <c r="E6" s="40" t="s">
        <v>4</v>
      </c>
      <c r="F6" s="40" t="s">
        <v>5</v>
      </c>
      <c r="G6" s="40" t="s">
        <v>6</v>
      </c>
    </row>
    <row r="7" spans="1:7" ht="14.25">
      <c r="A7" s="9" t="s">
        <v>61</v>
      </c>
      <c r="B7" s="10"/>
      <c r="C7" s="11"/>
      <c r="D7" s="12"/>
      <c r="E7" s="11">
        <f>IF(AND(C7="",D7=""),"",C7+D7)</f>
      </c>
      <c r="F7" s="13"/>
      <c r="G7" s="14"/>
    </row>
    <row r="8" spans="1:8" ht="14.25">
      <c r="A8" s="28" t="s">
        <v>42</v>
      </c>
      <c r="B8" s="29">
        <v>3335104.48</v>
      </c>
      <c r="C8" s="3">
        <v>3434.92</v>
      </c>
      <c r="D8" s="23">
        <v>0</v>
      </c>
      <c r="E8" s="3">
        <f>C8+D8</f>
        <v>3434.92</v>
      </c>
      <c r="F8" s="5">
        <f>IF(OR(C8="",B8=""),"",IF(OR(C8=0,B8=0),0,C8/B8))</f>
        <v>0.001029928753536381</v>
      </c>
      <c r="G8" s="5">
        <f>IF(OR(E8="",B8=""),"",IF(OR(E8=0,B8=0),0,E8/B8))</f>
        <v>0.001029928753536381</v>
      </c>
      <c r="H8" s="6" t="s">
        <v>7</v>
      </c>
    </row>
    <row r="9" spans="1:8" ht="14.25">
      <c r="A9" s="28" t="s">
        <v>43</v>
      </c>
      <c r="B9" s="29">
        <v>1962923.04</v>
      </c>
      <c r="C9" s="3">
        <v>0</v>
      </c>
      <c r="D9" s="23">
        <v>0</v>
      </c>
      <c r="E9" s="3">
        <f>C9+D9</f>
        <v>0</v>
      </c>
      <c r="F9" s="5">
        <f>IF(OR(C9="",B9=""),"",IF(OR(C9=0,B9=0),0,C9/B9))</f>
        <v>0</v>
      </c>
      <c r="G9" s="5">
        <f>IF(OR(E9="",B9=""),"",IF(OR(E9=0,B9=0),0,E9/B9))</f>
        <v>0</v>
      </c>
      <c r="H9" s="6" t="s">
        <v>7</v>
      </c>
    </row>
    <row r="10" spans="1:7" ht="14.25">
      <c r="A10" s="17"/>
      <c r="B10" s="18"/>
      <c r="C10" s="19"/>
      <c r="D10" s="20"/>
      <c r="E10" s="19"/>
      <c r="F10" s="21"/>
      <c r="G10" s="22"/>
    </row>
    <row r="11" spans="1:9" ht="14.25">
      <c r="A11" s="30" t="str">
        <f>"Sub-Total: "&amp;PROPER(A7)</f>
        <v>Sub-Total: Oce Administration And Overhead</v>
      </c>
      <c r="B11" s="31">
        <f>SUMIF(H7:H10,I11,B7:B10)</f>
        <v>5298027.52</v>
      </c>
      <c r="C11" s="31">
        <f>SUMIF(H7:H10,I11,C7:C10)</f>
        <v>3434.92</v>
      </c>
      <c r="D11" s="31">
        <f>SUMIF(H7:H10,I11,D7:D10)</f>
        <v>0</v>
      </c>
      <c r="E11" s="32">
        <f>IF(AND(C11="",D11=""),"",C11+D11)</f>
        <v>3434.92</v>
      </c>
      <c r="F11" s="33">
        <f>IF(OR(C11="",B11=""),"",IF(OR(C11=0,B11=0),0,C11/B11))</f>
        <v>0.0006483394031143123</v>
      </c>
      <c r="G11" s="33">
        <f>IF(OR(E11="",B11=""),"",IF(OR(E11=0,B11=0),0,E11/B11))</f>
        <v>0.0006483394031143123</v>
      </c>
      <c r="I11" s="6" t="s">
        <v>7</v>
      </c>
    </row>
    <row r="12" spans="1:7" ht="14.25">
      <c r="A12" s="9" t="s">
        <v>62</v>
      </c>
      <c r="B12" s="10"/>
      <c r="C12" s="11"/>
      <c r="D12" s="12"/>
      <c r="E12" s="11">
        <f>IF(AND(C12="",D12=""),"",C12+D12)</f>
      </c>
      <c r="F12" s="13"/>
      <c r="G12" s="14"/>
    </row>
    <row r="13" spans="1:8" ht="14.25">
      <c r="A13" s="28" t="s">
        <v>44</v>
      </c>
      <c r="B13" s="29">
        <v>200000</v>
      </c>
      <c r="C13" s="3">
        <v>7584.15</v>
      </c>
      <c r="D13" s="23">
        <v>0</v>
      </c>
      <c r="E13" s="3">
        <f>C13+D13</f>
        <v>7584.15</v>
      </c>
      <c r="F13" s="5">
        <f>IF(OR(C13="",B13=""),"",IF(OR(C13=0,B13=0),0,C13/B13))</f>
        <v>0.037920749999999996</v>
      </c>
      <c r="G13" s="5">
        <f>IF(OR(E13="",B13=""),"",IF(OR(E13=0,B13=0),0,E13/B13))</f>
        <v>0.037920749999999996</v>
      </c>
      <c r="H13" s="6" t="s">
        <v>7</v>
      </c>
    </row>
    <row r="14" spans="1:7" ht="14.25">
      <c r="A14" s="17"/>
      <c r="B14" s="18"/>
      <c r="C14" s="19"/>
      <c r="D14" s="20"/>
      <c r="E14" s="19"/>
      <c r="F14" s="21"/>
      <c r="G14" s="22"/>
    </row>
    <row r="15" spans="1:9" ht="14.25">
      <c r="A15" s="30" t="str">
        <f>"Sub-Total: "&amp;PROPER(A12)</f>
        <v>Sub-Total: Memberships-Dues</v>
      </c>
      <c r="B15" s="31">
        <f>SUMIF(H12:H14,I15,B12:B14)</f>
        <v>200000</v>
      </c>
      <c r="C15" s="31">
        <f>SUMIF(H12:H14,I15,C12:C14)</f>
        <v>7584.15</v>
      </c>
      <c r="D15" s="31">
        <f>SUMIF(H12:H14,I15,D12:D14)</f>
        <v>0</v>
      </c>
      <c r="E15" s="32">
        <f>IF(AND(C15="",D15=""),"",C15+D15)</f>
        <v>7584.15</v>
      </c>
      <c r="F15" s="33">
        <f>IF(OR(C15="",B15=""),"",IF(OR(C15=0,B15=0),0,C15/B15))</f>
        <v>0.037920749999999996</v>
      </c>
      <c r="G15" s="33">
        <f>IF(OR(E15="",B15=""),"",IF(OR(E15=0,B15=0),0,E15/B15))</f>
        <v>0.037920749999999996</v>
      </c>
      <c r="I15" s="6" t="s">
        <v>7</v>
      </c>
    </row>
    <row r="16" spans="1:7" ht="14.25">
      <c r="A16" s="9" t="s">
        <v>63</v>
      </c>
      <c r="B16" s="10"/>
      <c r="C16" s="11"/>
      <c r="D16" s="12"/>
      <c r="E16" s="11">
        <f>IF(AND(C16="",D16=""),"",C16+D16)</f>
      </c>
      <c r="F16" s="13"/>
      <c r="G16" s="14"/>
    </row>
    <row r="17" spans="1:8" ht="14.25">
      <c r="A17" s="28" t="s">
        <v>45</v>
      </c>
      <c r="B17" s="29">
        <v>1400000.64</v>
      </c>
      <c r="C17" s="3">
        <v>234907.26</v>
      </c>
      <c r="D17" s="23">
        <v>0</v>
      </c>
      <c r="E17" s="3">
        <f>C17+D17</f>
        <v>234907.26</v>
      </c>
      <c r="F17" s="5">
        <f>IF(OR(C17="",B17=""),"",IF(OR(C17=0,B17=0),0,C17/B17))</f>
        <v>0.16779082329562364</v>
      </c>
      <c r="G17" s="5">
        <f>IF(OR(E17="",B17=""),"",IF(OR(E17=0,B17=0),0,E17/B17))</f>
        <v>0.16779082329562364</v>
      </c>
      <c r="H17" s="6" t="s">
        <v>7</v>
      </c>
    </row>
    <row r="18" spans="1:8" ht="14.25">
      <c r="A18" s="28" t="s">
        <v>46</v>
      </c>
      <c r="B18" s="29">
        <v>8800000</v>
      </c>
      <c r="C18" s="3">
        <v>0</v>
      </c>
      <c r="D18" s="23">
        <v>0</v>
      </c>
      <c r="E18" s="3">
        <f>C18+D18</f>
        <v>0</v>
      </c>
      <c r="F18" s="5">
        <f>IF(OR(C18="",B18=""),"",IF(OR(C18=0,B18=0),0,C18/B18))</f>
        <v>0</v>
      </c>
      <c r="G18" s="5">
        <f>IF(OR(E18="",B18=""),"",IF(OR(E18=0,B18=0),0,E18/B18))</f>
        <v>0</v>
      </c>
      <c r="H18" s="6" t="s">
        <v>7</v>
      </c>
    </row>
    <row r="19" spans="1:7" ht="14.25">
      <c r="A19" s="17"/>
      <c r="B19" s="18"/>
      <c r="C19" s="19"/>
      <c r="D19" s="20"/>
      <c r="E19" s="19"/>
      <c r="F19" s="21"/>
      <c r="G19" s="22"/>
    </row>
    <row r="20" spans="1:9" ht="14.25">
      <c r="A20" s="30" t="str">
        <f>"Sub-Total: "&amp;PROPER(A16)</f>
        <v>Sub-Total: Oce Evaluation And Related Research</v>
      </c>
      <c r="B20" s="31">
        <f>SUMIF(H16:H19,I20,B16:B19)</f>
        <v>10200000.64</v>
      </c>
      <c r="C20" s="31">
        <f>SUMIF(H16:H19,I20,C16:C19)</f>
        <v>234907.26</v>
      </c>
      <c r="D20" s="31">
        <f>SUMIF(H16:H19,I20,D16:D19)</f>
        <v>0</v>
      </c>
      <c r="E20" s="32">
        <f>IF(AND(C20="",D20=""),"",C20+D20)</f>
        <v>234907.26</v>
      </c>
      <c r="F20" s="33">
        <f>IF(OR(C20="",B20=""),"",IF(OR(C20=0,B20=0),0,C20/B20))</f>
        <v>0.023030122084384496</v>
      </c>
      <c r="G20" s="33">
        <f>IF(OR(E20="",B20=""),"",IF(OR(E20=0,B20=0),0,E20/B20))</f>
        <v>0.023030122084384496</v>
      </c>
      <c r="I20" s="6" t="s">
        <v>7</v>
      </c>
    </row>
    <row r="21" spans="1:7" ht="14.25">
      <c r="A21" s="9" t="s">
        <v>64</v>
      </c>
      <c r="B21" s="10"/>
      <c r="C21" s="11"/>
      <c r="D21" s="12"/>
      <c r="E21" s="11">
        <f>IF(AND(C21="",D21=""),"",C21+D21)</f>
      </c>
      <c r="F21" s="13"/>
      <c r="G21" s="14"/>
    </row>
    <row r="22" spans="1:8" ht="14.25">
      <c r="A22" s="28" t="s">
        <v>47</v>
      </c>
      <c r="B22" s="29">
        <v>60000</v>
      </c>
      <c r="C22" s="3">
        <v>0</v>
      </c>
      <c r="D22" s="23">
        <v>0</v>
      </c>
      <c r="E22" s="3">
        <f>C22+D22</f>
        <v>0</v>
      </c>
      <c r="F22" s="5">
        <f>IF(OR(C22="",B22=""),"",IF(OR(C22=0,B22=0),0,C22/B22))</f>
        <v>0</v>
      </c>
      <c r="G22" s="5">
        <f>IF(OR(E22="",B22=""),"",IF(OR(E22=0,B22=0),0,E22/B22))</f>
        <v>0</v>
      </c>
      <c r="H22" s="6" t="s">
        <v>7</v>
      </c>
    </row>
    <row r="23" spans="1:8" ht="14.25">
      <c r="A23" s="28" t="s">
        <v>48</v>
      </c>
      <c r="B23" s="29">
        <v>500000</v>
      </c>
      <c r="C23" s="3">
        <v>118405.34</v>
      </c>
      <c r="D23" s="23">
        <v>0</v>
      </c>
      <c r="E23" s="3">
        <f>C23+D23</f>
        <v>118405.34</v>
      </c>
      <c r="F23" s="5">
        <f>IF(OR(C23="",B23=""),"",IF(OR(C23=0,B23=0),0,C23/B23))</f>
        <v>0.23681068</v>
      </c>
      <c r="G23" s="5">
        <f>IF(OR(E23="",B23=""),"",IF(OR(E23=0,B23=0),0,E23/B23))</f>
        <v>0.23681068</v>
      </c>
      <c r="H23" s="6" t="s">
        <v>7</v>
      </c>
    </row>
    <row r="24" spans="1:8" ht="14.25">
      <c r="A24" s="28" t="s">
        <v>49</v>
      </c>
      <c r="B24" s="29">
        <v>35000</v>
      </c>
      <c r="C24" s="3">
        <v>0</v>
      </c>
      <c r="D24" s="23">
        <v>0</v>
      </c>
      <c r="E24" s="3">
        <f>C24+D24</f>
        <v>0</v>
      </c>
      <c r="F24" s="5">
        <f>IF(OR(C24="",B24=""),"",IF(OR(C24=0,B24=0),0,C24/B24))</f>
        <v>0</v>
      </c>
      <c r="G24" s="5">
        <f>IF(OR(E24="",B24=""),"",IF(OR(E24=0,B24=0),0,E24/B24))</f>
        <v>0</v>
      </c>
      <c r="H24" s="6" t="s">
        <v>7</v>
      </c>
    </row>
    <row r="25" spans="1:8" ht="14.25">
      <c r="A25" s="28" t="s">
        <v>50</v>
      </c>
      <c r="B25" s="29">
        <v>5000000</v>
      </c>
      <c r="C25" s="3">
        <v>0</v>
      </c>
      <c r="D25" s="23">
        <v>0</v>
      </c>
      <c r="E25" s="3">
        <f>C25+D25</f>
        <v>0</v>
      </c>
      <c r="F25" s="5">
        <f>IF(OR(C25="",B25=""),"",IF(OR(C25=0,B25=0),0,C25/B25))</f>
        <v>0</v>
      </c>
      <c r="G25" s="5">
        <f>IF(OR(E25="",B25=""),"",IF(OR(E25=0,B25=0),0,E25/B25))</f>
        <v>0</v>
      </c>
      <c r="H25" s="6" t="s">
        <v>7</v>
      </c>
    </row>
    <row r="26" spans="1:7" ht="14.25">
      <c r="A26" s="17"/>
      <c r="B26" s="18"/>
      <c r="C26" s="19"/>
      <c r="D26" s="20"/>
      <c r="E26" s="19"/>
      <c r="F26" s="21"/>
      <c r="G26" s="22"/>
    </row>
    <row r="27" spans="1:9" ht="14.25">
      <c r="A27" s="30" t="str">
        <f>"Sub-Total: "&amp;PROPER(A21)</f>
        <v>Sub-Total: Miscellaneous</v>
      </c>
      <c r="B27" s="31">
        <f>SUMIF(H21:H26,I27,B21:B26)</f>
        <v>5595000</v>
      </c>
      <c r="C27" s="31">
        <f>SUMIF(H21:H26,I27,C21:C26)</f>
        <v>118405.34</v>
      </c>
      <c r="D27" s="31">
        <f>SUMIF(H21:H26,I27,D21:D26)</f>
        <v>0</v>
      </c>
      <c r="E27" s="32">
        <f>IF(AND(C27="",D27=""),"",C27+D27)</f>
        <v>118405.34</v>
      </c>
      <c r="F27" s="33">
        <f>IF(OR(C27="",B27=""),"",IF(OR(C27=0,B27=0),0,C27/B27))</f>
        <v>0.021162705987488827</v>
      </c>
      <c r="G27" s="33">
        <f>IF(OR(E27="",B27=""),"",IF(OR(E27=0,B27=0),0,E27/B27))</f>
        <v>0.021162705987488827</v>
      </c>
      <c r="I27" s="6" t="s">
        <v>7</v>
      </c>
    </row>
    <row r="28" spans="1:8" ht="14.25">
      <c r="A28" s="24" t="s">
        <v>9</v>
      </c>
      <c r="B28" s="25">
        <f>SUMIF(H3:H27,H28,B3:B27)</f>
        <v>21293028.16</v>
      </c>
      <c r="C28" s="25">
        <f>SUMIF(H3:H27,H28,C3:C27)</f>
        <v>364331.67000000004</v>
      </c>
      <c r="D28" s="25">
        <f>SUMIF(H3:H27,H28,D3:D27)</f>
        <v>0</v>
      </c>
      <c r="E28" s="26">
        <f>IF(AND(C28="",D28=""),"",C28+D28)</f>
        <v>364331.67000000004</v>
      </c>
      <c r="F28" s="27">
        <f>IF(OR(C28="",B28=""),"",IF(OR(C28=0,B28=0),0,C28/B28))</f>
        <v>0.017110373745920036</v>
      </c>
      <c r="G28" s="27">
        <f>IF(OR(E28="",B28=""),"",IF(OR(E28=0,B28=0),0,E28/B28))</f>
        <v>0.017110373745920036</v>
      </c>
      <c r="H28" s="6" t="s">
        <v>7</v>
      </c>
    </row>
    <row r="30" ht="14.25">
      <c r="A30" s="34"/>
    </row>
  </sheetData>
  <sheetProtection/>
  <mergeCells count="8">
    <mergeCell ref="A1:G1"/>
    <mergeCell ref="A2:G2"/>
    <mergeCell ref="B3:B6"/>
    <mergeCell ref="C3:C6"/>
    <mergeCell ref="D3:D6"/>
    <mergeCell ref="E3:E6"/>
    <mergeCell ref="F3:F6"/>
    <mergeCell ref="G3:G6"/>
  </mergeCells>
  <printOptions horizontalCentered="1"/>
  <pageMargins left="0.5" right="0.5" top="0.25" bottom="0.5" header="0" footer="0"/>
  <pageSetup fitToHeight="1" fitToWidth="1" horizontalDpi="600" verticalDpi="600" orientation="landscape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H1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2" sqref="A2:G2"/>
    </sheetView>
  </sheetViews>
  <sheetFormatPr defaultColWidth="9.00390625" defaultRowHeight="15"/>
  <cols>
    <col min="1" max="1" width="42.28125" style="6" bestFit="1" customWidth="1"/>
    <col min="2" max="7" width="16.421875" style="6" customWidth="1"/>
    <col min="8" max="9" width="0" style="6" hidden="1" customWidth="1"/>
    <col min="10" max="16384" width="9.00390625" style="6" customWidth="1"/>
  </cols>
  <sheetData>
    <row r="1" spans="1:7" ht="22.5" customHeight="1">
      <c r="A1" s="36" t="s">
        <v>10</v>
      </c>
      <c r="B1" s="36"/>
      <c r="C1" s="36"/>
      <c r="D1" s="36"/>
      <c r="E1" s="36"/>
      <c r="F1" s="36"/>
      <c r="G1" s="36"/>
    </row>
    <row r="2" spans="1:7" ht="26.25" customHeight="1">
      <c r="A2" s="37" t="s">
        <v>67</v>
      </c>
      <c r="B2" s="37"/>
      <c r="C2" s="37"/>
      <c r="D2" s="37"/>
      <c r="E2" s="37"/>
      <c r="F2" s="37"/>
      <c r="G2" s="37"/>
    </row>
    <row r="3" spans="1:7" ht="15" customHeight="1">
      <c r="A3" s="7" t="s">
        <v>65</v>
      </c>
      <c r="B3" s="38" t="s">
        <v>8</v>
      </c>
      <c r="C3" s="38" t="s">
        <v>2</v>
      </c>
      <c r="D3" s="38" t="s">
        <v>3</v>
      </c>
      <c r="E3" s="38" t="s">
        <v>4</v>
      </c>
      <c r="F3" s="38" t="s">
        <v>5</v>
      </c>
      <c r="G3" s="38" t="s">
        <v>6</v>
      </c>
    </row>
    <row r="4" spans="1:7" ht="15" customHeight="1">
      <c r="A4" s="7" t="s">
        <v>66</v>
      </c>
      <c r="B4" s="38" t="s">
        <v>1</v>
      </c>
      <c r="C4" s="38" t="s">
        <v>2</v>
      </c>
      <c r="D4" s="38" t="s">
        <v>3</v>
      </c>
      <c r="E4" s="38" t="s">
        <v>4</v>
      </c>
      <c r="F4" s="38" t="s">
        <v>5</v>
      </c>
      <c r="G4" s="38" t="s">
        <v>6</v>
      </c>
    </row>
    <row r="5" spans="1:7" ht="15" customHeight="1">
      <c r="A5" s="35"/>
      <c r="B5" s="38" t="s">
        <v>1</v>
      </c>
      <c r="C5" s="38" t="s">
        <v>2</v>
      </c>
      <c r="D5" s="38" t="s">
        <v>3</v>
      </c>
      <c r="E5" s="38" t="s">
        <v>4</v>
      </c>
      <c r="F5" s="38" t="s">
        <v>5</v>
      </c>
      <c r="G5" s="38" t="s">
        <v>6</v>
      </c>
    </row>
    <row r="6" spans="1:7" ht="18.75" customHeight="1">
      <c r="A6" s="8" t="s">
        <v>0</v>
      </c>
      <c r="B6" s="39" t="s">
        <v>1</v>
      </c>
      <c r="C6" s="40" t="s">
        <v>2</v>
      </c>
      <c r="D6" s="40" t="s">
        <v>3</v>
      </c>
      <c r="E6" s="40" t="s">
        <v>4</v>
      </c>
      <c r="F6" s="40" t="s">
        <v>5</v>
      </c>
      <c r="G6" s="40" t="s">
        <v>6</v>
      </c>
    </row>
    <row r="7" spans="1:7" ht="7.5" customHeight="1">
      <c r="A7" s="9"/>
      <c r="B7" s="10"/>
      <c r="C7" s="11"/>
      <c r="D7" s="12"/>
      <c r="E7" s="11">
        <f>IF(AND(C7="",D7=""),"",C7+D7)</f>
      </c>
      <c r="F7" s="13"/>
      <c r="G7" s="14"/>
    </row>
    <row r="8" spans="1:8" ht="14.25">
      <c r="A8" s="15" t="s">
        <v>16</v>
      </c>
      <c r="B8" s="1">
        <v>9789874.29</v>
      </c>
      <c r="C8" s="16">
        <v>0</v>
      </c>
      <c r="D8" s="2">
        <f>B8</f>
        <v>9789874.29</v>
      </c>
      <c r="E8" s="3">
        <f>C8+D8</f>
        <v>9789874.29</v>
      </c>
      <c r="F8" s="5">
        <f>IF(OR(C8="",B8=""),"",IF(OR(C8=0,B8=0),0,C8/B8))</f>
        <v>0</v>
      </c>
      <c r="G8" s="5">
        <f>IF(OR(E8="",B8=""),"",IF(OR(E8=0,B8=0),0,E8/B8))</f>
        <v>1</v>
      </c>
      <c r="H8" s="6" t="s">
        <v>7</v>
      </c>
    </row>
    <row r="9" spans="1:7" ht="3.75" customHeight="1">
      <c r="A9" s="15"/>
      <c r="B9" s="1"/>
      <c r="C9" s="16"/>
      <c r="D9" s="2"/>
      <c r="E9" s="3"/>
      <c r="F9" s="5"/>
      <c r="G9" s="4"/>
    </row>
    <row r="10" spans="1:7" ht="3.75" customHeight="1">
      <c r="A10" s="17"/>
      <c r="B10" s="18"/>
      <c r="C10" s="19"/>
      <c r="D10" s="20"/>
      <c r="E10" s="19"/>
      <c r="F10" s="21"/>
      <c r="G10" s="22"/>
    </row>
    <row r="11" spans="1:8" ht="14.25">
      <c r="A11" s="24" t="s">
        <v>9</v>
      </c>
      <c r="B11" s="25">
        <f>SUMIF(H3:H10,H11,B3:B10)</f>
        <v>9789874.29</v>
      </c>
      <c r="C11" s="25">
        <f>SUMIF(H3:H10,H11,C3:C10)</f>
        <v>0</v>
      </c>
      <c r="D11" s="25">
        <f>SUMIF(H3:H10,H11,D3:D10)</f>
        <v>9789874.29</v>
      </c>
      <c r="E11" s="26">
        <f>IF(AND(C11="",D11=""),"",C11+D11)</f>
        <v>9789874.29</v>
      </c>
      <c r="F11" s="27">
        <f>IF(OR(C11="",B11=""),"",IF(OR(C11=0,B11=0),0,C11/B11))</f>
        <v>0</v>
      </c>
      <c r="G11" s="27">
        <f>IF(OR(E11="",B11=""),"",IF(OR(E11=0,B11=0),0,E11/B11))</f>
        <v>1</v>
      </c>
      <c r="H11" s="6" t="s">
        <v>7</v>
      </c>
    </row>
    <row r="13" ht="14.25">
      <c r="A13" s="34"/>
    </row>
  </sheetData>
  <sheetProtection/>
  <mergeCells count="8">
    <mergeCell ref="A1:G1"/>
    <mergeCell ref="A2:G2"/>
    <mergeCell ref="B3:B6"/>
    <mergeCell ref="C3:C6"/>
    <mergeCell ref="D3:D6"/>
    <mergeCell ref="E3:E6"/>
    <mergeCell ref="F3:F6"/>
    <mergeCell ref="G3:G6"/>
  </mergeCells>
  <printOptions horizontalCentered="1"/>
  <pageMargins left="0.5" right="0.5" top="0.25" bottom="0.5" header="0" footer="0"/>
  <pageSetup fitToHeight="1" fitToWidth="1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Ambrosio</dc:creator>
  <cp:keywords/>
  <dc:description/>
  <cp:lastModifiedBy>Mike Ambrosio</cp:lastModifiedBy>
  <cp:lastPrinted>2013-10-29T17:06:17Z</cp:lastPrinted>
  <dcterms:created xsi:type="dcterms:W3CDTF">2010-09-14T17:54:05Z</dcterms:created>
  <dcterms:modified xsi:type="dcterms:W3CDTF">2013-10-29T18:17:50Z</dcterms:modified>
  <cp:category/>
  <cp:version/>
  <cp:contentType/>
  <cp:contentStatus/>
</cp:coreProperties>
</file>