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2260" windowHeight="12645"/>
  </bookViews>
  <sheets>
    <sheet name="Introduction" sheetId="3" r:id="rId1"/>
    <sheet name="Savings Calculation - Boiler" sheetId="2" r:id="rId2"/>
    <sheet name="reference table" sheetId="1" state="hidden" r:id="rId3"/>
  </sheets>
  <externalReferences>
    <externalReference r:id="rId4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G8" i="2"/>
  <c r="G11" i="2"/>
  <c r="G6" i="2"/>
  <c r="I27" i="1" l="1"/>
  <c r="J27" i="1"/>
  <c r="K27" i="1"/>
  <c r="H27" i="1"/>
  <c r="L27" i="1" s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M27" i="1"/>
  <c r="N27" i="1"/>
  <c r="O27" i="1"/>
  <c r="M15" i="1"/>
  <c r="N15" i="1"/>
  <c r="O15" i="1"/>
  <c r="L15" i="1"/>
  <c r="G7" i="2"/>
</calcChain>
</file>

<file path=xl/sharedStrings.xml><?xml version="1.0" encoding="utf-8"?>
<sst xmlns="http://schemas.openxmlformats.org/spreadsheetml/2006/main" count="64" uniqueCount="53">
  <si>
    <t>OF</t>
  </si>
  <si>
    <t>Tin</t>
  </si>
  <si>
    <t>Tout</t>
  </si>
  <si>
    <t>Building Type</t>
  </si>
  <si>
    <t>Education</t>
  </si>
  <si>
    <t>Food Sales</t>
  </si>
  <si>
    <t>Food Service</t>
  </si>
  <si>
    <t>Health Care</t>
  </si>
  <si>
    <t>Lodging</t>
  </si>
  <si>
    <t>Office</t>
  </si>
  <si>
    <t>Public Assembly</t>
  </si>
  <si>
    <t>Public Order and Safety</t>
  </si>
  <si>
    <t>Religious Worship</t>
  </si>
  <si>
    <t>Retail</t>
  </si>
  <si>
    <t>Service</t>
  </si>
  <si>
    <t>Warehouse and Storage</t>
  </si>
  <si>
    <t>Weather Station</t>
  </si>
  <si>
    <t>HDD</t>
  </si>
  <si>
    <t>Outdoor Design Tepmerature (F)</t>
  </si>
  <si>
    <t>Atlantic City, NJ</t>
  </si>
  <si>
    <t>Monticello, NY</t>
  </si>
  <si>
    <t>Newark, NJ</t>
  </si>
  <si>
    <t>HCfuel</t>
  </si>
  <si>
    <t>btu/therm</t>
  </si>
  <si>
    <t>Btu/hr</t>
  </si>
  <si>
    <t>Closest City</t>
  </si>
  <si>
    <t>Other</t>
  </si>
  <si>
    <t>Philadelphia, PA</t>
  </si>
  <si>
    <t>Boiler Input Rating (Baseline)</t>
  </si>
  <si>
    <t>Boiler Efficiency Rating (Baseline)</t>
  </si>
  <si>
    <t>Boiler Efficiency Rating (Proposed)</t>
  </si>
  <si>
    <t>Units</t>
  </si>
  <si>
    <t>n/a</t>
  </si>
  <si>
    <t>Heating Degree Days</t>
  </si>
  <si>
    <t>Therms</t>
  </si>
  <si>
    <t>Annual Savings</t>
  </si>
  <si>
    <t>Design Temperature Difference</t>
  </si>
  <si>
    <t>Values</t>
  </si>
  <si>
    <t>Inputs or Defaults</t>
  </si>
  <si>
    <t>Percent</t>
  </si>
  <si>
    <t>Please select the major city closest to your facility.</t>
  </si>
  <si>
    <t>Please select the building type that best describes your facility. If none are applicable, select "Other"</t>
  </si>
  <si>
    <t>degrees F</t>
  </si>
  <si>
    <t>No input required. This is the default value resulting from your building type and location.</t>
  </si>
  <si>
    <t>Please input the baseline boiler's input rating.</t>
  </si>
  <si>
    <t>Please input the baseline boiler's efficiency.</t>
  </si>
  <si>
    <t>Please input the proposed (new) boiler's efficiency.</t>
  </si>
  <si>
    <t>Instructions/Notes</t>
  </si>
  <si>
    <t>This will be the value used on your incentive application.</t>
  </si>
  <si>
    <t xml:space="preserve">This tool is only non-binding guidance that applicants may find helpful. </t>
  </si>
  <si>
    <t xml:space="preserve">The tool may not be appropriate for some facilities and/or some equipment. </t>
  </si>
  <si>
    <t>In the event the program Manager determines this tool is not appropriate for the applicant's application, other energy savings calculations will be required.</t>
  </si>
  <si>
    <t>The Program Manager reserves the right to modify the tool from time to time and/or to accept, modify, or reject its inputs &amp; outputs, all at the Program Manager’s discretion and without notice. Any savings calculated with the tool are not guaranteed.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</si>
</sst>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/>
    <xf numFmtId="9" fontId="0" fillId="3" borderId="1" xfId="2" applyFont="1" applyFill="1" applyBorder="1"/>
    <xf numFmtId="9" fontId="0" fillId="2" borderId="1" xfId="2" applyFont="1" applyFill="1" applyBorder="1"/>
    <xf numFmtId="164" fontId="0" fillId="2" borderId="1" xfId="1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0" fillId="2" borderId="5" xfId="0" applyFill="1" applyBorder="1"/>
    <xf numFmtId="0" fontId="0" fillId="3" borderId="5" xfId="0" applyFill="1" applyBorder="1"/>
    <xf numFmtId="0" fontId="4" fillId="4" borderId="6" xfId="0" applyFont="1" applyFill="1" applyBorder="1"/>
    <xf numFmtId="2" fontId="4" fillId="4" borderId="7" xfId="0" applyNumberFormat="1" applyFont="1" applyFill="1" applyBorder="1"/>
    <xf numFmtId="0" fontId="4" fillId="4" borderId="7" xfId="0" applyFont="1" applyFill="1" applyBorder="1"/>
    <xf numFmtId="0" fontId="0" fillId="2" borderId="8" xfId="0" applyFill="1" applyBorder="1"/>
    <xf numFmtId="0" fontId="0" fillId="3" borderId="8" xfId="0" applyFill="1" applyBorder="1"/>
    <xf numFmtId="0" fontId="4" fillId="4" borderId="9" xfId="0" applyFont="1" applyFill="1" applyBorder="1"/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00B0F0"/>
      </font>
    </dxf>
    <dxf>
      <font>
        <color rgb="FF00B0F0"/>
      </font>
      <fill>
        <patternFill patternType="none">
          <bgColor auto="1"/>
        </patternFill>
      </fill>
    </dxf>
    <dxf>
      <font>
        <color rgb="FF00B0F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2</xdr:row>
      <xdr:rowOff>0</xdr:rowOff>
    </xdr:from>
    <xdr:ext cx="6713219" cy="423941"/>
    <xdr:pic>
      <xdr:nvPicPr>
        <xdr:cNvPr id="2" name="Picture 1">
          <a:extLst>
            <a:ext uri="{FF2B5EF4-FFF2-40B4-BE49-F238E27FC236}">
              <a16:creationId xmlns:a16="http://schemas.microsoft.com/office/drawing/2014/main" id="{B1E0570A-7C47-4899-81EC-111F63EEC4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05650" y="381000"/>
          <a:ext cx="6713219" cy="42394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ves-fp1\FileData\Energy%20Services\Projects\New%20Jersey\SS\Ess\Data\SmartStart\ProjectFiles\47758\47758%20Gas%20Heating%20V1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Export"/>
      <sheetName val="Table"/>
      <sheetName val="Version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E9"/>
  <sheetViews>
    <sheetView tabSelected="1" topLeftCell="B1" workbookViewId="0">
      <selection activeCell="E6" sqref="E6:E9"/>
    </sheetView>
  </sheetViews>
  <sheetFormatPr defaultRowHeight="15" x14ac:dyDescent="0.25"/>
  <sheetData>
    <row r="6" spans="5:5" ht="33" customHeight="1" x14ac:dyDescent="0.25">
      <c r="E6" t="s">
        <v>49</v>
      </c>
    </row>
    <row r="7" spans="5:5" x14ac:dyDescent="0.25">
      <c r="E7" t="s">
        <v>50</v>
      </c>
    </row>
    <row r="8" spans="5:5" x14ac:dyDescent="0.25">
      <c r="E8" t="s">
        <v>52</v>
      </c>
    </row>
    <row r="9" spans="5:5" x14ac:dyDescent="0.25">
      <c r="E9" t="s">
        <v>51</v>
      </c>
    </row>
  </sheetData>
  <sheetProtection password="87FE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2:I11"/>
  <sheetViews>
    <sheetView workbookViewId="0">
      <selection activeCell="G7" sqref="G7"/>
    </sheetView>
  </sheetViews>
  <sheetFormatPr defaultRowHeight="15" x14ac:dyDescent="0.25"/>
  <cols>
    <col min="6" max="6" width="32.28515625" bestFit="1" customWidth="1"/>
    <col min="7" max="7" width="20.7109375" customWidth="1"/>
    <col min="8" max="8" width="9.42578125" customWidth="1"/>
    <col min="9" max="9" width="92.7109375" bestFit="1" customWidth="1"/>
  </cols>
  <sheetData>
    <row r="2" spans="6:9" ht="15.75" thickBot="1" x14ac:dyDescent="0.3"/>
    <row r="3" spans="6:9" x14ac:dyDescent="0.25">
      <c r="F3" s="14" t="s">
        <v>37</v>
      </c>
      <c r="G3" s="15" t="s">
        <v>38</v>
      </c>
      <c r="H3" s="15" t="s">
        <v>31</v>
      </c>
      <c r="I3" s="16" t="s">
        <v>47</v>
      </c>
    </row>
    <row r="4" spans="6:9" x14ac:dyDescent="0.25">
      <c r="F4" s="17" t="s">
        <v>25</v>
      </c>
      <c r="G4" s="9" t="s">
        <v>21</v>
      </c>
      <c r="H4" s="9" t="s">
        <v>32</v>
      </c>
      <c r="I4" s="22" t="s">
        <v>40</v>
      </c>
    </row>
    <row r="5" spans="6:9" x14ac:dyDescent="0.25">
      <c r="F5" s="18" t="s">
        <v>3</v>
      </c>
      <c r="G5" s="10" t="s">
        <v>26</v>
      </c>
      <c r="H5" s="10" t="s">
        <v>32</v>
      </c>
      <c r="I5" s="23" t="s">
        <v>41</v>
      </c>
    </row>
    <row r="6" spans="6:9" x14ac:dyDescent="0.25">
      <c r="F6" s="17" t="s">
        <v>33</v>
      </c>
      <c r="G6" s="9">
        <f>IF(G4='reference table'!N32,VLOOKUP(G5,'reference table'!G15:K27,2,FALSE),IF(G4='reference table'!N33,VLOOKUP(G5,'reference table'!G15:K27,5,FALSE),IF(G4='reference table'!N34,VLOOKUP(G5,'reference table'!G15:K27,3,FALSE),IF(G4='reference table'!N35,VLOOKUP(G5,'reference table'!G15:K27,5,FALSE),0))))</f>
        <v>5057</v>
      </c>
      <c r="H6" s="9" t="s">
        <v>17</v>
      </c>
      <c r="I6" s="22" t="s">
        <v>43</v>
      </c>
    </row>
    <row r="7" spans="6:9" x14ac:dyDescent="0.25">
      <c r="F7" s="18" t="s">
        <v>36</v>
      </c>
      <c r="G7" s="10">
        <f>65-VLOOKUP(G4,'reference table'!N31:P35,3,FALSE)</f>
        <v>51</v>
      </c>
      <c r="H7" s="10" t="s">
        <v>42</v>
      </c>
      <c r="I7" s="23" t="s">
        <v>43</v>
      </c>
    </row>
    <row r="8" spans="6:9" x14ac:dyDescent="0.25">
      <c r="F8" s="17" t="s">
        <v>28</v>
      </c>
      <c r="G8" s="13">
        <f>4001*1000</f>
        <v>4001000</v>
      </c>
      <c r="H8" s="9" t="s">
        <v>24</v>
      </c>
      <c r="I8" s="22" t="s">
        <v>44</v>
      </c>
    </row>
    <row r="9" spans="6:9" x14ac:dyDescent="0.25">
      <c r="F9" s="18" t="s">
        <v>29</v>
      </c>
      <c r="G9" s="11">
        <v>0.8</v>
      </c>
      <c r="H9" s="10" t="s">
        <v>39</v>
      </c>
      <c r="I9" s="23" t="s">
        <v>45</v>
      </c>
    </row>
    <row r="10" spans="6:9" x14ac:dyDescent="0.25">
      <c r="F10" s="17" t="s">
        <v>30</v>
      </c>
      <c r="G10" s="12">
        <v>0.95</v>
      </c>
      <c r="H10" s="9" t="s">
        <v>39</v>
      </c>
      <c r="I10" s="22" t="s">
        <v>46</v>
      </c>
    </row>
    <row r="11" spans="6:9" ht="15.75" thickBot="1" x14ac:dyDescent="0.3">
      <c r="F11" s="19" t="s">
        <v>35</v>
      </c>
      <c r="G11" s="20">
        <f>'reference table'!F7/'reference table'!F10*G6*24/G7*G8*(1-(G9/G10))</f>
        <v>12027.080321981419</v>
      </c>
      <c r="H11" s="21" t="s">
        <v>34</v>
      </c>
      <c r="I11" s="24" t="s">
        <v>48</v>
      </c>
    </row>
  </sheetData>
  <protectedRanges>
    <protectedRange password="87FE" sqref="G6:G7" name="Range1"/>
  </protectedRange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'reference table'!$G$15:$G$27</xm:f>
          </x14:formula1>
          <xm:sqref>G5</xm:sqref>
        </x14:dataValidation>
        <x14:dataValidation type="list" allowBlank="1" showInputMessage="1" showErrorMessage="1">
          <x14:formula1>
            <xm:f>'reference table'!$H$14:$K$14</xm:f>
          </x14:formula1>
          <xm:sqref>G4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P35"/>
  <sheetViews>
    <sheetView workbookViewId="0">
      <selection activeCell="I35" sqref="I35"/>
    </sheetView>
  </sheetViews>
  <sheetFormatPr defaultRowHeight="15" x14ac:dyDescent="0.25"/>
  <cols>
    <col min="6" max="6" width="7" bestFit="1" customWidth="1"/>
    <col min="7" max="7" width="23" customWidth="1"/>
    <col min="8" max="8" width="15.42578125" bestFit="1" customWidth="1"/>
    <col min="9" max="9" width="14.140625" bestFit="1" customWidth="1"/>
    <col min="11" max="11" width="16.42578125" bestFit="1" customWidth="1"/>
    <col min="14" max="14" width="15" bestFit="1" customWidth="1"/>
  </cols>
  <sheetData>
    <row r="7" spans="5:15" x14ac:dyDescent="0.25">
      <c r="E7" t="s">
        <v>0</v>
      </c>
      <c r="F7">
        <v>0.8</v>
      </c>
    </row>
    <row r="8" spans="5:15" x14ac:dyDescent="0.25">
      <c r="E8" t="s">
        <v>1</v>
      </c>
      <c r="F8">
        <v>65</v>
      </c>
    </row>
    <row r="9" spans="5:15" x14ac:dyDescent="0.25">
      <c r="E9" t="s">
        <v>2</v>
      </c>
    </row>
    <row r="10" spans="5:15" x14ac:dyDescent="0.25">
      <c r="E10" t="s">
        <v>22</v>
      </c>
      <c r="F10">
        <v>100000</v>
      </c>
      <c r="G10" t="s">
        <v>23</v>
      </c>
    </row>
    <row r="12" spans="5:15" x14ac:dyDescent="0.25">
      <c r="I12" s="1"/>
      <c r="K12" s="1"/>
    </row>
    <row r="13" spans="5:15" x14ac:dyDescent="0.25">
      <c r="H13" s="6">
        <v>5073</v>
      </c>
      <c r="I13" s="6">
        <v>5057</v>
      </c>
      <c r="J13" s="8">
        <v>4824</v>
      </c>
      <c r="K13" s="6">
        <v>7060</v>
      </c>
    </row>
    <row r="14" spans="5:15" x14ac:dyDescent="0.25">
      <c r="G14" s="1" t="s">
        <v>3</v>
      </c>
      <c r="H14" s="1" t="s">
        <v>19</v>
      </c>
      <c r="I14" s="1" t="s">
        <v>21</v>
      </c>
      <c r="J14" s="1" t="s">
        <v>27</v>
      </c>
      <c r="K14" s="1" t="s">
        <v>20</v>
      </c>
    </row>
    <row r="15" spans="5:15" x14ac:dyDescent="0.25">
      <c r="G15" s="2" t="s">
        <v>4</v>
      </c>
      <c r="H15" s="3">
        <v>2792</v>
      </c>
      <c r="I15" s="3">
        <v>2783</v>
      </c>
      <c r="J15" s="3">
        <v>2655</v>
      </c>
      <c r="K15" s="3">
        <v>3886</v>
      </c>
      <c r="L15">
        <f>H15/H$13</f>
        <v>0.5503646757342795</v>
      </c>
      <c r="M15">
        <f t="shared" ref="M15:O15" si="0">I15/I$13</f>
        <v>0.55032628040340126</v>
      </c>
      <c r="N15">
        <f t="shared" si="0"/>
        <v>0.55037313432835822</v>
      </c>
      <c r="O15">
        <f t="shared" si="0"/>
        <v>0.5504249291784703</v>
      </c>
    </row>
    <row r="16" spans="5:15" x14ac:dyDescent="0.25">
      <c r="G16" s="2" t="s">
        <v>5</v>
      </c>
      <c r="H16" s="3">
        <v>3369</v>
      </c>
      <c r="I16" s="3">
        <v>3359</v>
      </c>
      <c r="J16" s="3">
        <v>3204</v>
      </c>
      <c r="K16" s="3">
        <v>4689</v>
      </c>
      <c r="L16">
        <f t="shared" ref="L16:L27" si="1">H16/H$13</f>
        <v>0.66410408042578351</v>
      </c>
      <c r="M16">
        <f t="shared" ref="M16:M27" si="2">I16/I$13</f>
        <v>0.66422780304528373</v>
      </c>
      <c r="N16">
        <f t="shared" ref="N16:N27" si="3">J16/J$13</f>
        <v>0.66417910447761197</v>
      </c>
      <c r="O16">
        <f t="shared" ref="O16:O27" si="4">K16/K$13</f>
        <v>0.66416430594900855</v>
      </c>
    </row>
    <row r="17" spans="7:16" x14ac:dyDescent="0.25">
      <c r="G17" s="2" t="s">
        <v>6</v>
      </c>
      <c r="H17" s="3">
        <v>3691</v>
      </c>
      <c r="I17" s="3">
        <v>3680</v>
      </c>
      <c r="J17" s="3">
        <v>3510</v>
      </c>
      <c r="K17" s="3">
        <v>5137</v>
      </c>
      <c r="L17">
        <f t="shared" si="1"/>
        <v>0.72757737039227277</v>
      </c>
      <c r="M17">
        <f t="shared" si="2"/>
        <v>0.72770417243424956</v>
      </c>
      <c r="N17">
        <f t="shared" si="3"/>
        <v>0.72761194029850751</v>
      </c>
      <c r="O17">
        <f t="shared" si="4"/>
        <v>0.72762039660056654</v>
      </c>
    </row>
    <row r="18" spans="7:16" x14ac:dyDescent="0.25">
      <c r="G18" s="2" t="s">
        <v>7</v>
      </c>
      <c r="H18" s="3">
        <v>5073</v>
      </c>
      <c r="I18" s="3">
        <v>5057</v>
      </c>
      <c r="J18" s="3">
        <v>4824</v>
      </c>
      <c r="K18" s="3">
        <v>7060</v>
      </c>
      <c r="L18">
        <f t="shared" si="1"/>
        <v>1</v>
      </c>
      <c r="M18">
        <f t="shared" si="2"/>
        <v>1</v>
      </c>
      <c r="N18">
        <f t="shared" si="3"/>
        <v>1</v>
      </c>
      <c r="O18">
        <f t="shared" si="4"/>
        <v>1</v>
      </c>
    </row>
    <row r="19" spans="7:16" x14ac:dyDescent="0.25">
      <c r="G19" s="2" t="s">
        <v>8</v>
      </c>
      <c r="H19" s="3">
        <v>1420</v>
      </c>
      <c r="I19" s="3">
        <v>1415</v>
      </c>
      <c r="J19" s="3">
        <v>1350</v>
      </c>
      <c r="K19" s="3">
        <v>1976</v>
      </c>
      <c r="L19">
        <f t="shared" si="1"/>
        <v>0.27991326631184704</v>
      </c>
      <c r="M19">
        <f t="shared" si="2"/>
        <v>0.27981016412893017</v>
      </c>
      <c r="N19">
        <f t="shared" si="3"/>
        <v>0.27985074626865669</v>
      </c>
      <c r="O19">
        <f t="shared" si="4"/>
        <v>0.27988668555240792</v>
      </c>
    </row>
    <row r="20" spans="7:16" x14ac:dyDescent="0.25">
      <c r="G20" s="2" t="s">
        <v>9</v>
      </c>
      <c r="H20" s="3">
        <v>2660</v>
      </c>
      <c r="I20" s="3">
        <v>2651</v>
      </c>
      <c r="J20" s="3">
        <v>2529</v>
      </c>
      <c r="K20" s="3">
        <v>3701</v>
      </c>
      <c r="L20">
        <f t="shared" si="1"/>
        <v>0.52434456928838946</v>
      </c>
      <c r="M20">
        <f t="shared" si="2"/>
        <v>0.52422384813130318</v>
      </c>
      <c r="N20">
        <f t="shared" si="3"/>
        <v>0.52425373134328357</v>
      </c>
      <c r="O20">
        <f t="shared" si="4"/>
        <v>0.52422096317280453</v>
      </c>
    </row>
    <row r="21" spans="7:16" x14ac:dyDescent="0.25">
      <c r="G21" s="2" t="s">
        <v>10</v>
      </c>
      <c r="H21" s="3">
        <v>3199</v>
      </c>
      <c r="I21" s="3">
        <v>3189</v>
      </c>
      <c r="J21" s="3">
        <v>3042</v>
      </c>
      <c r="K21" s="3">
        <v>4452</v>
      </c>
      <c r="L21">
        <f t="shared" si="1"/>
        <v>0.63059333727577371</v>
      </c>
      <c r="M21">
        <f t="shared" si="2"/>
        <v>0.63061103421000597</v>
      </c>
      <c r="N21">
        <f t="shared" si="3"/>
        <v>0.63059701492537312</v>
      </c>
      <c r="O21">
        <f t="shared" si="4"/>
        <v>0.63059490084985836</v>
      </c>
    </row>
    <row r="22" spans="7:16" x14ac:dyDescent="0.25">
      <c r="G22" s="2" t="s">
        <v>11</v>
      </c>
      <c r="H22" s="3">
        <v>2281</v>
      </c>
      <c r="I22" s="3">
        <v>2274</v>
      </c>
      <c r="J22" s="3">
        <v>2169</v>
      </c>
      <c r="K22" s="3">
        <v>3174</v>
      </c>
      <c r="L22">
        <f t="shared" si="1"/>
        <v>0.4496353242657205</v>
      </c>
      <c r="M22">
        <f t="shared" si="2"/>
        <v>0.4496737195965988</v>
      </c>
      <c r="N22">
        <f t="shared" si="3"/>
        <v>0.44962686567164178</v>
      </c>
      <c r="O22">
        <f t="shared" si="4"/>
        <v>0.44957507082152975</v>
      </c>
    </row>
    <row r="23" spans="7:16" x14ac:dyDescent="0.25">
      <c r="G23" s="2" t="s">
        <v>12</v>
      </c>
      <c r="H23" s="3">
        <v>2754</v>
      </c>
      <c r="I23" s="3">
        <v>2745</v>
      </c>
      <c r="J23" s="3">
        <v>2619</v>
      </c>
      <c r="K23" s="3">
        <v>3833</v>
      </c>
      <c r="L23">
        <f t="shared" si="1"/>
        <v>0.54287403903015963</v>
      </c>
      <c r="M23">
        <f t="shared" si="2"/>
        <v>0.54281194384022147</v>
      </c>
      <c r="N23">
        <f t="shared" si="3"/>
        <v>0.54291044776119401</v>
      </c>
      <c r="O23">
        <f t="shared" si="4"/>
        <v>0.54291784702549573</v>
      </c>
    </row>
    <row r="24" spans="7:16" x14ac:dyDescent="0.25">
      <c r="G24" s="2" t="s">
        <v>13</v>
      </c>
      <c r="H24" s="3">
        <v>2773</v>
      </c>
      <c r="I24" s="3">
        <v>2764</v>
      </c>
      <c r="J24" s="3">
        <v>2637</v>
      </c>
      <c r="K24" s="3">
        <v>3859</v>
      </c>
      <c r="L24">
        <f t="shared" si="1"/>
        <v>0.54661935738221956</v>
      </c>
      <c r="M24">
        <f t="shared" si="2"/>
        <v>0.54656911212181136</v>
      </c>
      <c r="N24">
        <f t="shared" si="3"/>
        <v>0.54664179104477617</v>
      </c>
      <c r="O24">
        <f t="shared" si="4"/>
        <v>0.54660056657223799</v>
      </c>
    </row>
    <row r="25" spans="7:16" x14ac:dyDescent="0.25">
      <c r="G25" s="2" t="s">
        <v>14</v>
      </c>
      <c r="H25" s="3">
        <v>4524</v>
      </c>
      <c r="I25" s="3">
        <v>4510</v>
      </c>
      <c r="J25" s="3">
        <v>4302</v>
      </c>
      <c r="K25" s="3">
        <v>6296</v>
      </c>
      <c r="L25">
        <f t="shared" si="1"/>
        <v>0.89178001182732114</v>
      </c>
      <c r="M25">
        <f t="shared" si="2"/>
        <v>0.8918331026300178</v>
      </c>
      <c r="N25">
        <f t="shared" si="3"/>
        <v>0.89179104477611937</v>
      </c>
      <c r="O25">
        <f t="shared" si="4"/>
        <v>0.89178470254957509</v>
      </c>
    </row>
    <row r="26" spans="7:16" x14ac:dyDescent="0.25">
      <c r="G26" s="2" t="s">
        <v>15</v>
      </c>
      <c r="H26" s="3">
        <v>1912</v>
      </c>
      <c r="I26" s="3">
        <v>1906</v>
      </c>
      <c r="J26" s="3">
        <v>1818</v>
      </c>
      <c r="K26" s="3">
        <v>2661</v>
      </c>
      <c r="L26">
        <f t="shared" si="1"/>
        <v>0.37689729942834616</v>
      </c>
      <c r="M26">
        <f t="shared" si="2"/>
        <v>0.37690330235317382</v>
      </c>
      <c r="N26">
        <f t="shared" si="3"/>
        <v>0.37686567164179102</v>
      </c>
      <c r="O26">
        <f t="shared" si="4"/>
        <v>0.37691218130311616</v>
      </c>
    </row>
    <row r="27" spans="7:16" x14ac:dyDescent="0.25">
      <c r="G27" s="2" t="s">
        <v>26</v>
      </c>
      <c r="H27" s="3">
        <f>H13</f>
        <v>5073</v>
      </c>
      <c r="I27" s="3">
        <f t="shared" ref="I27:K27" si="5">I13</f>
        <v>5057</v>
      </c>
      <c r="J27" s="3">
        <f t="shared" si="5"/>
        <v>4824</v>
      </c>
      <c r="K27" s="3">
        <f t="shared" si="5"/>
        <v>7060</v>
      </c>
      <c r="L27">
        <f t="shared" si="1"/>
        <v>1</v>
      </c>
      <c r="M27">
        <f t="shared" si="2"/>
        <v>1</v>
      </c>
      <c r="N27">
        <f t="shared" si="3"/>
        <v>1</v>
      </c>
      <c r="O27">
        <f t="shared" si="4"/>
        <v>1</v>
      </c>
    </row>
    <row r="31" spans="7:16" ht="51.75" x14ac:dyDescent="0.25">
      <c r="I31">
        <v>4001000</v>
      </c>
      <c r="N31" s="4" t="s">
        <v>16</v>
      </c>
      <c r="O31" s="4" t="s">
        <v>17</v>
      </c>
      <c r="P31" s="4" t="s">
        <v>18</v>
      </c>
    </row>
    <row r="32" spans="7:16" x14ac:dyDescent="0.25">
      <c r="I32">
        <v>0.8</v>
      </c>
      <c r="N32" s="5" t="s">
        <v>19</v>
      </c>
      <c r="O32" s="6">
        <v>5073</v>
      </c>
      <c r="P32" s="5">
        <v>13</v>
      </c>
    </row>
    <row r="33" spans="9:16" x14ac:dyDescent="0.25">
      <c r="I33">
        <v>0.95</v>
      </c>
      <c r="N33" s="5" t="s">
        <v>20</v>
      </c>
      <c r="O33" s="6">
        <v>7060</v>
      </c>
      <c r="P33" s="5">
        <v>8</v>
      </c>
    </row>
    <row r="34" spans="9:16" x14ac:dyDescent="0.25">
      <c r="I34">
        <f>0.8/F10/(F8-P34)*O34*I31*(1-(I32/I33))*24</f>
        <v>12027.080321981421</v>
      </c>
      <c r="N34" s="7" t="s">
        <v>21</v>
      </c>
      <c r="O34" s="8">
        <v>5057</v>
      </c>
      <c r="P34" s="7">
        <v>14</v>
      </c>
    </row>
    <row r="35" spans="9:16" x14ac:dyDescent="0.25">
      <c r="N35" s="5" t="s">
        <v>27</v>
      </c>
      <c r="O35" s="6">
        <v>4824</v>
      </c>
      <c r="P35" s="5">
        <v>15</v>
      </c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equal" id="{E5ACB17A-4964-4944-B84C-BED8DC69EE8B}">
            <xm:f>'\\apves-fp1\FileData\Energy Services\Projects\New Jersey\SS\Ess\Data\SmartStart\ProjectFiles\47758\[47758 Gas Heating V10.xlsm]Worksheet'!#REF!</xm:f>
            <x14:dxf>
              <font>
                <color rgb="FF00B0F0"/>
              </font>
            </x14:dxf>
          </x14:cfRule>
          <xm:sqref>G15:G26</xm:sqref>
        </x14:conditionalFormatting>
        <x14:conditionalFormatting xmlns:xm="http://schemas.microsoft.com/office/excel/2006/main">
          <x14:cfRule type="cellIs" priority="3" operator="equal" id="{A4EE9B5E-C45D-4C31-9513-543475E657B1}">
            <xm:f>'\\apves-fp1\FileData\Energy Services\Projects\New Jersey\SS\Ess\Data\SmartStart\ProjectFiles\47758\[47758 Gas Heating V10.xlsm]Worksheet'!#REF!</xm:f>
            <x14:dxf>
              <font>
                <color rgb="FF00B0F0"/>
              </font>
              <fill>
                <patternFill patternType="none">
                  <bgColor auto="1"/>
                </patternFill>
              </fill>
            </x14:dxf>
          </x14:cfRule>
          <xm:sqref>N32:N35</xm:sqref>
        </x14:conditionalFormatting>
        <x14:conditionalFormatting xmlns:xm="http://schemas.microsoft.com/office/excel/2006/main">
          <x14:cfRule type="cellIs" priority="2" operator="equal" id="{B1DD843E-A105-4055-B4B1-0EE7608580CB}">
            <xm:f>'\\apves-fp1\FileData\Energy Services\Projects\New Jersey\SS\Ess\Data\SmartStart\ProjectFiles\47758\[47758 Gas Heating V10.xlsm]Worksheet'!#REF!</xm:f>
            <x14:dxf>
              <font>
                <color rgb="FF00B0F0"/>
              </font>
            </x14:dxf>
          </x14:cfRule>
          <xm:sqref>G27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Savings Calculation - Boiler</vt:lpstr>
      <vt:lpstr>reference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2018-06-21T20:14:39Z</dcterms:modified>
</cp:coreProperties>
</file>