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3 Monthly\(5) May\To be Posted on Website\"/>
    </mc:Choice>
  </mc:AlternateContent>
  <xr:revisionPtr revIDLastSave="0" documentId="13_ncr:1_{1464C143-25C5-4509-B69E-095BD948B860}"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TPO Summary" sheetId="47" r:id="rId8"/>
    <sheet name="Project Type &amp; Market Segment" sheetId="71"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Capacity'!$B$1:$AC$58</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Capacity'!$A$1:$AA$87</definedName>
    <definedName name="_xlnm.Print_Area" localSheetId="7">'TPO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82" i="61" l="1"/>
  <c r="Q82" i="61"/>
  <c r="O82" i="61"/>
  <c r="N82" i="61"/>
  <c r="J82" i="61"/>
  <c r="I82" i="61"/>
  <c r="H82" i="61"/>
  <c r="G82" i="61"/>
  <c r="F82" i="61"/>
  <c r="E82" i="61"/>
  <c r="C82" i="61"/>
  <c r="B82" i="61"/>
  <c r="L69" i="61"/>
  <c r="U69" i="61" s="1"/>
  <c r="AA69" i="61" s="1"/>
  <c r="K69" i="61"/>
  <c r="T69" i="61" s="1"/>
  <c r="Z69" i="61" s="1"/>
  <c r="L50" i="61"/>
  <c r="U50" i="61" s="1"/>
  <c r="AA50" i="61" s="1"/>
  <c r="K50" i="61"/>
  <c r="T50" i="61" s="1"/>
  <c r="Z50" i="61" s="1"/>
  <c r="K51" i="61"/>
  <c r="T51" i="61" s="1"/>
  <c r="Z51" i="61" s="1"/>
  <c r="L51" i="61"/>
  <c r="U51" i="61" s="1"/>
  <c r="AA51" i="61" s="1"/>
  <c r="L27" i="61"/>
  <c r="U27" i="61" s="1"/>
  <c r="AA27" i="61" s="1"/>
  <c r="K27" i="61"/>
  <c r="T27" i="61" s="1"/>
  <c r="Z27" i="61" s="1"/>
  <c r="C7" i="46"/>
  <c r="B7" i="46"/>
  <c r="C6" i="46"/>
  <c r="B6" i="46"/>
  <c r="D61" i="65"/>
  <c r="E61" i="65"/>
  <c r="G61" i="65"/>
  <c r="H61" i="65"/>
  <c r="I61" i="65"/>
  <c r="J61" i="65"/>
  <c r="K61" i="65"/>
  <c r="L61" i="65"/>
  <c r="M61" i="65"/>
  <c r="N61" i="65"/>
  <c r="P61" i="65"/>
  <c r="Q61" i="65"/>
  <c r="Q72" i="65" s="1"/>
  <c r="T61" i="65"/>
  <c r="S61" i="65"/>
  <c r="P72" i="65"/>
  <c r="Z72" i="65"/>
  <c r="Y72" i="65"/>
  <c r="T72" i="65"/>
  <c r="S72" i="65"/>
  <c r="K72" i="65"/>
  <c r="T70" i="65"/>
  <c r="S70" i="65"/>
  <c r="T69" i="65"/>
  <c r="S69" i="65"/>
  <c r="T68" i="65"/>
  <c r="S68" i="65"/>
  <c r="T67" i="65"/>
  <c r="S67" i="65"/>
  <c r="T66" i="65"/>
  <c r="S66" i="65"/>
  <c r="T65" i="65"/>
  <c r="S65" i="65"/>
  <c r="T64" i="65"/>
  <c r="S64" i="65"/>
  <c r="T63" i="65"/>
  <c r="S63" i="65"/>
  <c r="T62" i="65"/>
  <c r="S62" i="65"/>
  <c r="Q70" i="65"/>
  <c r="P70" i="65"/>
  <c r="Q69" i="65"/>
  <c r="P69" i="65"/>
  <c r="Q68" i="65"/>
  <c r="P68" i="65"/>
  <c r="Q67" i="65"/>
  <c r="P67" i="65"/>
  <c r="Q66" i="65"/>
  <c r="P66" i="65"/>
  <c r="Q65" i="65"/>
  <c r="P65" i="65"/>
  <c r="Q64" i="65"/>
  <c r="P64" i="65"/>
  <c r="Q63" i="65"/>
  <c r="P63" i="65"/>
  <c r="Q62" i="65"/>
  <c r="P62" i="65"/>
  <c r="L70" i="65"/>
  <c r="L72" i="65" s="1"/>
  <c r="K70" i="65"/>
  <c r="J70" i="65"/>
  <c r="I70" i="65"/>
  <c r="H70" i="65"/>
  <c r="G70" i="65"/>
  <c r="E70" i="65"/>
  <c r="D70" i="65"/>
  <c r="L69" i="65"/>
  <c r="K69" i="65"/>
  <c r="J69" i="65"/>
  <c r="I69" i="65"/>
  <c r="H69" i="65"/>
  <c r="G69" i="65"/>
  <c r="M69" i="65" s="1"/>
  <c r="E69" i="65"/>
  <c r="D69" i="65"/>
  <c r="L68" i="65"/>
  <c r="K68" i="65"/>
  <c r="J68" i="65"/>
  <c r="I68" i="65"/>
  <c r="H68" i="65"/>
  <c r="G68" i="65"/>
  <c r="E68" i="65"/>
  <c r="D68" i="65"/>
  <c r="N67" i="65"/>
  <c r="M67" i="65"/>
  <c r="L67" i="65"/>
  <c r="K67" i="65"/>
  <c r="J67" i="65"/>
  <c r="I67" i="65"/>
  <c r="H67" i="65"/>
  <c r="G67" i="65"/>
  <c r="E67" i="65"/>
  <c r="D67" i="65"/>
  <c r="L66" i="65"/>
  <c r="K66" i="65"/>
  <c r="J66" i="65"/>
  <c r="I66" i="65"/>
  <c r="H66" i="65"/>
  <c r="N66" i="65" s="1"/>
  <c r="G66" i="65"/>
  <c r="M66" i="65" s="1"/>
  <c r="E66" i="65"/>
  <c r="D66" i="65"/>
  <c r="L65" i="65"/>
  <c r="K65" i="65"/>
  <c r="J65" i="65"/>
  <c r="I65" i="65"/>
  <c r="M65" i="65" s="1"/>
  <c r="H65" i="65"/>
  <c r="N65" i="65" s="1"/>
  <c r="G65" i="65"/>
  <c r="E65" i="65"/>
  <c r="D65" i="65"/>
  <c r="L64" i="65"/>
  <c r="N64" i="65" s="1"/>
  <c r="K64" i="65"/>
  <c r="M64" i="65" s="1"/>
  <c r="J64" i="65"/>
  <c r="I64" i="65"/>
  <c r="H64" i="65"/>
  <c r="G64" i="65"/>
  <c r="E64" i="65"/>
  <c r="D64" i="65"/>
  <c r="N63" i="65"/>
  <c r="M63" i="65"/>
  <c r="L63" i="65"/>
  <c r="K63" i="65"/>
  <c r="J63" i="65"/>
  <c r="I63" i="65"/>
  <c r="H63" i="65"/>
  <c r="G63" i="65"/>
  <c r="E63" i="65"/>
  <c r="D63" i="65"/>
  <c r="L62" i="65"/>
  <c r="K62" i="65"/>
  <c r="J62" i="65"/>
  <c r="I62" i="65"/>
  <c r="H62" i="65"/>
  <c r="N62" i="65" s="1"/>
  <c r="G62" i="65"/>
  <c r="M62" i="65" s="1"/>
  <c r="E62" i="65"/>
  <c r="D62" i="65"/>
  <c r="L82" i="61" l="1"/>
  <c r="U82" i="61" s="1"/>
  <c r="AA82" i="61" s="1"/>
  <c r="K82" i="61"/>
  <c r="T82" i="61" s="1"/>
  <c r="Z82" i="61" s="1"/>
  <c r="G72" i="65"/>
  <c r="M70" i="65"/>
  <c r="N68" i="65"/>
  <c r="I72" i="65"/>
  <c r="M68" i="65"/>
  <c r="N69" i="65"/>
  <c r="J72" i="65"/>
  <c r="N70" i="65"/>
  <c r="H72" i="65"/>
  <c r="D72" i="65"/>
  <c r="E72" i="65"/>
  <c r="M72" i="65" l="1"/>
  <c r="B5" i="46" s="1"/>
  <c r="N72" i="65"/>
  <c r="C5" i="46"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W64" i="65"/>
  <c r="AC64" i="65" s="1"/>
  <c r="V64" i="65"/>
  <c r="AB64" i="65" s="1"/>
  <c r="W63" i="65"/>
  <c r="AC63" i="65" s="1"/>
  <c r="V63" i="65"/>
  <c r="AB63" i="65" s="1"/>
  <c r="W62" i="65"/>
  <c r="AC62" i="65" s="1"/>
  <c r="V62" i="65"/>
  <c r="AB62" i="65" s="1"/>
  <c r="W61" i="65"/>
  <c r="V61" i="65"/>
  <c r="O35" i="74"/>
  <c r="W46" i="74"/>
  <c r="W48" i="74" s="1"/>
  <c r="V46" i="74"/>
  <c r="V48" i="74" s="1"/>
  <c r="Q46" i="74"/>
  <c r="P46" i="74"/>
  <c r="L46" i="74"/>
  <c r="K46" i="74"/>
  <c r="J46" i="74"/>
  <c r="I46" i="74"/>
  <c r="H46" i="74"/>
  <c r="G46" i="74"/>
  <c r="E46" i="74"/>
  <c r="D46" i="74"/>
  <c r="N42" i="74"/>
  <c r="T42" i="74" s="1"/>
  <c r="Z42" i="74" s="1"/>
  <c r="M42" i="74"/>
  <c r="S42" i="74" s="1"/>
  <c r="Y42" i="74" s="1"/>
  <c r="N41" i="74"/>
  <c r="T41" i="74" s="1"/>
  <c r="Z41" i="74" s="1"/>
  <c r="M41" i="74"/>
  <c r="S41" i="74" s="1"/>
  <c r="Y41" i="74" s="1"/>
  <c r="R81" i="61"/>
  <c r="Q81" i="61"/>
  <c r="O81" i="61"/>
  <c r="N81" i="61"/>
  <c r="J81" i="61"/>
  <c r="I81" i="61"/>
  <c r="H81" i="61"/>
  <c r="G81" i="61"/>
  <c r="F81" i="61"/>
  <c r="E81" i="61"/>
  <c r="C81" i="61"/>
  <c r="B81" i="61"/>
  <c r="L68" i="61"/>
  <c r="U68" i="61" s="1"/>
  <c r="AA68" i="61" s="1"/>
  <c r="K68" i="61"/>
  <c r="T68" i="61" s="1"/>
  <c r="Z68" i="61" s="1"/>
  <c r="L49" i="61"/>
  <c r="U49" i="61" s="1"/>
  <c r="AA49" i="61" s="1"/>
  <c r="K49" i="61"/>
  <c r="T49" i="61" s="1"/>
  <c r="Z49" i="61" s="1"/>
  <c r="L26" i="61"/>
  <c r="U26" i="61" s="1"/>
  <c r="AA26" i="61" s="1"/>
  <c r="K26" i="61"/>
  <c r="T26" i="61" s="1"/>
  <c r="Z26" i="61" s="1"/>
  <c r="R83" i="61"/>
  <c r="R80" i="61"/>
  <c r="Q83" i="61"/>
  <c r="Q80" i="61"/>
  <c r="O83" i="61"/>
  <c r="O80" i="61"/>
  <c r="N83" i="61"/>
  <c r="N80" i="61"/>
  <c r="J83" i="61"/>
  <c r="J80" i="61"/>
  <c r="I83" i="61"/>
  <c r="I80" i="61"/>
  <c r="H83" i="61"/>
  <c r="H80" i="61"/>
  <c r="G83" i="61"/>
  <c r="G80" i="61"/>
  <c r="F83" i="61"/>
  <c r="F80" i="61"/>
  <c r="E83" i="61"/>
  <c r="E80" i="61"/>
  <c r="C83" i="61"/>
  <c r="B83" i="61"/>
  <c r="C80" i="61"/>
  <c r="B80" i="61"/>
  <c r="X72" i="61"/>
  <c r="W72" i="61"/>
  <c r="R72" i="61"/>
  <c r="Q72" i="61"/>
  <c r="O72" i="61"/>
  <c r="N72" i="61"/>
  <c r="J72" i="61"/>
  <c r="I72" i="61"/>
  <c r="H72" i="61"/>
  <c r="G72" i="61"/>
  <c r="F72" i="61"/>
  <c r="E72" i="61"/>
  <c r="C72" i="61"/>
  <c r="B72" i="61"/>
  <c r="L70" i="61"/>
  <c r="U70" i="61" s="1"/>
  <c r="AA70" i="61" s="1"/>
  <c r="K70" i="61"/>
  <c r="T70" i="61" s="1"/>
  <c r="Z70" i="61" s="1"/>
  <c r="X30" i="61"/>
  <c r="W30" i="61"/>
  <c r="R30" i="61"/>
  <c r="Q30" i="61"/>
  <c r="O30" i="61"/>
  <c r="N30" i="61"/>
  <c r="J30" i="61"/>
  <c r="I30" i="61"/>
  <c r="H30" i="61"/>
  <c r="G30" i="61"/>
  <c r="F30" i="61"/>
  <c r="E30" i="61"/>
  <c r="C30" i="61"/>
  <c r="B30" i="61"/>
  <c r="L28" i="61"/>
  <c r="U28" i="61" s="1"/>
  <c r="AA28" i="61" s="1"/>
  <c r="K28" i="61"/>
  <c r="T28" i="61" s="1"/>
  <c r="Z28" i="61" s="1"/>
  <c r="X53" i="61"/>
  <c r="W53" i="61"/>
  <c r="R53" i="61"/>
  <c r="Q53" i="61"/>
  <c r="O53" i="61"/>
  <c r="N53" i="61"/>
  <c r="J53" i="61"/>
  <c r="I53" i="61"/>
  <c r="H53" i="61"/>
  <c r="G53" i="61"/>
  <c r="F53" i="61"/>
  <c r="E53" i="61"/>
  <c r="C53" i="61"/>
  <c r="B53" i="61"/>
  <c r="X85" i="61"/>
  <c r="W85" i="61"/>
  <c r="R79" i="61"/>
  <c r="Q79" i="61"/>
  <c r="O79" i="61"/>
  <c r="N79" i="61"/>
  <c r="J79" i="61"/>
  <c r="I79" i="61"/>
  <c r="H79" i="61"/>
  <c r="G79" i="61"/>
  <c r="F79" i="61"/>
  <c r="E79" i="61"/>
  <c r="C79" i="61"/>
  <c r="B79" i="61"/>
  <c r="L66" i="61"/>
  <c r="U66" i="61" s="1"/>
  <c r="AA66" i="61" s="1"/>
  <c r="K66" i="61"/>
  <c r="T66" i="61" s="1"/>
  <c r="Z66" i="61" s="1"/>
  <c r="L47" i="61"/>
  <c r="U47" i="61" s="1"/>
  <c r="AA47" i="61" s="1"/>
  <c r="K47" i="61"/>
  <c r="T47" i="61" s="1"/>
  <c r="L25" i="61"/>
  <c r="U25" i="61" s="1"/>
  <c r="AA25" i="61" s="1"/>
  <c r="K25" i="61"/>
  <c r="T25" i="61" s="1"/>
  <c r="Z25" i="61" s="1"/>
  <c r="L81" i="61" l="1"/>
  <c r="U81" i="61" s="1"/>
  <c r="AA81" i="61" s="1"/>
  <c r="K81" i="61"/>
  <c r="T81" i="61" s="1"/>
  <c r="Z81" i="61" s="1"/>
  <c r="AC61" i="65"/>
  <c r="AC72" i="65" s="1"/>
  <c r="W72" i="65"/>
  <c r="AB61" i="65"/>
  <c r="AB72" i="65" s="1"/>
  <c r="V72" i="65"/>
  <c r="S46" i="74"/>
  <c r="T46" i="74"/>
  <c r="M46" i="74"/>
  <c r="N46" i="74"/>
  <c r="H85" i="61"/>
  <c r="I85" i="61"/>
  <c r="G85" i="61"/>
  <c r="J85" i="61"/>
  <c r="E85" i="61"/>
  <c r="F85" i="61"/>
  <c r="K80" i="61"/>
  <c r="T80" i="61" s="1"/>
  <c r="Z80" i="61" s="1"/>
  <c r="L80" i="61"/>
  <c r="U80" i="61" s="1"/>
  <c r="AA80" i="61" s="1"/>
  <c r="L79" i="61"/>
  <c r="U79" i="61" s="1"/>
  <c r="AA79" i="61" s="1"/>
  <c r="K79" i="61"/>
  <c r="T79" i="61" s="1"/>
  <c r="Z47" i="61"/>
  <c r="O38" i="71"/>
  <c r="N38" i="71"/>
  <c r="L38" i="71"/>
  <c r="K38" i="71"/>
  <c r="G38" i="71"/>
  <c r="F38" i="71"/>
  <c r="C38" i="71"/>
  <c r="B38" i="71"/>
  <c r="E38" i="71"/>
  <c r="D38" i="71"/>
  <c r="I27" i="71"/>
  <c r="R27" i="71" s="1"/>
  <c r="H27" i="71"/>
  <c r="Q27" i="71" s="1"/>
  <c r="X64" i="61"/>
  <c r="W64" i="61"/>
  <c r="R62" i="61"/>
  <c r="Q62" i="61"/>
  <c r="O62" i="61"/>
  <c r="N62" i="61"/>
  <c r="J62" i="61"/>
  <c r="I62" i="61"/>
  <c r="H62" i="61"/>
  <c r="G62" i="61"/>
  <c r="F62" i="61"/>
  <c r="E62" i="61"/>
  <c r="C62" i="61"/>
  <c r="B62" i="61"/>
  <c r="X45" i="61"/>
  <c r="W45" i="61"/>
  <c r="R43" i="61"/>
  <c r="Q43" i="61"/>
  <c r="O43" i="61"/>
  <c r="N43" i="61"/>
  <c r="J43" i="61"/>
  <c r="I43" i="61"/>
  <c r="H43" i="61"/>
  <c r="G43" i="61"/>
  <c r="F43" i="61"/>
  <c r="E43" i="61"/>
  <c r="C43" i="61"/>
  <c r="B43" i="61"/>
  <c r="X22" i="61"/>
  <c r="W22" i="61"/>
  <c r="R20" i="61"/>
  <c r="Q20" i="61"/>
  <c r="O20" i="61"/>
  <c r="N20" i="61"/>
  <c r="J20" i="61"/>
  <c r="I20" i="61"/>
  <c r="H20" i="61"/>
  <c r="G20" i="61"/>
  <c r="F20" i="61"/>
  <c r="E20" i="61"/>
  <c r="C20" i="61"/>
  <c r="B20" i="61"/>
  <c r="Z58" i="65"/>
  <c r="Y58" i="65"/>
  <c r="L58" i="65"/>
  <c r="K58" i="65"/>
  <c r="J58" i="65"/>
  <c r="I58" i="65"/>
  <c r="H58" i="65"/>
  <c r="G58" i="65"/>
  <c r="T58" i="65"/>
  <c r="S58" i="65"/>
  <c r="Q58" i="65"/>
  <c r="P58" i="65"/>
  <c r="E58" i="65"/>
  <c r="D58" i="65"/>
  <c r="N56" i="65"/>
  <c r="W56" i="65" s="1"/>
  <c r="AC56" i="65" s="1"/>
  <c r="M56" i="65"/>
  <c r="V56" i="65" s="1"/>
  <c r="AB56" i="65" s="1"/>
  <c r="Z49" i="65"/>
  <c r="Y49" i="65"/>
  <c r="L49" i="65"/>
  <c r="K49" i="65"/>
  <c r="J49" i="65"/>
  <c r="I49" i="65"/>
  <c r="H49" i="65"/>
  <c r="G49" i="65"/>
  <c r="T49" i="65"/>
  <c r="S49" i="65"/>
  <c r="Q49" i="65"/>
  <c r="P49" i="65"/>
  <c r="E49" i="65"/>
  <c r="D49" i="65"/>
  <c r="N47" i="65"/>
  <c r="W47" i="65" s="1"/>
  <c r="AC47" i="65" s="1"/>
  <c r="M47" i="65"/>
  <c r="V47" i="65" s="1"/>
  <c r="AB47" i="65" s="1"/>
  <c r="Z34" i="65"/>
  <c r="Y34" i="65"/>
  <c r="L34" i="65"/>
  <c r="K34" i="65"/>
  <c r="J34" i="65"/>
  <c r="I34" i="65"/>
  <c r="H34" i="65"/>
  <c r="G34" i="65"/>
  <c r="Q34" i="65"/>
  <c r="P34" i="65"/>
  <c r="E34" i="65"/>
  <c r="D34" i="65"/>
  <c r="N32" i="65"/>
  <c r="W32" i="65" s="1"/>
  <c r="M32" i="65"/>
  <c r="V32" i="65" s="1"/>
  <c r="V28" i="63"/>
  <c r="W28" i="63"/>
  <c r="Z46" i="74" l="1"/>
  <c r="Y46" i="74"/>
  <c r="AC32" i="65"/>
  <c r="AB32" i="65"/>
  <c r="Z79" i="61"/>
  <c r="L62" i="61"/>
  <c r="U62" i="61" s="1"/>
  <c r="AA62" i="61" s="1"/>
  <c r="L43" i="61"/>
  <c r="U43" i="61" s="1"/>
  <c r="AA43" i="61" s="1"/>
  <c r="K62" i="61"/>
  <c r="T62" i="61" s="1"/>
  <c r="Z62" i="61" s="1"/>
  <c r="K43" i="61"/>
  <c r="T43" i="61" s="1"/>
  <c r="Z43" i="61" s="1"/>
  <c r="K20" i="61"/>
  <c r="T20" i="61" s="1"/>
  <c r="Z20" i="61" s="1"/>
  <c r="L20" i="61"/>
  <c r="U20" i="61" s="1"/>
  <c r="AA20" i="61" s="1"/>
  <c r="Y3" i="74"/>
  <c r="V3" i="74"/>
  <c r="N13" i="74"/>
  <c r="T13" i="74" s="1"/>
  <c r="Z13" i="74" s="1"/>
  <c r="M13" i="74"/>
  <c r="S13" i="74" s="1"/>
  <c r="Y13" i="74" s="1"/>
  <c r="Q32" i="74"/>
  <c r="Q48" i="74" s="1"/>
  <c r="P32" i="74"/>
  <c r="P48" i="74" s="1"/>
  <c r="L32" i="74"/>
  <c r="L48" i="74" s="1"/>
  <c r="K32" i="74"/>
  <c r="K48" i="74" s="1"/>
  <c r="J32" i="74"/>
  <c r="J48" i="74" s="1"/>
  <c r="I32" i="74"/>
  <c r="I48" i="74" s="1"/>
  <c r="H32" i="74"/>
  <c r="H48" i="74" s="1"/>
  <c r="G32" i="74"/>
  <c r="G48" i="74" s="1"/>
  <c r="E32" i="74"/>
  <c r="E48" i="74" s="1"/>
  <c r="D32" i="74"/>
  <c r="D48" i="74" s="1"/>
  <c r="N28" i="74"/>
  <c r="T28" i="74" s="1"/>
  <c r="Z28" i="74" s="1"/>
  <c r="M28" i="74"/>
  <c r="S28" i="74" s="1"/>
  <c r="Y28"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6" i="71"/>
  <c r="H26" i="71"/>
  <c r="R59" i="61"/>
  <c r="Q59" i="61"/>
  <c r="O59" i="61"/>
  <c r="N59" i="61"/>
  <c r="J59" i="61"/>
  <c r="I59" i="61"/>
  <c r="H59" i="61"/>
  <c r="G59" i="61"/>
  <c r="F59" i="61"/>
  <c r="E59" i="61"/>
  <c r="C59" i="61"/>
  <c r="B59" i="61"/>
  <c r="N52" i="65"/>
  <c r="M52" i="65"/>
  <c r="C85" i="61"/>
  <c r="B85" i="61"/>
  <c r="R61" i="61"/>
  <c r="Q61" i="61"/>
  <c r="O61" i="61"/>
  <c r="N61" i="61"/>
  <c r="J61" i="61"/>
  <c r="I61" i="61"/>
  <c r="H61" i="61"/>
  <c r="G61" i="61"/>
  <c r="F61" i="61"/>
  <c r="E61" i="61"/>
  <c r="C61" i="61"/>
  <c r="B61" i="61"/>
  <c r="R42" i="61"/>
  <c r="Q42" i="61"/>
  <c r="O42" i="61"/>
  <c r="N42" i="61"/>
  <c r="J42" i="61"/>
  <c r="I42" i="61"/>
  <c r="H42" i="61"/>
  <c r="G42" i="61"/>
  <c r="F42" i="61"/>
  <c r="E42" i="61"/>
  <c r="C42" i="61"/>
  <c r="B42" i="61"/>
  <c r="R19" i="61"/>
  <c r="Q19" i="61"/>
  <c r="O19" i="61"/>
  <c r="N19" i="61"/>
  <c r="J19" i="61"/>
  <c r="I19" i="61"/>
  <c r="H19" i="61"/>
  <c r="G19" i="61"/>
  <c r="F19" i="61"/>
  <c r="E19" i="61"/>
  <c r="C19" i="61"/>
  <c r="B19" i="61"/>
  <c r="N55" i="65"/>
  <c r="W55" i="65" s="1"/>
  <c r="AC55" i="65" s="1"/>
  <c r="M55" i="65"/>
  <c r="V55" i="65" s="1"/>
  <c r="AB55" i="65" s="1"/>
  <c r="N46" i="65"/>
  <c r="W46" i="65" s="1"/>
  <c r="AC46" i="65" s="1"/>
  <c r="M46" i="65"/>
  <c r="V46" i="65" s="1"/>
  <c r="AB46" i="65" s="1"/>
  <c r="N31" i="65"/>
  <c r="W31" i="65" s="1"/>
  <c r="M31" i="65"/>
  <c r="V31" i="65" s="1"/>
  <c r="E13" i="71"/>
  <c r="D13" i="71"/>
  <c r="L67" i="61"/>
  <c r="L72" i="61" s="1"/>
  <c r="K67" i="61"/>
  <c r="K72" i="61" s="1"/>
  <c r="J11" i="71"/>
  <c r="B41" i="61"/>
  <c r="C41" i="61"/>
  <c r="J55" i="46"/>
  <c r="J56" i="46" s="1"/>
  <c r="H55" i="46"/>
  <c r="H56" i="46" s="1"/>
  <c r="G56" i="46"/>
  <c r="F56" i="46"/>
  <c r="D56" i="46"/>
  <c r="C56" i="46"/>
  <c r="B56" i="46"/>
  <c r="R60" i="61"/>
  <c r="Q60" i="61"/>
  <c r="O60" i="61"/>
  <c r="N60" i="61"/>
  <c r="J60" i="61"/>
  <c r="I60" i="61"/>
  <c r="H60" i="61"/>
  <c r="G60" i="61"/>
  <c r="F60" i="61"/>
  <c r="E60" i="61"/>
  <c r="C60" i="61"/>
  <c r="B60" i="61"/>
  <c r="N53" i="65"/>
  <c r="W53" i="65" s="1"/>
  <c r="AC53" i="65" s="1"/>
  <c r="M53" i="65"/>
  <c r="V53" i="65" s="1"/>
  <c r="AB53" i="65" s="1"/>
  <c r="N32" i="46"/>
  <c r="M32" i="46"/>
  <c r="M33" i="46" s="1"/>
  <c r="I36" i="71"/>
  <c r="R36" i="71" s="1"/>
  <c r="H36" i="71"/>
  <c r="Q36" i="71" s="1"/>
  <c r="I33" i="71"/>
  <c r="R33" i="71" s="1"/>
  <c r="H33" i="71"/>
  <c r="Q33" i="71" s="1"/>
  <c r="I32" i="71"/>
  <c r="R32" i="71" s="1"/>
  <c r="H32" i="71"/>
  <c r="Q32" i="71" s="1"/>
  <c r="R17" i="47"/>
  <c r="R16" i="47"/>
  <c r="Q17" i="47"/>
  <c r="Q16" i="47"/>
  <c r="R10" i="47"/>
  <c r="R9" i="47"/>
  <c r="Q10" i="47"/>
  <c r="Q9" i="47"/>
  <c r="N18" i="47"/>
  <c r="O17" i="47" s="1"/>
  <c r="M18" i="47"/>
  <c r="N11" i="47"/>
  <c r="O9" i="47" s="1"/>
  <c r="M11" i="47"/>
  <c r="I29" i="71"/>
  <c r="R29" i="71" s="1"/>
  <c r="H29" i="71"/>
  <c r="Q29"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1" i="61"/>
  <c r="Q41" i="61"/>
  <c r="O41" i="61"/>
  <c r="N41" i="61"/>
  <c r="J41" i="61"/>
  <c r="I41" i="61"/>
  <c r="H41" i="61"/>
  <c r="G41" i="61"/>
  <c r="F41" i="61"/>
  <c r="E41" i="61"/>
  <c r="AB31" i="65" l="1"/>
  <c r="AC31" i="65"/>
  <c r="R26" i="71"/>
  <c r="I38" i="71"/>
  <c r="R38" i="71" s="1"/>
  <c r="Q26" i="71"/>
  <c r="H38" i="71"/>
  <c r="Q38" i="71" s="1"/>
  <c r="H64" i="61"/>
  <c r="I64" i="61"/>
  <c r="J64" i="61"/>
  <c r="B64" i="61"/>
  <c r="N64" i="61"/>
  <c r="C64" i="61"/>
  <c r="O64" i="61"/>
  <c r="E64" i="61"/>
  <c r="Q64" i="61"/>
  <c r="F64" i="61"/>
  <c r="R64" i="61"/>
  <c r="G64" i="61"/>
  <c r="V52" i="65"/>
  <c r="W52" i="65"/>
  <c r="U67" i="61"/>
  <c r="U72" i="61" s="1"/>
  <c r="T67" i="61"/>
  <c r="T72" i="61" s="1"/>
  <c r="N32" i="74"/>
  <c r="N48" i="74" s="1"/>
  <c r="M32" i="74"/>
  <c r="M48" i="74" s="1"/>
  <c r="T32" i="74"/>
  <c r="S8" i="74"/>
  <c r="L14" i="46"/>
  <c r="L18" i="46"/>
  <c r="L22" i="46"/>
  <c r="L15" i="46"/>
  <c r="L19" i="46"/>
  <c r="L23" i="46"/>
  <c r="L16" i="46"/>
  <c r="L20" i="46"/>
  <c r="L24" i="46"/>
  <c r="L17" i="46"/>
  <c r="L21" i="46"/>
  <c r="O16" i="47"/>
  <c r="O10" i="47"/>
  <c r="N26" i="46"/>
  <c r="W87" i="61"/>
  <c r="K59" i="61"/>
  <c r="L59" i="61"/>
  <c r="L19" i="61"/>
  <c r="U19" i="61" s="1"/>
  <c r="AA19" i="61" s="1"/>
  <c r="L61" i="61"/>
  <c r="K61" i="61"/>
  <c r="K42" i="61"/>
  <c r="T42" i="61" s="1"/>
  <c r="Z42" i="61" s="1"/>
  <c r="L42" i="61"/>
  <c r="U42" i="61" s="1"/>
  <c r="AA42" i="61" s="1"/>
  <c r="K19" i="61"/>
  <c r="T19" i="61" s="1"/>
  <c r="Z19" i="61" s="1"/>
  <c r="X87" i="61"/>
  <c r="L60" i="61"/>
  <c r="K60" i="61"/>
  <c r="N33" i="46"/>
  <c r="O32" i="46" s="1"/>
  <c r="W55" i="61"/>
  <c r="W74" i="61" s="1"/>
  <c r="X55" i="61"/>
  <c r="X74" i="61" s="1"/>
  <c r="K41" i="61"/>
  <c r="T41" i="61" s="1"/>
  <c r="Z41" i="61" s="1"/>
  <c r="L41" i="61"/>
  <c r="U41" i="61" s="1"/>
  <c r="AA41" i="61" s="1"/>
  <c r="X32" i="61"/>
  <c r="W32" i="61"/>
  <c r="R18" i="61"/>
  <c r="Q18" i="61"/>
  <c r="O18" i="61"/>
  <c r="N18" i="61"/>
  <c r="J18" i="61"/>
  <c r="I18" i="61"/>
  <c r="H18" i="61"/>
  <c r="G18" i="61"/>
  <c r="F18" i="61"/>
  <c r="E18" i="61"/>
  <c r="C18" i="61"/>
  <c r="B18" i="61"/>
  <c r="N54" i="65"/>
  <c r="W54" i="65" s="1"/>
  <c r="AC54" i="65" s="1"/>
  <c r="M54" i="65"/>
  <c r="V54" i="65" s="1"/>
  <c r="AB54" i="65" s="1"/>
  <c r="Z32" i="74" l="1"/>
  <c r="Z48" i="74" s="1"/>
  <c r="T48" i="74"/>
  <c r="M58" i="65"/>
  <c r="U59" i="61"/>
  <c r="L64" i="61"/>
  <c r="T59" i="61"/>
  <c r="K64" i="61"/>
  <c r="AB52" i="65"/>
  <c r="AB58" i="65" s="1"/>
  <c r="V58" i="65"/>
  <c r="N58" i="65"/>
  <c r="AC52" i="65"/>
  <c r="AC58" i="65" s="1"/>
  <c r="W58" i="65"/>
  <c r="Z67" i="61"/>
  <c r="Z72" i="61" s="1"/>
  <c r="AA67" i="61"/>
  <c r="AA72" i="61" s="1"/>
  <c r="S32" i="74"/>
  <c r="Y8" i="74"/>
  <c r="U61" i="61"/>
  <c r="AA61" i="61" s="1"/>
  <c r="T61" i="61"/>
  <c r="Z61" i="61" s="1"/>
  <c r="U60" i="61"/>
  <c r="AA60" i="61" s="1"/>
  <c r="T60" i="61"/>
  <c r="Z60" i="61" s="1"/>
  <c r="K18" i="61"/>
  <c r="T18" i="61" s="1"/>
  <c r="Z18" i="61" s="1"/>
  <c r="L18" i="61"/>
  <c r="U18" i="61" s="1"/>
  <c r="AA18" i="61" s="1"/>
  <c r="Y32" i="74" l="1"/>
  <c r="Y48" i="74" s="1"/>
  <c r="S48" i="74"/>
  <c r="Z59" i="61"/>
  <c r="Z64" i="61" s="1"/>
  <c r="T64" i="61"/>
  <c r="AA59" i="61"/>
  <c r="AA64" i="61" s="1"/>
  <c r="U64" i="61"/>
  <c r="G33" i="46"/>
  <c r="H32" i="46" s="1"/>
  <c r="F33" i="46"/>
  <c r="E28" i="63" l="1"/>
  <c r="R85" i="61" l="1"/>
  <c r="Q85" i="61"/>
  <c r="O85" i="61"/>
  <c r="N85" i="61"/>
  <c r="L48" i="61"/>
  <c r="L53" i="61" s="1"/>
  <c r="K48" i="61"/>
  <c r="K53" i="61" s="1"/>
  <c r="R40" i="61"/>
  <c r="Q40" i="61"/>
  <c r="O40" i="61"/>
  <c r="N40" i="61"/>
  <c r="J40" i="61"/>
  <c r="I40" i="61"/>
  <c r="H40" i="61"/>
  <c r="G40" i="61"/>
  <c r="F40" i="61"/>
  <c r="E40" i="61"/>
  <c r="C40" i="61"/>
  <c r="B40" i="61"/>
  <c r="L24" i="61"/>
  <c r="L30" i="61" s="1"/>
  <c r="K24" i="61"/>
  <c r="K30" i="61" s="1"/>
  <c r="R17" i="61"/>
  <c r="Q17" i="61"/>
  <c r="O17" i="61"/>
  <c r="N17" i="61"/>
  <c r="J17" i="61"/>
  <c r="I17" i="61"/>
  <c r="H17" i="61"/>
  <c r="G17" i="61"/>
  <c r="F17" i="61"/>
  <c r="E17" i="61"/>
  <c r="C17" i="61"/>
  <c r="B17" i="61"/>
  <c r="T24" i="61" l="1"/>
  <c r="T30" i="61" s="1"/>
  <c r="U24" i="61"/>
  <c r="U30" i="61" s="1"/>
  <c r="K83" i="61"/>
  <c r="L83" i="61"/>
  <c r="T48" i="61"/>
  <c r="T53" i="61" s="1"/>
  <c r="U48" i="61"/>
  <c r="U53" i="61" s="1"/>
  <c r="K40" i="61"/>
  <c r="T40" i="61" s="1"/>
  <c r="Z40" i="61" s="1"/>
  <c r="L40" i="61"/>
  <c r="U40" i="61" s="1"/>
  <c r="AA40" i="61" s="1"/>
  <c r="L17" i="61"/>
  <c r="U17" i="61" s="1"/>
  <c r="AA17" i="61" s="1"/>
  <c r="K17" i="61"/>
  <c r="T17" i="61" s="1"/>
  <c r="Z17" i="61" s="1"/>
  <c r="N45" i="65"/>
  <c r="W45" i="65" s="1"/>
  <c r="AC45" i="65" s="1"/>
  <c r="M45" i="65"/>
  <c r="V45" i="65" s="1"/>
  <c r="AB45" i="65" s="1"/>
  <c r="N30" i="65"/>
  <c r="M30" i="65"/>
  <c r="L85" i="61" l="1"/>
  <c r="U83" i="61"/>
  <c r="AA83" i="61" s="1"/>
  <c r="K85" i="61"/>
  <c r="T83" i="61"/>
  <c r="Z83" i="61" s="1"/>
  <c r="Z48" i="61"/>
  <c r="Z53" i="61" s="1"/>
  <c r="AA24" i="61"/>
  <c r="AA30" i="61" s="1"/>
  <c r="AA48" i="61"/>
  <c r="AA53" i="61" s="1"/>
  <c r="Z24" i="61"/>
  <c r="Z30" i="61" s="1"/>
  <c r="V30" i="65"/>
  <c r="W30" i="65"/>
  <c r="U85" i="61" l="1"/>
  <c r="T85" i="61"/>
  <c r="Z85" i="61"/>
  <c r="AA85" i="61"/>
  <c r="AC30" i="65"/>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9" i="61"/>
  <c r="Q39" i="61"/>
  <c r="R38" i="61"/>
  <c r="Q38" i="61"/>
  <c r="R37" i="61"/>
  <c r="Q37" i="61"/>
  <c r="R36" i="61"/>
  <c r="Q36" i="61"/>
  <c r="O39" i="61"/>
  <c r="O38" i="61"/>
  <c r="O37" i="61"/>
  <c r="O36" i="61"/>
  <c r="N39" i="61"/>
  <c r="N38" i="61"/>
  <c r="N37" i="61"/>
  <c r="N36" i="61"/>
  <c r="J39" i="61"/>
  <c r="I39" i="61"/>
  <c r="H39" i="61"/>
  <c r="G39" i="61"/>
  <c r="F39" i="61"/>
  <c r="J38" i="61"/>
  <c r="I38" i="61"/>
  <c r="H38" i="61"/>
  <c r="G38" i="61"/>
  <c r="F38" i="61"/>
  <c r="J37" i="61"/>
  <c r="I37" i="61"/>
  <c r="H37" i="61"/>
  <c r="G37" i="61"/>
  <c r="F37" i="61"/>
  <c r="J36" i="61"/>
  <c r="I36" i="61"/>
  <c r="H36" i="61"/>
  <c r="G36" i="61"/>
  <c r="F36" i="61"/>
  <c r="E39" i="61"/>
  <c r="E38" i="61"/>
  <c r="E37" i="61"/>
  <c r="E36" i="61"/>
  <c r="C39" i="61"/>
  <c r="C38" i="61"/>
  <c r="C37" i="61"/>
  <c r="C36" i="61"/>
  <c r="B39" i="61"/>
  <c r="B38" i="61"/>
  <c r="B37" i="61"/>
  <c r="B36" i="61"/>
  <c r="N43" i="65"/>
  <c r="M43" i="65"/>
  <c r="N42" i="65"/>
  <c r="W42" i="65" s="1"/>
  <c r="AC42" i="65" s="1"/>
  <c r="M42" i="65"/>
  <c r="V42" i="65" s="1"/>
  <c r="AB42" i="65" s="1"/>
  <c r="N41" i="65"/>
  <c r="W41" i="65" s="1"/>
  <c r="AC41" i="65" s="1"/>
  <c r="M41" i="65"/>
  <c r="V41" i="65" s="1"/>
  <c r="AB41" i="65" s="1"/>
  <c r="N40" i="65"/>
  <c r="W40" i="65" s="1"/>
  <c r="M40" i="65"/>
  <c r="V40" i="65" s="1"/>
  <c r="N39" i="65"/>
  <c r="M39" i="65"/>
  <c r="H45" i="61" l="1"/>
  <c r="H55" i="61" s="1"/>
  <c r="H74" i="61" s="1"/>
  <c r="B45" i="61"/>
  <c r="E45" i="61"/>
  <c r="N45" i="61"/>
  <c r="N55" i="61" s="1"/>
  <c r="N74" i="61" s="1"/>
  <c r="J45" i="61"/>
  <c r="J55" i="61" s="1"/>
  <c r="J74" i="61" s="1"/>
  <c r="I45" i="61"/>
  <c r="I55" i="61" s="1"/>
  <c r="I74" i="61" s="1"/>
  <c r="R45" i="61"/>
  <c r="R55" i="61" s="1"/>
  <c r="R74" i="61" s="1"/>
  <c r="C45" i="61"/>
  <c r="F45" i="61"/>
  <c r="O45" i="61"/>
  <c r="O55" i="61" s="1"/>
  <c r="O74" i="61" s="1"/>
  <c r="Q45" i="61"/>
  <c r="Q55" i="61" s="1"/>
  <c r="Q74" i="61" s="1"/>
  <c r="G45" i="61"/>
  <c r="G55" i="61" s="1"/>
  <c r="G74" i="61" s="1"/>
  <c r="Q22" i="61"/>
  <c r="R22" i="61"/>
  <c r="O22" i="61"/>
  <c r="N22" i="61"/>
  <c r="W43" i="65"/>
  <c r="AC43" i="65" s="1"/>
  <c r="V43" i="65"/>
  <c r="AB43" i="65" s="1"/>
  <c r="V39" i="65"/>
  <c r="W39" i="65"/>
  <c r="AC40" i="65"/>
  <c r="AB40" i="65"/>
  <c r="K16" i="61"/>
  <c r="T16" i="61" s="1"/>
  <c r="Z16" i="61" s="1"/>
  <c r="L16" i="61"/>
  <c r="U16" i="61" s="1"/>
  <c r="AA16" i="61" s="1"/>
  <c r="K39" i="61"/>
  <c r="T39" i="61" s="1"/>
  <c r="Z39" i="61" s="1"/>
  <c r="L36" i="61"/>
  <c r="L39" i="61"/>
  <c r="U39" i="61" s="1"/>
  <c r="AA39" i="61" s="1"/>
  <c r="K37" i="61"/>
  <c r="T37" i="61" s="1"/>
  <c r="Z37" i="61" s="1"/>
  <c r="L37" i="61"/>
  <c r="U37" i="61" s="1"/>
  <c r="AA37" i="61" s="1"/>
  <c r="K36" i="61"/>
  <c r="K38" i="61"/>
  <c r="T38" i="61" s="1"/>
  <c r="Z38" i="61" s="1"/>
  <c r="L38" i="61"/>
  <c r="U38" i="61" s="1"/>
  <c r="AA38" i="61" s="1"/>
  <c r="K45" i="61" l="1"/>
  <c r="L45" i="61"/>
  <c r="AB39" i="65"/>
  <c r="AC39" i="65"/>
  <c r="R32" i="61"/>
  <c r="R77" i="61"/>
  <c r="R87" i="61" s="1"/>
  <c r="O32" i="61"/>
  <c r="O77" i="61"/>
  <c r="O87" i="61" s="1"/>
  <c r="N32" i="61"/>
  <c r="N77" i="61"/>
  <c r="N87" i="61" s="1"/>
  <c r="Q32" i="61"/>
  <c r="Q77" i="61"/>
  <c r="Q87" i="61" s="1"/>
  <c r="F55" i="61"/>
  <c r="F74" i="61" s="1"/>
  <c r="E55" i="61"/>
  <c r="E74" i="61" s="1"/>
  <c r="C55" i="61"/>
  <c r="C74" i="61" s="1"/>
  <c r="B55" i="61"/>
  <c r="B74" i="61" s="1"/>
  <c r="T36" i="61"/>
  <c r="T45" i="61" s="1"/>
  <c r="U36" i="61"/>
  <c r="U45" i="61" s="1"/>
  <c r="L55" i="61" l="1"/>
  <c r="L74" i="61" s="1"/>
  <c r="K55" i="61"/>
  <c r="K74" i="61" s="1"/>
  <c r="U55" i="61"/>
  <c r="U74" i="61" s="1"/>
  <c r="T55" i="61"/>
  <c r="T74" i="61" s="1"/>
  <c r="AA36" i="61"/>
  <c r="AA45" i="61" s="1"/>
  <c r="Z36" i="61"/>
  <c r="Z45" i="61" s="1"/>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I22" i="61" s="1"/>
  <c r="H9" i="61"/>
  <c r="G9" i="61"/>
  <c r="F9" i="61"/>
  <c r="F22" i="61" s="1"/>
  <c r="E9" i="61"/>
  <c r="C9" i="61"/>
  <c r="B9" i="61"/>
  <c r="B22" i="61" s="1"/>
  <c r="Z3" i="61"/>
  <c r="W3" i="61"/>
  <c r="T3" i="61"/>
  <c r="G1" i="61"/>
  <c r="A1" i="61"/>
  <c r="N44" i="65"/>
  <c r="N49" i="65" s="1"/>
  <c r="M44" i="65"/>
  <c r="M49"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E22" i="61" l="1"/>
  <c r="H22" i="61"/>
  <c r="J22" i="61"/>
  <c r="J32" i="61" s="1"/>
  <c r="G22" i="61"/>
  <c r="C22" i="61"/>
  <c r="C77" i="61" s="1"/>
  <c r="M34" i="65"/>
  <c r="N34" i="65"/>
  <c r="R28" i="63"/>
  <c r="Z28" i="63" s="1"/>
  <c r="V28" i="65"/>
  <c r="W28" i="65"/>
  <c r="B32" i="61"/>
  <c r="F77" i="61"/>
  <c r="B61" i="46"/>
  <c r="C61" i="46"/>
  <c r="AA55" i="61"/>
  <c r="AA74" i="61" s="1"/>
  <c r="Z55" i="61"/>
  <c r="Z74" i="61" s="1"/>
  <c r="D49" i="46"/>
  <c r="D50" i="46"/>
  <c r="K10" i="47"/>
  <c r="O11" i="47"/>
  <c r="K16" i="47"/>
  <c r="O18" i="47"/>
  <c r="L32" i="46"/>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4" i="65"/>
  <c r="W49" i="65" s="1"/>
  <c r="V44" i="65"/>
  <c r="V49"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J77" i="61" l="1"/>
  <c r="J87" i="61" s="1"/>
  <c r="L22" i="61"/>
  <c r="K22" i="61"/>
  <c r="V34" i="65"/>
  <c r="W34" i="65"/>
  <c r="T25" i="63"/>
  <c r="C32" i="61"/>
  <c r="AB28" i="65"/>
  <c r="AC28" i="65"/>
  <c r="B8" i="46"/>
  <c r="C8" i="46"/>
  <c r="D6" i="46" s="1"/>
  <c r="F32" i="61"/>
  <c r="F13" i="71"/>
  <c r="B77" i="61"/>
  <c r="B87" i="61" s="1"/>
  <c r="AC9" i="65"/>
  <c r="H32" i="61"/>
  <c r="H77" i="61"/>
  <c r="H87" i="61" s="1"/>
  <c r="I32" i="61"/>
  <c r="I77" i="61"/>
  <c r="I87" i="61" s="1"/>
  <c r="G32" i="61"/>
  <c r="G77" i="61"/>
  <c r="G87" i="61" s="1"/>
  <c r="E32" i="61"/>
  <c r="E77" i="61"/>
  <c r="E87" i="61" s="1"/>
  <c r="K11" i="47"/>
  <c r="AB9" i="65"/>
  <c r="O33" i="46"/>
  <c r="L33" i="46"/>
  <c r="K18" i="47"/>
  <c r="D51" i="46"/>
  <c r="L26" i="46"/>
  <c r="H33" i="46"/>
  <c r="C87" i="61"/>
  <c r="T9" i="61"/>
  <c r="T22" i="61" s="1"/>
  <c r="AB44" i="65"/>
  <c r="AB49" i="65" s="1"/>
  <c r="AC44" i="65"/>
  <c r="AC49" i="65" s="1"/>
  <c r="Y6" i="63"/>
  <c r="S9" i="47"/>
  <c r="S11" i="47" s="1"/>
  <c r="D45" i="46"/>
  <c r="S16" i="47"/>
  <c r="S18" i="47" s="1"/>
  <c r="U9" i="61"/>
  <c r="U22"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AC34" i="65" l="1"/>
  <c r="AB34" i="65"/>
  <c r="F87" i="61"/>
  <c r="L32" i="61"/>
  <c r="L77" i="61"/>
  <c r="K32" i="61"/>
  <c r="K77" i="61"/>
  <c r="U32" i="61"/>
  <c r="U77" i="61"/>
  <c r="AA77" i="61" s="1"/>
  <c r="T32" i="61"/>
  <c r="T77" i="61"/>
  <c r="Z77" i="61" s="1"/>
  <c r="Z9" i="61"/>
  <c r="Z22" i="61" s="1"/>
  <c r="D7" i="46"/>
  <c r="D5" i="46"/>
  <c r="AA9" i="61"/>
  <c r="AA22" i="61" s="1"/>
  <c r="T28" i="63"/>
  <c r="O26" i="46"/>
  <c r="L87" i="61" l="1"/>
  <c r="Z87" i="61"/>
  <c r="K87" i="61"/>
  <c r="AA32" i="61"/>
  <c r="Z32" i="61"/>
  <c r="D8" i="46"/>
  <c r="T87" i="61" l="1"/>
  <c r="U87" i="61"/>
  <c r="AA87" i="61" l="1"/>
</calcChain>
</file>

<file path=xl/sharedStrings.xml><?xml version="1.0" encoding="utf-8"?>
<sst xmlns="http://schemas.openxmlformats.org/spreadsheetml/2006/main" count="1200" uniqueCount="420">
  <si>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</si>
  <si>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</si>
  <si>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</si>
  <si>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</si>
  <si>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</si>
  <si>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</si>
  <si>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</si>
  <si>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</si>
  <si>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</si>
  <si>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</si>
  <si>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</si>
  <si>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</si>
  <si>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</si>
  <si>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</si>
  <si>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</si>
  <si>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</si>
  <si>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</si>
  <si>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</si>
  <si>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</si>
  <si>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</si>
  <si>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</si>
  <si>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</si>
  <si>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</si>
  <si>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</si>
  <si>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</si>
  <si>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</si>
  <si>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</si>
  <si>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</si>
  <si>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</si>
  <si>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</si>
  <si>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</si>
  <si>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</si>
  <si>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</si>
  <si>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</si>
  <si>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</si>
  <si>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</si>
  <si>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</si>
  <si>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</si>
  <si>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</si>
  <si>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</si>
  <si>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</si>
  <si>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</si>
  <si>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</si>
  <si>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</si>
  <si>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</si>
  <si>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</si>
  <si>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</si>
  <si>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</si>
  <si>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</si>
  <si>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</si>
  <si>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</si>
  <si>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</si>
  <si>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</si>
  <si>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</si>
  <si>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</si>
  <si>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</si>
  <si>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</si>
  <si>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</si>
  <si>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</si>
  <si>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</si>
  <si>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</si>
  <si>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</si>
  <si>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</si>
  <si>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</si>
  <si>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</si>
  <si>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</si>
  <si>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</si>
  <si>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</si>
  <si>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</si>
  <si>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</si>
  <si>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</si>
  <si>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</si>
  <si>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</si>
  <si>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</si>
  <si>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</si>
  <si>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</si>
  <si>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</si>
  <si>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</si>
  <si>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</si>
  <si>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</si>
  <si>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</si>
  <si>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</si>
  <si>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</si>
  <si>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</si>
  <si>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</si>
  <si>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</si>
  <si>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</si>
  <si>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</si>
  <si>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</si>
  <si>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</si>
  <si>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</si>
  <si>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</si>
  <si>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</si>
  <si>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</si>
  <si>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</si>
  <si>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</si>
  <si>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</si>
  <si>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</si>
  <si>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</si>
  <si>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</si>
  <si>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</si>
  <si>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</si>
  <si>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</si>
  <si>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</si>
  <si>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</si>
  <si>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</si>
  <si>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</si>
  <si>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</si>
  <si>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</si>
  <si>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</si>
  <si>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</si>
  <si>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</si>
  <si>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</si>
  <si>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</si>
  <si>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</si>
  <si>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</si>
  <si>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</si>
  <si>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</si>
  <si>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</si>
  <si>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</si>
  <si>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</si>
  <si>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</si>
  <si>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</si>
  <si>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</si>
  <si>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</si>
  <si>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</si>
  <si>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</si>
  <si>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</si>
  <si>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</si>
  <si>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</si>
  <si>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</si>
  <si>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</si>
  <si>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</si>
  <si>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</si>
  <si>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</si>
  <si>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</si>
  <si>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</si>
  <si>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</si>
  <si>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</si>
  <si>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</si>
  <si>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</si>
  <si>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</si>
  <si>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</si>
  <si>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</si>
  <si>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</si>
  <si>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</si>
  <si>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</si>
  <si>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</si>
  <si>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</si>
  <si>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</si>
  <si>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</si>
  <si>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</si>
  <si>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</si>
  <si>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</si>
  <si>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</si>
  <si>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</si>
  <si>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</si>
  <si>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</si>
  <si>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</si>
  <si>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</si>
  <si>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</si>
  <si>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</si>
  <si>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</si>
  <si>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</si>
  <si>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</si>
  <si>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</si>
  <si>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</si>
  <si>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</si>
  <si>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</si>
  <si>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</si>
  <si>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</si>
  <si>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</si>
  <si>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</si>
  <si>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</si>
  <si>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</si>
  <si>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</si>
  <si>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</si>
  <si>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</si>
  <si>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</si>
  <si>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</si>
  <si>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</si>
  <si>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</si>
  <si>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</si>
  <si>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</si>
  <si>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</si>
  <si>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</si>
  <si>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</si>
  <si>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</si>
  <si>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</si>
  <si>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</si>
  <si>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</si>
  <si>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</si>
  <si>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</si>
  <si>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</si>
  <si>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</si>
  <si>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</si>
  <si>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</si>
  <si>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</si>
  <si>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</si>
  <si>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</si>
  <si>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</si>
  <si>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</si>
  <si>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</si>
  <si>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</si>
  <si>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</si>
  <si>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</si>
  <si>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</si>
  <si>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</si>
  <si>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</si>
  <si>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</si>
  <si>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</si>
  <si>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</si>
  <si>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</si>
  <si>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</si>
  <si>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</si>
  <si>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</si>
  <si>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</si>
  <si>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</si>
  <si>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</si>
  <si>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</si>
  <si>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</si>
  <si>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</si>
  <si>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</si>
  <si>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</si>
  <si>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</si>
  <si>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</si>
  <si>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</si>
  <si>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</si>
  <si>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</si>
  <si>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</si>
  <si>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</si>
  <si>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</si>
  <si>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</si>
  <si>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</si>
  <si>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</si>
  <si>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</si>
  <si>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</si>
  <si>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</si>
  <si>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</si>
  <si>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</si>
  <si>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</si>
  <si>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</si>
  <si>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</si>
  <si>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</si>
  <si>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</si>
  <si>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</si>
  <si>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</si>
  <si>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</si>
  <si>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</si>
  <si>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</si>
  <si>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</si>
  <si>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</si>
  <si>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</si>
  <si>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</si>
  <si>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</si>
  <si>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</si>
  <si>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</si>
  <si>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</si>
  <si>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</si>
  <si>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</si>
  <si>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</si>
  <si>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</si>
  <si>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</si>
  <si>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</si>
  <si>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</si>
  <si>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</si>
  <si>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</si>
  <si>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</si>
  <si>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</si>
  <si>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</si>
  <si>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</si>
  <si>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</si>
  <si>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</si>
  <si>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</si>
  <si>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</si>
  <si>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</si>
  <si>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</si>
  <si>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</si>
  <si>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</si>
  <si>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</si>
  <si>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</si>
  <si>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</si>
  <si>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</si>
  <si>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</si>
  <si>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</si>
  <si>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</si>
  <si>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</si>
  <si>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</si>
  <si>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</si>
  <si>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</si>
  <si>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</si>
  <si>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</si>
  <si>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</si>
  <si>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</si>
  <si>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</si>
  <si>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</si>
  <si>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</si>
  <si>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</si>
  <si>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</si>
  <si>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</si>
  <si>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</si>
  <si>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</si>
  <si>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</si>
  <si>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</si>
  <si>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</si>
  <si>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</si>
  <si>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</si>
  <si>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</si>
  <si>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</si>
  <si>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</si>
  <si>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</si>
  <si>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</si>
  <si>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</si>
  <si>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</si>
  <si>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</si>
  <si>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</si>
  <si>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</si>
  <si>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</si>
  <si>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</si>
  <si>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</si>
  <si>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</si>
  <si>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</si>
  <si>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</si>
  <si>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</si>
  <si>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</si>
  <si>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</si>
  <si>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</si>
  <si>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</si>
  <si>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</si>
  <si>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</si>
  <si>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</si>
  <si>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</si>
  <si>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</si>
  <si>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</si>
  <si>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</si>
  <si>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</si>
  <si>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</si>
  <si>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</si>
  <si>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</si>
  <si>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</si>
  <si>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</si>
  <si>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</si>
  <si>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</si>
  <si>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</si>
  <si>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</si>
  <si>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</si>
  <si>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</si>
  <si>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</si>
  <si>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</si>
  <si>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</si>
  <si>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</si>
  <si>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</si>
  <si>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</si>
  <si>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</si>
  <si>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</si>
  <si>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</si>
  <si>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</si>
  <si>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</si>
  <si>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</si>
  <si>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</si>
  <si>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</si>
  <si>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</si>
  <si>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</si>
  <si>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</si>
  <si>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</si>
  <si>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</si>
  <si>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</si>
  <si>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</si>
  <si>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</si>
  <si>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</si>
  <si>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</si>
  <si>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</si>
  <si>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</si>
  <si>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</si>
  <si>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</si>
  <si>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</si>
  <si>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</si>
  <si>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</si>
  <si>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</si>
  <si>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</si>
  <si>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</si>
  <si>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</si>
  <si>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</si>
  <si>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</si>
  <si>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</si>
  <si>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</si>
  <si>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</si>
  <si>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</si>
  <si>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</si>
  <si>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</si>
  <si>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t>Rooftop, Carport, Canopy and Floating Solar</t>
  </si>
  <si>
    <t>Total of All Projects               as of 05/31/2022 (kW)</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</si>
  <si>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</si>
  <si>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</si>
  <si>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</si>
  <si>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 xml:space="preserve">       SREC Registration Program (SRP) Decertified Projects (2000-2017) as of</t>
  </si>
  <si>
    <t>Note: The SRP Installation Data includes the decertified status - these projects were previously in the installation data as Complete, but now have been deactivated.</t>
  </si>
  <si>
    <t xml:space="preserve">project capacity on the decertified tab </t>
  </si>
  <si>
    <r>
      <rPr>
        <b/>
        <i/>
        <sz val="11"/>
        <color rgb="FF000000"/>
        <rFont val="Arial"/>
        <family val="2"/>
      </rPr>
      <t>SRP</t>
    </r>
    <r>
      <rPr>
        <b/>
        <sz val="11"/>
        <color indexed="8"/>
        <rFont val="Arial"/>
        <family val="2"/>
      </rPr>
      <t xml:space="preserve"> 2000-2022 Total</t>
    </r>
  </si>
  <si>
    <r>
      <rPr>
        <b/>
        <i/>
        <sz val="11"/>
        <color rgb="FF000000"/>
        <rFont val="Arial"/>
        <family val="2"/>
      </rPr>
      <t>SRP</t>
    </r>
    <r>
      <rPr>
        <b/>
        <sz val="11"/>
        <color indexed="8"/>
        <rFont val="Arial"/>
        <family val="2"/>
      </rPr>
      <t xml:space="preserve"> 2023 Total</t>
    </r>
  </si>
  <si>
    <r>
      <rPr>
        <b/>
        <i/>
        <sz val="11"/>
        <color rgb="FF000000"/>
        <rFont val="Arial"/>
        <family val="2"/>
      </rPr>
      <t>TI</t>
    </r>
    <r>
      <rPr>
        <b/>
        <sz val="11"/>
        <color rgb="FF000000"/>
        <rFont val="Arial"/>
        <family val="2"/>
      </rPr>
      <t xml:space="preserve"> 2015-2022</t>
    </r>
    <r>
      <rPr>
        <b/>
        <sz val="11"/>
        <color indexed="8"/>
        <rFont val="Arial"/>
        <family val="2"/>
      </rPr>
      <t xml:space="preserve"> Total</t>
    </r>
  </si>
  <si>
    <r>
      <rPr>
        <b/>
        <i/>
        <sz val="11"/>
        <color rgb="FF000000"/>
        <rFont val="Arial"/>
        <family val="2"/>
      </rPr>
      <t>TI</t>
    </r>
    <r>
      <rPr>
        <b/>
        <sz val="11"/>
        <color indexed="8"/>
        <rFont val="Arial"/>
        <family val="2"/>
      </rPr>
      <t xml:space="preserve"> 2023 Total</t>
    </r>
  </si>
  <si>
    <r>
      <rPr>
        <b/>
        <i/>
        <sz val="11"/>
        <color rgb="FF000000"/>
        <rFont val="Arial"/>
        <family val="2"/>
      </rPr>
      <t>ADI</t>
    </r>
    <r>
      <rPr>
        <b/>
        <sz val="11"/>
        <color rgb="FF000000"/>
        <rFont val="Arial"/>
        <family val="2"/>
      </rPr>
      <t xml:space="preserve"> 2019-2022</t>
    </r>
    <r>
      <rPr>
        <b/>
        <sz val="11"/>
        <color indexed="8"/>
        <rFont val="Arial"/>
        <family val="2"/>
      </rPr>
      <t xml:space="preserve"> Total</t>
    </r>
  </si>
  <si>
    <r>
      <rPr>
        <b/>
        <i/>
        <sz val="11"/>
        <color rgb="FF000000"/>
        <rFont val="Arial"/>
        <family val="2"/>
      </rPr>
      <t>ADI</t>
    </r>
    <r>
      <rPr>
        <b/>
        <sz val="11"/>
        <color indexed="8"/>
        <rFont val="Arial"/>
        <family val="2"/>
      </rPr>
      <t xml:space="preserve"> 2023 Total</t>
    </r>
  </si>
  <si>
    <t>2000-2022 Total</t>
  </si>
  <si>
    <t>SRP, TI &amp; ADI 2023 Total</t>
  </si>
  <si>
    <t>Rooftop, Carport, Canopy and Floating Solar - PUBLIC</t>
  </si>
  <si>
    <t>TI Decertified Total</t>
  </si>
  <si>
    <t>SRP Decertified Total</t>
  </si>
  <si>
    <t>SRP &amp; TI Decertified  Program Totals</t>
  </si>
  <si>
    <t xml:space="preserve">       Transition Incentive Program (TI) Decertified Projects (2021 - 2022) as of</t>
  </si>
  <si>
    <t>SRP, TI &amp; ADI Program Totals</t>
  </si>
  <si>
    <t>Total of All Projects               as 05/31/23 (kW)</t>
  </si>
  <si>
    <t>Previously Reported through 04/30/2023</t>
  </si>
  <si>
    <t>Difference between  04/30/2023 and 05/31/2023</t>
  </si>
  <si>
    <t xml:space="preserve"> </t>
  </si>
  <si>
    <t>Projects that have requested decertification prior to reaching the end of their SREC qualification life.</t>
  </si>
  <si>
    <t>Projects that have requested to be decertfied by the customer or PJM Gats that have not yet reached the end of their SREC qualification life.</t>
  </si>
  <si>
    <r>
      <rPr>
        <b/>
        <sz val="10"/>
        <rFont val="Arial"/>
        <family val="2"/>
      </rPr>
      <t>Note (3):</t>
    </r>
    <r>
      <rPr>
        <sz val="10"/>
        <rFont val="Arial"/>
        <family val="2"/>
      </rPr>
      <t xml:space="preserve"> </t>
    </r>
  </si>
  <si>
    <t>Projects that have requested decertfification prior to reaching the end of their TREC qualification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</si>
</sst>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7">
    <xf numFmtId="0" fontId="0" fillId="0" borderId="0"/>
    <xf numFmtId="43" fontId="30" fillId="0" borderId="0" applyFont="0" applyFill="0" applyBorder="0" applyAlignment="0" applyProtection="0"/>
    <xf numFmtId="0" fontId="37" fillId="0" borderId="0"/>
    <xf numFmtId="0" fontId="31"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2" borderId="29" applyNumberFormat="0" applyAlignment="0" applyProtection="0"/>
    <xf numFmtId="0" fontId="68" fillId="13" borderId="30" applyNumberFormat="0" applyAlignment="0" applyProtection="0"/>
    <xf numFmtId="0" fontId="69" fillId="13" borderId="29" applyNumberFormat="0" applyAlignment="0" applyProtection="0"/>
    <xf numFmtId="0" fontId="70" fillId="0" borderId="31" applyNumberFormat="0" applyFill="0" applyAlignment="0" applyProtection="0"/>
    <xf numFmtId="0" fontId="71" fillId="14" borderId="32"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5"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5" borderId="33"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5" borderId="33" applyNumberFormat="0" applyFont="0" applyAlignment="0" applyProtection="0"/>
    <xf numFmtId="0" fontId="25" fillId="0" borderId="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5" borderId="33" applyNumberFormat="0" applyFont="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8">
    <xf numFmtId="0" fontId="0" fillId="0" borderId="0" xfId="0"/>
    <xf numFmtId="0" fontId="31" fillId="0" borderId="0" xfId="3"/>
    <xf numFmtId="0" fontId="0" fillId="2" borderId="0" xfId="0" applyFill="1"/>
    <xf numFmtId="0" fontId="32" fillId="2" borderId="0" xfId="4" applyFont="1" applyFill="1" applyAlignment="1">
      <alignment vertical="center"/>
    </xf>
    <xf numFmtId="0" fontId="34" fillId="4" borderId="1" xfId="3" applyFont="1" applyFill="1" applyBorder="1" applyAlignment="1">
      <alignment horizontal="center" wrapText="1"/>
    </xf>
    <xf numFmtId="0" fontId="31" fillId="3" borderId="0" xfId="3" applyFill="1" applyAlignment="1">
      <alignment horizontal="center" vertical="center"/>
    </xf>
    <xf numFmtId="0" fontId="41"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8" fillId="2" borderId="0" xfId="0" applyFont="1" applyFill="1"/>
    <xf numFmtId="0" fontId="0" fillId="0" borderId="8" xfId="0" applyBorder="1"/>
    <xf numFmtId="0" fontId="0" fillId="0" borderId="15" xfId="0" applyBorder="1"/>
    <xf numFmtId="0" fontId="32" fillId="2" borderId="12" xfId="4" applyFont="1" applyFill="1" applyBorder="1" applyAlignment="1">
      <alignment horizontal="left" vertical="center"/>
    </xf>
    <xf numFmtId="0" fontId="32" fillId="2" borderId="0" xfId="4" applyFont="1" applyFill="1" applyAlignment="1">
      <alignment horizontal="left" vertical="center"/>
    </xf>
    <xf numFmtId="0" fontId="32" fillId="2" borderId="13" xfId="4" applyFont="1" applyFill="1" applyBorder="1" applyAlignment="1">
      <alignment horizontal="left" vertical="center"/>
    </xf>
    <xf numFmtId="0" fontId="30" fillId="2" borderId="13" xfId="0" applyFont="1" applyFill="1" applyBorder="1" applyAlignment="1">
      <alignment horizontal="left"/>
    </xf>
    <xf numFmtId="0" fontId="40" fillId="3"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0" borderId="0" xfId="3" applyFont="1" applyAlignment="1">
      <alignment horizontal="left" vertical="center" wrapText="1"/>
    </xf>
    <xf numFmtId="0" fontId="40" fillId="3" borderId="0" xfId="3" applyFont="1" applyFill="1" applyAlignment="1">
      <alignment vertical="center"/>
    </xf>
    <xf numFmtId="0" fontId="0" fillId="3" borderId="0" xfId="0" applyFill="1"/>
    <xf numFmtId="0" fontId="33" fillId="3" borderId="0" xfId="3" applyFont="1" applyFill="1"/>
    <xf numFmtId="0" fontId="36" fillId="3" borderId="1" xfId="5" applyFont="1" applyFill="1" applyBorder="1" applyAlignment="1">
      <alignment horizontal="left" wrapText="1"/>
    </xf>
    <xf numFmtId="0" fontId="33" fillId="0" borderId="1" xfId="0" applyFont="1" applyBorder="1" applyAlignment="1">
      <alignment horizontal="center" wrapText="1"/>
    </xf>
    <xf numFmtId="0" fontId="33" fillId="0" borderId="1" xfId="0" applyFont="1" applyBorder="1" applyAlignment="1">
      <alignment horizontal="center"/>
    </xf>
    <xf numFmtId="0" fontId="38" fillId="0" borderId="1" xfId="0" applyFont="1" applyBorder="1" applyAlignment="1">
      <alignment horizontal="center"/>
    </xf>
    <xf numFmtId="0" fontId="38" fillId="0" borderId="1" xfId="0" applyFont="1" applyBorder="1"/>
    <xf numFmtId="0" fontId="0" fillId="3" borderId="9" xfId="0" applyFill="1" applyBorder="1"/>
    <xf numFmtId="0" fontId="0" fillId="3" borderId="10" xfId="0" applyFill="1" applyBorder="1"/>
    <xf numFmtId="0" fontId="0" fillId="3" borderId="12" xfId="0" applyFill="1" applyBorder="1"/>
    <xf numFmtId="0" fontId="40" fillId="0" borderId="12" xfId="3" applyFont="1" applyBorder="1" applyAlignment="1">
      <alignment horizontal="left" vertical="center" wrapText="1"/>
    </xf>
    <xf numFmtId="0" fontId="40" fillId="3" borderId="12" xfId="3" applyFont="1" applyFill="1" applyBorder="1" applyAlignment="1">
      <alignment vertical="center"/>
    </xf>
    <xf numFmtId="0" fontId="0" fillId="3" borderId="14" xfId="0" applyFill="1" applyBorder="1"/>
    <xf numFmtId="0" fontId="0" fillId="3" borderId="8" xfId="0" applyFill="1" applyBorder="1"/>
    <xf numFmtId="0" fontId="38" fillId="3" borderId="0" xfId="2" applyFont="1" applyFill="1"/>
    <xf numFmtId="0" fontId="40" fillId="0" borderId="0" xfId="3" applyFont="1" applyAlignment="1">
      <alignment horizontal="left" vertical="center"/>
    </xf>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3" borderId="0" xfId="3" applyFill="1"/>
    <xf numFmtId="166" fontId="31" fillId="3"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16" xfId="0" applyFont="1" applyBorder="1" applyAlignment="1">
      <alignment vertical="center" wrapText="1"/>
    </xf>
    <xf numFmtId="3" fontId="46" fillId="0" borderId="16" xfId="0" applyNumberFormat="1" applyFont="1" applyBorder="1" applyAlignment="1">
      <alignment horizontal="center" vertical="center"/>
    </xf>
    <xf numFmtId="0" fontId="48" fillId="6" borderId="1" xfId="0" applyFont="1" applyFill="1" applyBorder="1" applyAlignment="1">
      <alignment horizontal="center" vertical="center" wrapText="1"/>
    </xf>
    <xf numFmtId="3" fontId="48"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xf>
    <xf numFmtId="0" fontId="31" fillId="3" borderId="0" xfId="2" applyFont="1" applyFill="1"/>
    <xf numFmtId="0" fontId="34" fillId="3" borderId="1" xfId="2" applyFont="1" applyFill="1" applyBorder="1"/>
    <xf numFmtId="0" fontId="31" fillId="3" borderId="1" xfId="2" applyFont="1" applyFill="1" applyBorder="1"/>
    <xf numFmtId="3" fontId="31" fillId="3" borderId="1" xfId="2" applyNumberFormat="1" applyFont="1" applyFill="1" applyBorder="1" applyAlignment="1">
      <alignment horizontal="center"/>
    </xf>
    <xf numFmtId="167" fontId="31" fillId="3" borderId="1" xfId="7" applyNumberFormat="1" applyFont="1" applyFill="1" applyBorder="1" applyAlignment="1">
      <alignment horizontal="center"/>
    </xf>
    <xf numFmtId="3" fontId="34" fillId="4" borderId="1" xfId="2" applyNumberFormat="1" applyFont="1" applyFill="1" applyBorder="1" applyAlignment="1">
      <alignment horizontal="center"/>
    </xf>
    <xf numFmtId="9" fontId="34" fillId="4" borderId="1" xfId="0" applyNumberFormat="1" applyFont="1" applyFill="1" applyBorder="1" applyAlignment="1">
      <alignment horizontal="center"/>
    </xf>
    <xf numFmtId="0" fontId="34" fillId="3" borderId="0" xfId="2" applyFont="1" applyFill="1"/>
    <xf numFmtId="0" fontId="31" fillId="7" borderId="1" xfId="2" applyFont="1" applyFill="1" applyBorder="1"/>
    <xf numFmtId="3" fontId="31" fillId="7" borderId="1" xfId="2" applyNumberFormat="1" applyFont="1" applyFill="1" applyBorder="1" applyAlignment="1">
      <alignment horizontal="center"/>
    </xf>
    <xf numFmtId="0" fontId="34" fillId="0" borderId="0" xfId="3" applyFont="1"/>
    <xf numFmtId="164" fontId="31" fillId="0" borderId="0" xfId="3" applyNumberFormat="1"/>
    <xf numFmtId="0" fontId="48" fillId="6" borderId="1" xfId="0" applyFont="1" applyFill="1" applyBorder="1" applyAlignment="1">
      <alignment horizontal="center" vertical="center"/>
    </xf>
    <xf numFmtId="0" fontId="44" fillId="6" borderId="1" xfId="0" applyFont="1" applyFill="1" applyBorder="1" applyAlignment="1">
      <alignment horizontal="center" vertical="center"/>
    </xf>
    <xf numFmtId="4" fontId="44" fillId="6" borderId="1" xfId="0" applyNumberFormat="1" applyFont="1" applyFill="1" applyBorder="1" applyAlignment="1">
      <alignment horizontal="center" vertical="center" wrapText="1"/>
    </xf>
    <xf numFmtId="0" fontId="40" fillId="3" borderId="1" xfId="2" applyFont="1" applyFill="1" applyBorder="1"/>
    <xf numFmtId="43" fontId="34" fillId="3" borderId="1" xfId="3" applyNumberFormat="1" applyFont="1" applyFill="1" applyBorder="1" applyAlignment="1">
      <alignment horizontal="center" vertical="center" wrapText="1"/>
    </xf>
    <xf numFmtId="0" fontId="34" fillId="3" borderId="1" xfId="3" quotePrefix="1" applyFont="1" applyFill="1" applyBorder="1" applyAlignment="1">
      <alignment horizontal="center" vertical="center" wrapText="1"/>
    </xf>
    <xf numFmtId="43" fontId="34" fillId="3" borderId="1" xfId="3" applyNumberFormat="1" applyFont="1" applyFill="1" applyBorder="1" applyAlignment="1">
      <alignment horizontal="left" vertical="center" wrapText="1"/>
    </xf>
    <xf numFmtId="0" fontId="34" fillId="3" borderId="1" xfId="3" applyFont="1" applyFill="1" applyBorder="1" applyAlignment="1">
      <alignment horizontal="left" vertical="center"/>
    </xf>
    <xf numFmtId="0" fontId="48" fillId="6" borderId="1" xfId="0" applyFont="1" applyFill="1" applyBorder="1" applyAlignment="1">
      <alignment horizontal="left" vertical="center" wrapText="1"/>
    </xf>
    <xf numFmtId="0" fontId="34" fillId="0" borderId="0" xfId="3" applyFont="1" applyAlignment="1">
      <alignment horizontal="center" vertical="center" wrapText="1"/>
    </xf>
    <xf numFmtId="0" fontId="34" fillId="3" borderId="1" xfId="3" applyFont="1" applyFill="1" applyBorder="1" applyAlignment="1">
      <alignment horizontal="center" vertical="center" wrapText="1"/>
    </xf>
    <xf numFmtId="0" fontId="34" fillId="3" borderId="17"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3"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7" applyNumberFormat="1" applyFont="1" applyFill="1" applyBorder="1"/>
    <xf numFmtId="0" fontId="34" fillId="5"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5"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5" borderId="17"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3" borderId="1" xfId="1" applyNumberFormat="1" applyFont="1" applyFill="1" applyBorder="1" applyAlignment="1">
      <alignment horizontal="center"/>
    </xf>
    <xf numFmtId="37" fontId="34" fillId="4" borderId="1" xfId="1" applyNumberFormat="1" applyFont="1" applyFill="1" applyBorder="1" applyAlignment="1">
      <alignment horizontal="center"/>
    </xf>
    <xf numFmtId="167" fontId="34" fillId="4" borderId="1" xfId="7" applyNumberFormat="1" applyFont="1" applyFill="1" applyBorder="1" applyAlignment="1">
      <alignment horizontal="center"/>
    </xf>
    <xf numFmtId="37" fontId="36" fillId="3" borderId="1" xfId="1" applyNumberFormat="1" applyFont="1" applyFill="1" applyBorder="1" applyAlignment="1">
      <alignment horizontal="center" wrapText="1"/>
    </xf>
    <xf numFmtId="37" fontId="39" fillId="4"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5"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24" xfId="5"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5" borderId="1" xfId="1" applyNumberFormat="1" applyFont="1" applyFill="1" applyBorder="1" applyAlignment="1">
      <alignment horizontal="right" vertical="center" wrapText="1"/>
    </xf>
    <xf numFmtId="3" fontId="36" fillId="5" borderId="17" xfId="1" applyNumberFormat="1" applyFont="1" applyFill="1" applyBorder="1" applyAlignment="1">
      <alignment horizontal="right" vertical="center" wrapText="1"/>
    </xf>
    <xf numFmtId="0" fontId="52" fillId="0" borderId="0" xfId="3" applyFont="1"/>
    <xf numFmtId="0" fontId="52" fillId="3" borderId="0" xfId="3" applyFont="1" applyFill="1" applyAlignment="1">
      <alignment horizontal="center" vertical="center"/>
    </xf>
    <xf numFmtId="0" fontId="55" fillId="3" borderId="0" xfId="3" applyFont="1" applyFill="1" applyAlignment="1">
      <alignment horizontal="center" vertical="center"/>
    </xf>
    <xf numFmtId="14" fontId="52" fillId="3" borderId="0" xfId="3" applyNumberFormat="1" applyFont="1" applyFill="1" applyAlignment="1">
      <alignment horizontal="center" vertical="center"/>
    </xf>
    <xf numFmtId="0" fontId="34" fillId="6" borderId="1" xfId="3" applyFont="1" applyFill="1" applyBorder="1" applyAlignment="1">
      <alignment horizontal="center"/>
    </xf>
    <xf numFmtId="0" fontId="31" fillId="3" borderId="0" xfId="1" applyNumberFormat="1" applyFont="1" applyFill="1" applyBorder="1" applyAlignment="1">
      <alignment vertical="center"/>
    </xf>
    <xf numFmtId="0" fontId="31" fillId="3" borderId="1" xfId="3" quotePrefix="1" applyFill="1" applyBorder="1" applyAlignment="1">
      <alignment horizontal="center" vertical="center"/>
    </xf>
    <xf numFmtId="0" fontId="31" fillId="3" borderId="17" xfId="3" quotePrefix="1" applyFill="1" applyBorder="1" applyAlignment="1">
      <alignment horizontal="center" vertical="center"/>
    </xf>
    <xf numFmtId="3" fontId="56" fillId="6" borderId="1" xfId="3" applyNumberFormat="1" applyFont="1" applyFill="1" applyBorder="1" applyAlignment="1">
      <alignment horizontal="right" vertical="center"/>
    </xf>
    <xf numFmtId="0" fontId="57" fillId="0" borderId="0" xfId="3" applyFont="1"/>
    <xf numFmtId="0" fontId="57" fillId="3"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9" fillId="3" borderId="0" xfId="3" applyFont="1" applyFill="1" applyAlignment="1">
      <alignment horizontal="center" vertical="center"/>
    </xf>
    <xf numFmtId="3" fontId="31" fillId="3" borderId="0" xfId="3" applyNumberFormat="1" applyFill="1" applyAlignment="1">
      <alignment horizontal="center" vertical="center"/>
    </xf>
    <xf numFmtId="0" fontId="31" fillId="3" borderId="0" xfId="3" applyFill="1" applyAlignment="1">
      <alignment horizontal="right" vertical="center"/>
    </xf>
    <xf numFmtId="0" fontId="40" fillId="3" borderId="0" xfId="3" applyFont="1" applyFill="1" applyAlignment="1">
      <alignment horizontal="right" vertical="center"/>
    </xf>
    <xf numFmtId="0" fontId="31" fillId="3"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3" borderId="0" xfId="3" applyFont="1" applyFill="1"/>
    <xf numFmtId="3" fontId="43" fillId="3" borderId="1" xfId="0" applyNumberFormat="1" applyFont="1" applyFill="1" applyBorder="1" applyAlignment="1">
      <alignment horizontal="right"/>
    </xf>
    <xf numFmtId="3" fontId="44" fillId="3" borderId="0" xfId="0" applyNumberFormat="1" applyFont="1" applyFill="1" applyAlignment="1">
      <alignment horizontal="right"/>
    </xf>
    <xf numFmtId="0" fontId="43" fillId="3" borderId="0" xfId="3" applyFont="1" applyFill="1" applyAlignment="1">
      <alignment horizontal="center"/>
    </xf>
    <xf numFmtId="0" fontId="43" fillId="3" borderId="0" xfId="3" applyFont="1" applyFill="1" applyAlignment="1">
      <alignment horizontal="right"/>
    </xf>
    <xf numFmtId="0" fontId="58" fillId="3" borderId="0" xfId="3" applyFont="1" applyFill="1" applyAlignment="1">
      <alignment horizontal="right"/>
    </xf>
    <xf numFmtId="169" fontId="56" fillId="3" borderId="0" xfId="3" applyNumberFormat="1" applyFont="1" applyFill="1" applyAlignment="1">
      <alignment horizontal="right"/>
    </xf>
    <xf numFmtId="3"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3" borderId="0" xfId="3" applyFont="1" applyFill="1" applyAlignment="1">
      <alignment vertical="center"/>
    </xf>
    <xf numFmtId="0" fontId="44" fillId="3" borderId="0" xfId="3" applyFont="1" applyFill="1" applyAlignment="1">
      <alignment vertical="center"/>
    </xf>
    <xf numFmtId="0" fontId="77" fillId="3" borderId="0" xfId="2" applyFont="1" applyFill="1"/>
    <xf numFmtId="3" fontId="34" fillId="0" borderId="0" xfId="3" applyNumberFormat="1" applyFont="1" applyAlignment="1">
      <alignment wrapText="1"/>
    </xf>
    <xf numFmtId="3" fontId="34" fillId="5"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3" borderId="0" xfId="3" applyFont="1" applyFill="1" applyAlignment="1">
      <alignment horizontal="left" vertical="center"/>
    </xf>
    <xf numFmtId="164" fontId="36" fillId="3" borderId="1" xfId="5"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3"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3" borderId="17" xfId="3" quotePrefix="1" applyFont="1" applyFill="1" applyBorder="1" applyAlignment="1">
      <alignment horizontal="center" vertical="center"/>
    </xf>
    <xf numFmtId="172" fontId="32" fillId="3" borderId="0" xfId="3" applyNumberFormat="1" applyFont="1" applyFill="1" applyAlignment="1">
      <alignment horizontal="left" vertical="center"/>
    </xf>
    <xf numFmtId="0" fontId="32" fillId="3" borderId="0" xfId="2" applyFont="1" applyFill="1" applyAlignment="1">
      <alignment vertical="center"/>
    </xf>
    <xf numFmtId="172" fontId="32" fillId="3" borderId="0" xfId="2" applyNumberFormat="1" applyFont="1" applyFill="1" applyAlignment="1">
      <alignment horizontal="left" vertical="center"/>
    </xf>
    <xf numFmtId="0" fontId="34" fillId="3"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7" applyNumberFormat="1" applyFont="1" applyFill="1" applyBorder="1" applyAlignment="1">
      <alignment horizontal="center"/>
    </xf>
    <xf numFmtId="0" fontId="34" fillId="5" borderId="1" xfId="3" applyFont="1" applyFill="1" applyBorder="1" applyAlignment="1">
      <alignment horizontal="center" wrapText="1"/>
    </xf>
    <xf numFmtId="37" fontId="39" fillId="5" borderId="1" xfId="1" applyNumberFormat="1" applyFont="1" applyFill="1" applyBorder="1" applyAlignment="1">
      <alignment horizontal="center" wrapText="1"/>
    </xf>
    <xf numFmtId="167" fontId="34" fillId="5" borderId="1" xfId="7" applyNumberFormat="1" applyFont="1" applyFill="1" applyBorder="1" applyAlignment="1">
      <alignment horizontal="center"/>
    </xf>
    <xf numFmtId="0" fontId="78" fillId="5" borderId="1" xfId="3" applyFont="1" applyFill="1" applyBorder="1" applyAlignment="1">
      <alignment horizontal="center" vertical="center" wrapText="1"/>
    </xf>
    <xf numFmtId="3" fontId="78" fillId="5"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16" xfId="0" applyNumberFormat="1" applyFont="1" applyBorder="1" applyAlignment="1">
      <alignment horizontal="center" vertical="center"/>
    </xf>
    <xf numFmtId="0" fontId="78" fillId="5" borderId="1" xfId="3" applyFont="1" applyFill="1" applyBorder="1" applyAlignment="1">
      <alignment horizontal="center"/>
    </xf>
    <xf numFmtId="3" fontId="78" fillId="5" borderId="1" xfId="3" applyNumberFormat="1" applyFont="1" applyFill="1" applyBorder="1" applyAlignment="1">
      <alignment horizontal="center"/>
    </xf>
    <xf numFmtId="4" fontId="78" fillId="5"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7" borderId="20"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8" borderId="23"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3" borderId="1" xfId="7" applyNumberFormat="1" applyFont="1" applyFill="1" applyBorder="1" applyAlignment="1">
      <alignment horizontal="center"/>
    </xf>
    <xf numFmtId="37" fontId="36" fillId="3" borderId="1" xfId="1" applyNumberFormat="1" applyFont="1" applyFill="1" applyBorder="1" applyAlignment="1">
      <alignment horizontal="center" vertical="center" wrapText="1"/>
    </xf>
    <xf numFmtId="37" fontId="31" fillId="3" borderId="1" xfId="1" applyNumberFormat="1" applyFont="1" applyFill="1" applyBorder="1" applyAlignment="1">
      <alignment horizontal="center" vertical="center"/>
    </xf>
    <xf numFmtId="167" fontId="31" fillId="3" borderId="1" xfId="7" applyNumberFormat="1" applyFont="1" applyFill="1" applyBorder="1" applyAlignment="1">
      <alignment horizontal="center" vertical="center"/>
    </xf>
    <xf numFmtId="0" fontId="0" fillId="0" borderId="0" xfId="0" applyAlignment="1">
      <alignment vertical="center"/>
    </xf>
    <xf numFmtId="37" fontId="39" fillId="4" borderId="1" xfId="1" applyNumberFormat="1" applyFont="1" applyFill="1" applyBorder="1" applyAlignment="1">
      <alignment horizontal="center" vertical="center" wrapText="1"/>
    </xf>
    <xf numFmtId="167" fontId="34" fillId="4" borderId="1" xfId="7" applyNumberFormat="1" applyFont="1" applyFill="1" applyBorder="1" applyAlignment="1">
      <alignment horizontal="center" vertical="center"/>
    </xf>
    <xf numFmtId="0" fontId="47" fillId="3" borderId="1" xfId="2" applyFont="1" applyFill="1" applyBorder="1" applyAlignment="1">
      <alignment wrapText="1"/>
    </xf>
    <xf numFmtId="0" fontId="81" fillId="0" borderId="0" xfId="3" applyFont="1"/>
    <xf numFmtId="0" fontId="30" fillId="0" borderId="0" xfId="11"/>
    <xf numFmtId="165" fontId="49" fillId="41" borderId="1" xfId="1" applyNumberFormat="1" applyFont="1" applyFill="1" applyBorder="1" applyAlignment="1">
      <alignment horizontal="center" vertical="center" wrapText="1"/>
    </xf>
    <xf numFmtId="0" fontId="84" fillId="4"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3" borderId="17" xfId="2" applyFont="1" applyFill="1" applyBorder="1"/>
    <xf numFmtId="0" fontId="31" fillId="3" borderId="17" xfId="2" applyFont="1" applyFill="1" applyBorder="1"/>
    <xf numFmtId="0" fontId="47" fillId="3"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3" borderId="17" xfId="2" applyNumberFormat="1" applyFont="1" applyFill="1" applyBorder="1" applyAlignment="1">
      <alignment horizontal="center"/>
    </xf>
    <xf numFmtId="167" fontId="31" fillId="3" borderId="17" xfId="7" applyNumberFormat="1" applyFont="1" applyFill="1" applyBorder="1" applyAlignment="1">
      <alignment horizontal="center"/>
    </xf>
    <xf numFmtId="0" fontId="34" fillId="3"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3" borderId="1" xfId="1" applyNumberFormat="1" applyFont="1" applyFill="1" applyBorder="1" applyAlignment="1">
      <alignment horizontal="center" wrapText="1"/>
    </xf>
    <xf numFmtId="167" fontId="34" fillId="43" borderId="1" xfId="7" applyNumberFormat="1" applyFont="1" applyFill="1" applyBorder="1" applyAlignment="1">
      <alignment horizontal="center"/>
    </xf>
    <xf numFmtId="3" fontId="34" fillId="43" borderId="1" xfId="2" applyNumberFormat="1" applyFont="1" applyFill="1" applyBorder="1" applyAlignment="1">
      <alignment horizontal="center"/>
    </xf>
    <xf numFmtId="9" fontId="34" fillId="43" borderId="1" xfId="0" applyNumberFormat="1" applyFont="1" applyFill="1" applyBorder="1" applyAlignment="1">
      <alignment horizontal="center"/>
    </xf>
    <xf numFmtId="0" fontId="85" fillId="46" borderId="0" xfId="3" applyFont="1" applyFill="1" applyAlignment="1">
      <alignment vertical="center"/>
    </xf>
    <xf numFmtId="0" fontId="32" fillId="46" borderId="0" xfId="3" applyFont="1" applyFill="1" applyAlignment="1">
      <alignment vertical="center"/>
    </xf>
    <xf numFmtId="171" fontId="85" fillId="46" borderId="0" xfId="3" applyNumberFormat="1" applyFont="1" applyFill="1" applyAlignment="1">
      <alignment horizontal="left" vertical="center"/>
    </xf>
    <xf numFmtId="172" fontId="85" fillId="46" borderId="0" xfId="0" applyNumberFormat="1" applyFont="1" applyFill="1" applyAlignment="1">
      <alignment horizontal="left" vertical="center"/>
    </xf>
    <xf numFmtId="0" fontId="80" fillId="47" borderId="0" xfId="0" applyFont="1" applyFill="1" applyAlignment="1">
      <alignment vertical="center"/>
    </xf>
    <xf numFmtId="0" fontId="32" fillId="0" borderId="0" xfId="3" applyFont="1" applyAlignment="1">
      <alignment horizontal="left" vertical="center"/>
    </xf>
    <xf numFmtId="0" fontId="32" fillId="46" borderId="0" xfId="3" applyFont="1" applyFill="1" applyAlignment="1">
      <alignment horizontal="left" vertical="center"/>
    </xf>
    <xf numFmtId="0" fontId="42" fillId="0" borderId="0" xfId="0" applyFont="1" applyAlignment="1">
      <alignment horizontal="left" vertical="center"/>
    </xf>
    <xf numFmtId="0" fontId="40" fillId="3" borderId="0" xfId="3" applyFont="1" applyFill="1" applyAlignment="1">
      <alignment horizontal="left" vertical="center" wrapText="1"/>
    </xf>
    <xf numFmtId="3" fontId="34" fillId="0" borderId="0" xfId="10" applyNumberFormat="1" applyFont="1" applyFill="1" applyBorder="1" applyAlignment="1">
      <alignment horizontal="right" vertical="center"/>
    </xf>
    <xf numFmtId="0" fontId="31" fillId="3"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17"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5" borderId="1" xfId="1" applyNumberFormat="1" applyFont="1" applyFill="1" applyBorder="1" applyAlignment="1">
      <alignment horizontal="right" vertical="center" wrapText="1"/>
    </xf>
    <xf numFmtId="3" fontId="31" fillId="5"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5" borderId="1" xfId="1" applyNumberFormat="1" applyFont="1" applyFill="1" applyBorder="1" applyAlignment="1">
      <alignment horizontal="right" vertical="center" wrapText="1"/>
    </xf>
    <xf numFmtId="0" fontId="53" fillId="0" borderId="0" xfId="3" applyFont="1" applyAlignment="1">
      <alignment vertical="center"/>
    </xf>
    <xf numFmtId="3" fontId="39" fillId="6" borderId="25" xfId="1" applyNumberFormat="1" applyFont="1" applyFill="1" applyBorder="1" applyAlignment="1">
      <alignment horizontal="right" vertical="center" wrapText="1"/>
    </xf>
    <xf numFmtId="3" fontId="34" fillId="6" borderId="1" xfId="3" applyNumberFormat="1" applyFont="1" applyFill="1" applyBorder="1" applyAlignment="1">
      <alignment horizontal="center" vertical="center"/>
    </xf>
    <xf numFmtId="165" fontId="49" fillId="5"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4" borderId="1" xfId="3" applyFont="1" applyFill="1" applyBorder="1" applyAlignment="1">
      <alignment horizontal="center" vertical="center" wrapText="1"/>
    </xf>
    <xf numFmtId="3" fontId="34" fillId="40" borderId="1" xfId="3" applyNumberFormat="1" applyFont="1" applyFill="1" applyBorder="1" applyAlignment="1">
      <alignment horizontal="center" vertical="center"/>
    </xf>
    <xf numFmtId="3" fontId="34" fillId="45" borderId="1" xfId="3" applyNumberFormat="1" applyFont="1" applyFill="1" applyBorder="1" applyAlignment="1">
      <alignment horizontal="center" vertical="center"/>
    </xf>
    <xf numFmtId="0" fontId="34" fillId="43" borderId="1" xfId="0" applyFont="1" applyFill="1" applyBorder="1" applyAlignment="1">
      <alignment horizontal="left" vertical="center"/>
    </xf>
    <xf numFmtId="0" fontId="34" fillId="43" borderId="16" xfId="0" applyFont="1" applyFill="1" applyBorder="1" applyAlignment="1">
      <alignment horizontal="left" vertical="center"/>
    </xf>
    <xf numFmtId="0" fontId="48" fillId="44" borderId="1" xfId="0" applyFont="1" applyFill="1" applyBorder="1" applyAlignment="1">
      <alignment vertical="center"/>
    </xf>
    <xf numFmtId="0" fontId="48" fillId="44" borderId="1" xfId="0" applyFont="1" applyFill="1" applyBorder="1" applyAlignment="1">
      <alignment horizontal="center" vertical="center" wrapText="1"/>
    </xf>
    <xf numFmtId="0" fontId="48" fillId="44"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3" borderId="0" xfId="2" applyNumberFormat="1" applyFont="1" applyFill="1"/>
    <xf numFmtId="3" fontId="57" fillId="0" borderId="0" xfId="3" applyNumberFormat="1" applyFont="1"/>
    <xf numFmtId="17" fontId="31" fillId="3" borderId="1" xfId="3" quotePrefix="1" applyNumberFormat="1" applyFill="1" applyBorder="1" applyAlignment="1">
      <alignment horizontal="center" vertical="center"/>
    </xf>
    <xf numFmtId="3" fontId="39" fillId="40" borderId="25" xfId="1" applyNumberFormat="1" applyFont="1" applyFill="1" applyBorder="1" applyAlignment="1">
      <alignment horizontal="right" vertical="center" wrapText="1"/>
    </xf>
    <xf numFmtId="3" fontId="36" fillId="40" borderId="1" xfId="1" applyNumberFormat="1" applyFont="1" applyFill="1" applyBorder="1" applyAlignment="1">
      <alignment horizontal="right" vertical="center" wrapText="1"/>
    </xf>
    <xf numFmtId="3" fontId="31" fillId="40" borderId="1" xfId="1" applyNumberFormat="1" applyFont="1" applyFill="1" applyBorder="1" applyAlignment="1">
      <alignment vertical="center"/>
    </xf>
    <xf numFmtId="0" fontId="36" fillId="40" borderId="1" xfId="1" applyNumberFormat="1" applyFont="1" applyFill="1" applyBorder="1" applyAlignment="1">
      <alignment horizontal="right" vertical="center" wrapText="1"/>
    </xf>
    <xf numFmtId="3" fontId="36" fillId="43" borderId="1" xfId="1" applyNumberFormat="1" applyFont="1" applyFill="1" applyBorder="1" applyAlignment="1">
      <alignment horizontal="right" vertical="center" wrapText="1"/>
    </xf>
    <xf numFmtId="14" fontId="52" fillId="0" borderId="35" xfId="3" applyNumberFormat="1" applyFont="1" applyBorder="1" applyAlignment="1">
      <alignment horizontal="center" vertical="center"/>
    </xf>
    <xf numFmtId="0" fontId="34" fillId="0" borderId="35" xfId="3" applyFont="1" applyBorder="1" applyAlignment="1">
      <alignment horizontal="center"/>
    </xf>
    <xf numFmtId="0" fontId="34" fillId="0" borderId="35" xfId="3" applyFont="1" applyBorder="1" applyAlignment="1">
      <alignment horizontal="center" vertical="center" wrapText="1"/>
    </xf>
    <xf numFmtId="0" fontId="34" fillId="43" borderId="36" xfId="3" quotePrefix="1" applyFont="1" applyFill="1" applyBorder="1" applyAlignment="1">
      <alignment horizontal="center" vertical="center" wrapText="1"/>
    </xf>
    <xf numFmtId="37" fontId="36" fillId="48" borderId="1" xfId="23955" applyNumberFormat="1" applyFont="1" applyFill="1" applyBorder="1" applyAlignment="1">
      <alignment horizontal="center" vertical="center" wrapText="1"/>
    </xf>
    <xf numFmtId="37" fontId="31" fillId="48" borderId="1" xfId="23955" applyNumberFormat="1" applyFont="1" applyFill="1" applyBorder="1" applyAlignment="1">
      <alignment horizontal="center" vertical="center"/>
    </xf>
    <xf numFmtId="37" fontId="36" fillId="0" borderId="1" xfId="23955" applyNumberFormat="1" applyFont="1" applyFill="1" applyBorder="1" applyAlignment="1">
      <alignment horizontal="center" vertical="center" wrapText="1"/>
    </xf>
    <xf numFmtId="37" fontId="31" fillId="0" borderId="1" xfId="23955"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5" applyNumberFormat="1" applyFont="1" applyAlignment="1">
      <alignment horizontal="center"/>
    </xf>
    <xf numFmtId="0" fontId="34" fillId="44" borderId="38" xfId="3" quotePrefix="1" applyFont="1" applyFill="1" applyBorder="1" applyAlignment="1">
      <alignment horizontal="center" wrapText="1"/>
    </xf>
    <xf numFmtId="0" fontId="34" fillId="0" borderId="37" xfId="3" applyFont="1" applyBorder="1" applyAlignment="1">
      <alignment horizontal="center" vertical="center" wrapText="1"/>
    </xf>
    <xf numFmtId="0" fontId="34" fillId="44" borderId="39" xfId="3" quotePrefix="1" applyFont="1" applyFill="1" applyBorder="1" applyAlignment="1">
      <alignment horizontal="center" wrapText="1"/>
    </xf>
    <xf numFmtId="3" fontId="39" fillId="44" borderId="40" xfId="1" applyNumberFormat="1" applyFont="1" applyFill="1" applyBorder="1" applyAlignment="1">
      <alignment horizontal="right" vertical="center" wrapText="1"/>
    </xf>
    <xf numFmtId="0" fontId="36" fillId="50" borderId="1" xfId="1" applyNumberFormat="1" applyFont="1" applyFill="1" applyBorder="1" applyAlignment="1">
      <alignment horizontal="right" vertical="center" wrapText="1"/>
    </xf>
    <xf numFmtId="3" fontId="39" fillId="51" borderId="25" xfId="1" applyNumberFormat="1" applyFont="1" applyFill="1" applyBorder="1" applyAlignment="1">
      <alignment horizontal="right" vertical="center" wrapText="1"/>
    </xf>
    <xf numFmtId="3" fontId="39" fillId="52" borderId="25" xfId="1" applyNumberFormat="1" applyFont="1" applyFill="1" applyBorder="1" applyAlignment="1">
      <alignment horizontal="right" vertical="center" wrapText="1"/>
    </xf>
    <xf numFmtId="37" fontId="39" fillId="53" borderId="23"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5" borderId="1" xfId="1" applyNumberFormat="1" applyFont="1" applyFill="1" applyBorder="1" applyAlignment="1">
      <alignment vertical="center"/>
    </xf>
    <xf numFmtId="3" fontId="49" fillId="5" borderId="17" xfId="1" applyNumberFormat="1" applyFont="1" applyFill="1" applyBorder="1" applyAlignment="1">
      <alignment horizontal="right" vertical="center" wrapText="1"/>
    </xf>
    <xf numFmtId="3" fontId="49" fillId="5" borderId="17" xfId="1" applyNumberFormat="1" applyFont="1" applyFill="1" applyBorder="1" applyAlignment="1">
      <alignment vertical="center"/>
    </xf>
    <xf numFmtId="3" fontId="50" fillId="5" borderId="25" xfId="1" applyNumberFormat="1" applyFont="1" applyFill="1" applyBorder="1" applyAlignment="1">
      <alignment horizontal="right" vertical="center" wrapText="1"/>
    </xf>
    <xf numFmtId="3" fontId="50" fillId="6" borderId="25"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8" borderId="23"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37" xfId="3" applyFont="1" applyBorder="1" applyAlignment="1">
      <alignment horizontal="center" vertical="center" wrapText="1"/>
    </xf>
    <xf numFmtId="0" fontId="53" fillId="0" borderId="37" xfId="3" applyFont="1" applyBorder="1" applyAlignment="1">
      <alignment horizontal="center" vertical="center"/>
    </xf>
    <xf numFmtId="3" fontId="49" fillId="40" borderId="1" xfId="1" applyNumberFormat="1" applyFont="1" applyFill="1" applyBorder="1" applyAlignment="1">
      <alignment horizontal="right" vertical="center" wrapText="1"/>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3" borderId="1" xfId="1" applyNumberFormat="1" applyFont="1" applyFill="1" applyBorder="1" applyAlignment="1">
      <alignment horizontal="right" vertical="center" wrapText="1"/>
    </xf>
    <xf numFmtId="3" fontId="90" fillId="3" borderId="1" xfId="1" applyNumberFormat="1" applyFont="1" applyFill="1" applyBorder="1" applyAlignment="1">
      <alignment vertical="center"/>
    </xf>
    <xf numFmtId="3" fontId="90" fillId="3" borderId="17" xfId="1" applyNumberFormat="1" applyFont="1" applyFill="1" applyBorder="1" applyAlignment="1">
      <alignment horizontal="right" vertical="center" wrapText="1"/>
    </xf>
    <xf numFmtId="3" fontId="90" fillId="3" borderId="17"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5" borderId="24"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40" borderId="1" xfId="1" applyNumberFormat="1" applyFont="1" applyFill="1" applyBorder="1" applyAlignment="1">
      <alignment horizontal="right" vertical="center" wrapText="1"/>
    </xf>
    <xf numFmtId="0" fontId="88" fillId="3" borderId="0" xfId="3" applyFont="1" applyFill="1" applyAlignment="1">
      <alignment vertical="center"/>
    </xf>
    <xf numFmtId="0" fontId="50" fillId="0" borderId="35" xfId="3" applyFont="1" applyBorder="1" applyAlignment="1">
      <alignment horizontal="center" vertical="center" wrapText="1"/>
    </xf>
    <xf numFmtId="0" fontId="49" fillId="0" borderId="35"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3" borderId="0" xfId="3" applyFont="1" applyFill="1" applyAlignment="1">
      <alignment horizontal="center" vertical="center"/>
    </xf>
    <xf numFmtId="37" fontId="34" fillId="6" borderId="1" xfId="1" applyNumberFormat="1" applyFont="1" applyFill="1" applyBorder="1" applyAlignment="1">
      <alignment horizontal="right" vertical="center" wrapText="1"/>
    </xf>
    <xf numFmtId="0" fontId="47" fillId="6" borderId="1" xfId="3" applyFont="1" applyFill="1" applyBorder="1" applyAlignment="1">
      <alignment horizontal="center"/>
    </xf>
    <xf numFmtId="0" fontId="85" fillId="0" borderId="0" xfId="3" applyFont="1" applyAlignment="1">
      <alignment horizontal="center" vertical="center"/>
    </xf>
    <xf numFmtId="165" fontId="49" fillId="6" borderId="1" xfId="1" applyNumberFormat="1" applyFont="1" applyFill="1" applyBorder="1" applyAlignment="1">
      <alignment horizontal="center" vertical="center" wrapText="1"/>
    </xf>
    <xf numFmtId="3" fontId="39" fillId="49" borderId="36" xfId="1" applyNumberFormat="1" applyFont="1" applyFill="1" applyBorder="1" applyAlignment="1">
      <alignment horizontal="right" vertical="center" wrapText="1"/>
    </xf>
    <xf numFmtId="0" fontId="34" fillId="3" borderId="0" xfId="1" applyNumberFormat="1" applyFont="1" applyFill="1" applyBorder="1" applyAlignment="1">
      <alignment vertical="center"/>
    </xf>
    <xf numFmtId="3" fontId="39" fillId="40" borderId="36"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8" borderId="41" xfId="1" applyNumberFormat="1" applyFont="1" applyFill="1" applyBorder="1" applyAlignment="1">
      <alignment horizontal="right" vertical="center" wrapText="1"/>
    </xf>
    <xf numFmtId="0" fontId="34" fillId="0" borderId="37" xfId="3" applyFont="1" applyBorder="1" applyAlignment="1">
      <alignment horizontal="center"/>
    </xf>
    <xf numFmtId="0" fontId="34" fillId="0" borderId="22" xfId="3" applyFont="1" applyBorder="1" applyAlignment="1">
      <alignment horizontal="center" vertical="center" wrapText="1"/>
    </xf>
    <xf numFmtId="0" fontId="34" fillId="8" borderId="39" xfId="3" quotePrefix="1" applyFont="1" applyFill="1" applyBorder="1" applyAlignment="1">
      <alignment horizontal="center" vertical="center" wrapText="1"/>
    </xf>
    <xf numFmtId="3" fontId="39" fillId="43" borderId="25"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6" borderId="1" xfId="3" applyNumberFormat="1" applyFont="1" applyFill="1" applyBorder="1" applyAlignment="1">
      <alignment horizontal="center" vertical="center"/>
    </xf>
    <xf numFmtId="0" fontId="32" fillId="0" borderId="0" xfId="3" applyFont="1" applyAlignment="1">
      <alignment vertical="top"/>
    </xf>
    <xf numFmtId="0" fontId="31" fillId="46" borderId="0" xfId="3" applyFill="1"/>
    <xf numFmtId="0" fontId="92" fillId="46" borderId="0" xfId="3" applyFont="1" applyFill="1" applyAlignment="1">
      <alignment vertical="center"/>
    </xf>
    <xf numFmtId="0" fontId="85" fillId="46" borderId="0" xfId="3" applyFont="1" applyFill="1"/>
    <xf numFmtId="0" fontId="31" fillId="46" borderId="0" xfId="3" applyFill="1" applyAlignment="1">
      <alignment vertical="top"/>
    </xf>
    <xf numFmtId="0" fontId="86" fillId="46" borderId="0" xfId="3" applyFont="1" applyFill="1" applyAlignment="1">
      <alignment vertical="top"/>
    </xf>
    <xf numFmtId="0" fontId="34" fillId="3" borderId="1" xfId="3" quotePrefix="1" applyFont="1" applyFill="1" applyBorder="1" applyAlignment="1">
      <alignment horizontal="center" vertical="center"/>
    </xf>
    <xf numFmtId="3" fontId="31" fillId="0" borderId="0" xfId="10" applyNumberFormat="1" applyFont="1" applyFill="1" applyBorder="1" applyAlignment="1">
      <alignment horizontal="center" vertical="center"/>
    </xf>
    <xf numFmtId="3" fontId="36" fillId="0" borderId="1" xfId="10" applyNumberFormat="1" applyFont="1" applyFill="1" applyBorder="1" applyAlignment="1">
      <alignment horizontal="right" vertical="center" wrapText="1"/>
    </xf>
    <xf numFmtId="3" fontId="31" fillId="0" borderId="1" xfId="10" applyNumberFormat="1" applyFont="1" applyFill="1" applyBorder="1" applyAlignment="1">
      <alignment horizontal="right" vertical="center"/>
    </xf>
    <xf numFmtId="0" fontId="36" fillId="0" borderId="1" xfId="10"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3" borderId="1" xfId="3" applyNumberFormat="1" applyFill="1" applyBorder="1" applyAlignment="1">
      <alignment horizontal="right" vertical="center" wrapText="1"/>
    </xf>
    <xf numFmtId="3" fontId="34"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wrapText="1"/>
    </xf>
    <xf numFmtId="3" fontId="34" fillId="3" borderId="20" xfId="3" applyNumberFormat="1" applyFont="1" applyFill="1" applyBorder="1" applyAlignment="1">
      <alignment horizontal="right" vertical="center"/>
    </xf>
    <xf numFmtId="0" fontId="52" fillId="3" borderId="0" xfId="3" applyFont="1" applyFill="1" applyAlignment="1">
      <alignment vertical="center"/>
    </xf>
    <xf numFmtId="0" fontId="34" fillId="3"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3" borderId="0" xfId="3" applyNumberFormat="1" applyFill="1" applyAlignment="1">
      <alignment vertical="center"/>
    </xf>
    <xf numFmtId="0" fontId="34" fillId="6" borderId="1" xfId="3" applyFont="1" applyFill="1" applyBorder="1" applyAlignment="1">
      <alignment horizontal="center" vertical="center"/>
    </xf>
    <xf numFmtId="3" fontId="31" fillId="3" borderId="0" xfId="3" applyNumberFormat="1" applyFill="1" applyAlignment="1">
      <alignment horizontal="center" vertical="center" wrapText="1"/>
    </xf>
    <xf numFmtId="3" fontId="31" fillId="3" borderId="1" xfId="10" applyNumberFormat="1" applyFont="1" applyFill="1" applyBorder="1" applyAlignment="1">
      <alignment horizontal="right" vertical="center" wrapText="1"/>
    </xf>
    <xf numFmtId="3" fontId="49"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10"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20" xfId="3" applyNumberFormat="1" applyFont="1" applyBorder="1" applyAlignment="1">
      <alignment horizontal="right" vertical="center"/>
    </xf>
    <xf numFmtId="0" fontId="34" fillId="6" borderId="1" xfId="3" quotePrefix="1" applyFont="1" applyFill="1" applyBorder="1" applyAlignment="1">
      <alignment horizontal="center" vertical="center" wrapText="1"/>
    </xf>
    <xf numFmtId="3" fontId="39" fillId="6" borderId="1" xfId="10" applyNumberFormat="1" applyFont="1" applyFill="1" applyBorder="1" applyAlignment="1">
      <alignment horizontal="right" vertical="center" wrapText="1"/>
    </xf>
    <xf numFmtId="3" fontId="39" fillId="5" borderId="1" xfId="10" applyNumberFormat="1" applyFont="1" applyFill="1" applyBorder="1" applyAlignment="1">
      <alignment horizontal="right" vertical="center" wrapText="1"/>
    </xf>
    <xf numFmtId="3" fontId="39" fillId="42" borderId="1" xfId="10" applyNumberFormat="1" applyFont="1" applyFill="1" applyBorder="1" applyAlignment="1">
      <alignment horizontal="right" vertical="center" wrapText="1"/>
    </xf>
    <xf numFmtId="0" fontId="47" fillId="6" borderId="1" xfId="3" applyFont="1" applyFill="1" applyBorder="1" applyAlignment="1">
      <alignment horizontal="center" vertical="center"/>
    </xf>
    <xf numFmtId="3" fontId="39" fillId="0" borderId="0" xfId="10" applyNumberFormat="1" applyFont="1" applyFill="1" applyBorder="1" applyAlignment="1">
      <alignment horizontal="right" vertical="center" wrapText="1"/>
    </xf>
    <xf numFmtId="0" fontId="31" fillId="46" borderId="0" xfId="3" applyFill="1" applyAlignment="1">
      <alignment vertical="center"/>
    </xf>
    <xf numFmtId="37" fontId="39" fillId="8" borderId="42"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5" borderId="25" xfId="1" applyNumberFormat="1" applyFont="1" applyFill="1" applyBorder="1" applyAlignment="1">
      <alignment horizontal="right" vertical="center" wrapText="1"/>
    </xf>
    <xf numFmtId="3" fontId="89" fillId="8" borderId="23" xfId="1" applyNumberFormat="1" applyFont="1" applyFill="1" applyBorder="1" applyAlignment="1">
      <alignment horizontal="right" vertical="center" wrapText="1"/>
    </xf>
    <xf numFmtId="3" fontId="93" fillId="6" borderId="25" xfId="1" applyNumberFormat="1" applyFont="1" applyFill="1" applyBorder="1" applyAlignment="1">
      <alignment horizontal="right" vertical="center" wrapText="1"/>
    </xf>
    <xf numFmtId="37" fontId="89" fillId="8" borderId="23" xfId="1" applyNumberFormat="1" applyFont="1" applyFill="1" applyBorder="1" applyAlignment="1">
      <alignment horizontal="right" vertical="center" wrapText="1"/>
    </xf>
    <xf numFmtId="0" fontId="89" fillId="0" borderId="37" xfId="3" applyFont="1" applyBorder="1" applyAlignment="1">
      <alignment horizontal="center" vertical="center" wrapText="1"/>
    </xf>
    <xf numFmtId="0" fontId="90" fillId="0" borderId="37" xfId="3" applyFont="1" applyBorder="1"/>
    <xf numFmtId="3" fontId="89" fillId="49" borderId="36" xfId="1" applyNumberFormat="1" applyFont="1" applyFill="1" applyBorder="1" applyAlignment="1">
      <alignment horizontal="right" vertical="center" wrapText="1"/>
    </xf>
    <xf numFmtId="0" fontId="89" fillId="0" borderId="35" xfId="3" applyFont="1" applyBorder="1" applyAlignment="1">
      <alignment horizontal="center" vertical="center" wrapText="1"/>
    </xf>
    <xf numFmtId="0" fontId="90" fillId="0" borderId="35" xfId="3" applyFont="1" applyBorder="1"/>
    <xf numFmtId="3" fontId="93" fillId="43" borderId="25" xfId="1" applyNumberFormat="1" applyFont="1" applyFill="1" applyBorder="1" applyAlignment="1">
      <alignment horizontal="right" vertical="center" wrapText="1"/>
    </xf>
    <xf numFmtId="0" fontId="36" fillId="54" borderId="1" xfId="5" applyFont="1" applyFill="1" applyBorder="1" applyAlignment="1">
      <alignment horizontal="left" wrapText="1"/>
    </xf>
    <xf numFmtId="0" fontId="36" fillId="0" borderId="0" xfId="5" applyFont="1" applyAlignment="1">
      <alignment horizontal="left" wrapText="1"/>
    </xf>
    <xf numFmtId="167" fontId="31" fillId="0" borderId="0" xfId="7" applyNumberFormat="1" applyFont="1" applyFill="1" applyBorder="1" applyAlignment="1">
      <alignment horizontal="center"/>
    </xf>
    <xf numFmtId="0" fontId="36" fillId="6" borderId="1" xfId="5" applyFont="1" applyFill="1" applyBorder="1" applyAlignment="1">
      <alignment horizontal="left" wrapText="1"/>
    </xf>
    <xf numFmtId="0" fontId="36" fillId="54" borderId="18" xfId="5" applyFont="1" applyFill="1" applyBorder="1" applyAlignment="1">
      <alignment horizontal="left" wrapText="1"/>
    </xf>
    <xf numFmtId="0" fontId="34" fillId="6" borderId="1" xfId="3" applyFont="1" applyFill="1" applyBorder="1" applyAlignment="1">
      <alignment horizontal="center" vertical="center" wrapText="1"/>
    </xf>
    <xf numFmtId="3" fontId="34" fillId="6" borderId="1" xfId="3"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3" borderId="1" xfId="3" applyNumberFormat="1" applyFill="1" applyBorder="1"/>
    <xf numFmtId="3" fontId="31" fillId="5" borderId="1" xfId="3" applyNumberFormat="1" applyFill="1" applyBorder="1"/>
    <xf numFmtId="14" fontId="85" fillId="46" borderId="0" xfId="2" applyNumberFormat="1" applyFont="1" applyFill="1" applyAlignment="1">
      <alignment horizontal="left" vertical="center"/>
    </xf>
    <xf numFmtId="0" fontId="47" fillId="6" borderId="0" xfId="3" applyFont="1" applyFill="1" applyAlignment="1">
      <alignment horizontal="center"/>
    </xf>
    <xf numFmtId="43" fontId="34" fillId="3" borderId="0" xfId="3" applyNumberFormat="1" applyFont="1" applyFill="1" applyAlignment="1">
      <alignment horizontal="center" vertical="center" wrapText="1"/>
    </xf>
    <xf numFmtId="167" fontId="31" fillId="3" borderId="0" xfId="7" applyNumberFormat="1" applyFont="1" applyFill="1" applyBorder="1" applyAlignment="1">
      <alignment horizontal="center"/>
    </xf>
    <xf numFmtId="167" fontId="34" fillId="5" borderId="0" xfId="7" applyNumberFormat="1" applyFont="1" applyFill="1" applyBorder="1" applyAlignment="1">
      <alignment horizontal="center"/>
    </xf>
    <xf numFmtId="0" fontId="80" fillId="0" borderId="0" xfId="0" applyFont="1" applyAlignment="1">
      <alignment vertical="center"/>
    </xf>
    <xf numFmtId="3" fontId="36" fillId="55" borderId="1" xfId="1" applyNumberFormat="1" applyFont="1" applyFill="1" applyBorder="1" applyAlignment="1">
      <alignment horizontal="center" vertical="center" wrapText="1"/>
    </xf>
    <xf numFmtId="37" fontId="31" fillId="55" borderId="1" xfId="1" applyNumberFormat="1" applyFont="1" applyFill="1" applyBorder="1" applyAlignment="1">
      <alignment horizontal="center"/>
    </xf>
    <xf numFmtId="167" fontId="31" fillId="56" borderId="1" xfId="7" applyNumberFormat="1" applyFont="1" applyFill="1" applyBorder="1" applyAlignment="1">
      <alignment horizontal="center"/>
    </xf>
    <xf numFmtId="37" fontId="39" fillId="50" borderId="1" xfId="1" applyNumberFormat="1" applyFont="1" applyFill="1" applyBorder="1" applyAlignment="1">
      <alignment horizontal="center" wrapText="1"/>
    </xf>
    <xf numFmtId="167" fontId="34" fillId="50" borderId="1" xfId="7" applyNumberFormat="1" applyFont="1" applyFill="1" applyBorder="1" applyAlignment="1">
      <alignment horizontal="center"/>
    </xf>
    <xf numFmtId="0" fontId="34" fillId="56" borderId="1" xfId="3" quotePrefix="1" applyFont="1" applyFill="1" applyBorder="1" applyAlignment="1">
      <alignment horizontal="center" vertical="center" wrapText="1"/>
    </xf>
    <xf numFmtId="43" fontId="34" fillId="56" borderId="1" xfId="3" applyNumberFormat="1" applyFont="1" applyFill="1" applyBorder="1" applyAlignment="1">
      <alignment horizontal="center" vertical="center" wrapText="1"/>
    </xf>
    <xf numFmtId="3" fontId="34" fillId="6" borderId="1" xfId="7" applyNumberFormat="1" applyFont="1" applyFill="1" applyBorder="1" applyAlignment="1">
      <alignment horizontal="right"/>
    </xf>
    <xf numFmtId="3" fontId="34" fillId="0" borderId="1" xfId="7" applyNumberFormat="1" applyFont="1" applyFill="1" applyBorder="1" applyAlignment="1">
      <alignment horizontal="right"/>
    </xf>
    <xf numFmtId="3" fontId="34" fillId="43"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0" fontId="34" fillId="46" borderId="1" xfId="3" applyFont="1" applyFill="1" applyBorder="1" applyAlignment="1">
      <alignment horizontal="center" vertical="center"/>
    </xf>
    <xf numFmtId="0" fontId="48" fillId="47" borderId="1" xfId="0" applyFont="1" applyFill="1" applyBorder="1" applyAlignment="1">
      <alignment horizontal="center" vertical="center"/>
    </xf>
    <xf numFmtId="0" fontId="48" fillId="47" borderId="1" xfId="0" applyFont="1" applyFill="1" applyBorder="1" applyAlignment="1">
      <alignment horizontal="center" vertical="center" wrapText="1"/>
    </xf>
    <xf numFmtId="167" fontId="31" fillId="3" borderId="1" xfId="7" quotePrefix="1" applyNumberFormat="1" applyFont="1" applyFill="1" applyBorder="1" applyAlignment="1">
      <alignment horizontal="center"/>
    </xf>
    <xf numFmtId="0" fontId="87" fillId="0" borderId="0" xfId="0" applyFont="1" applyAlignment="1">
      <alignment horizontal="left" vertic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6" borderId="1" xfId="10" applyNumberFormat="1" applyFont="1" applyFill="1" applyBorder="1" applyAlignment="1">
      <alignment horizontal="right" vertical="center" wrapText="1"/>
    </xf>
    <xf numFmtId="3" fontId="93" fillId="5" borderId="1" xfId="10" applyNumberFormat="1" applyFont="1" applyFill="1" applyBorder="1" applyAlignment="1">
      <alignment horizontal="right" vertical="center" wrapText="1"/>
    </xf>
    <xf numFmtId="3" fontId="50" fillId="6" borderId="1" xfId="10" applyNumberFormat="1" applyFont="1" applyFill="1" applyBorder="1" applyAlignment="1">
      <alignment horizontal="right" vertical="center" wrapText="1"/>
    </xf>
    <xf numFmtId="3" fontId="50" fillId="5" borderId="1" xfId="10" applyNumberFormat="1" applyFont="1" applyFill="1" applyBorder="1" applyAlignment="1">
      <alignment horizontal="right" vertical="center" wrapText="1"/>
    </xf>
    <xf numFmtId="3" fontId="50" fillId="49" borderId="36" xfId="1" applyNumberFormat="1" applyFont="1" applyFill="1" applyBorder="1" applyAlignment="1">
      <alignment horizontal="right" vertical="center" wrapText="1"/>
    </xf>
    <xf numFmtId="172" fontId="85" fillId="46" borderId="0" xfId="3" applyNumberFormat="1" applyFont="1" applyFill="1" applyAlignment="1">
      <alignment horizontal="center" vertical="center"/>
    </xf>
    <xf numFmtId="3" fontId="39" fillId="8" borderId="42" xfId="1" applyNumberFormat="1" applyFont="1" applyFill="1" applyBorder="1" applyAlignment="1">
      <alignment horizontal="right" vertical="center" wrapText="1"/>
    </xf>
    <xf numFmtId="3" fontId="34" fillId="6"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3" borderId="0" xfId="2" applyNumberFormat="1" applyFont="1" applyFill="1"/>
    <xf numFmtId="10" fontId="46" fillId="0" borderId="1" xfId="0" quotePrefix="1" applyNumberFormat="1" applyFont="1" applyBorder="1" applyAlignment="1">
      <alignment horizontal="center" vertical="center"/>
    </xf>
    <xf numFmtId="167" fontId="52" fillId="57" borderId="1" xfId="7"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3" borderId="1" xfId="7" applyNumberFormat="1" applyFont="1" applyFill="1" applyBorder="1" applyAlignment="1">
      <alignment horizontal="right"/>
    </xf>
    <xf numFmtId="3" fontId="31" fillId="0" borderId="0" xfId="7" applyNumberFormat="1" applyFont="1" applyFill="1" applyBorder="1" applyAlignment="1">
      <alignment horizontal="right"/>
    </xf>
    <xf numFmtId="167" fontId="48" fillId="44"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3" borderId="1" xfId="3" applyNumberFormat="1" applyFont="1" applyFill="1" applyBorder="1"/>
    <xf numFmtId="0" fontId="34" fillId="0" borderId="17" xfId="3" quotePrefix="1" applyFont="1" applyBorder="1" applyAlignment="1">
      <alignment horizontal="center" vertical="center"/>
    </xf>
    <xf numFmtId="3" fontId="31" fillId="47"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10" applyNumberFormat="1" applyFont="1" applyFill="1" applyBorder="1" applyAlignment="1">
      <alignment horizontal="right" vertical="center" wrapText="1"/>
    </xf>
    <xf numFmtId="3" fontId="93" fillId="0" borderId="0" xfId="10" applyNumberFormat="1" applyFont="1" applyFill="1" applyBorder="1" applyAlignment="1">
      <alignment horizontal="right" vertical="center" wrapText="1"/>
    </xf>
    <xf numFmtId="0" fontId="86" fillId="0" borderId="0" xfId="3" applyFont="1" applyAlignment="1">
      <alignment vertical="top"/>
    </xf>
    <xf numFmtId="3" fontId="31" fillId="5" borderId="1" xfId="3" applyNumberFormat="1" applyFill="1" applyBorder="1" applyAlignment="1">
      <alignment horizontal="right" vertical="center" wrapText="1"/>
    </xf>
    <xf numFmtId="3" fontId="31" fillId="5" borderId="1" xfId="10" applyNumberFormat="1" applyFont="1" applyFill="1" applyBorder="1" applyAlignment="1">
      <alignment horizontal="right" vertical="center" wrapText="1"/>
    </xf>
    <xf numFmtId="0" fontId="46" fillId="6" borderId="17" xfId="3" quotePrefix="1" applyFont="1" applyFill="1" applyBorder="1" applyAlignment="1">
      <alignment horizontal="center" vertical="center"/>
    </xf>
    <xf numFmtId="0" fontId="46" fillId="6" borderId="1" xfId="3" quotePrefix="1" applyFont="1" applyFill="1" applyBorder="1" applyAlignment="1">
      <alignment horizontal="center" vertical="center"/>
    </xf>
    <xf numFmtId="3" fontId="39" fillId="47" borderId="1" xfId="10" applyNumberFormat="1" applyFont="1" applyFill="1" applyBorder="1" applyAlignment="1">
      <alignment horizontal="right" vertical="center" wrapText="1"/>
    </xf>
    <xf numFmtId="0" fontId="30" fillId="58" borderId="0" xfId="0" applyFont="1" applyFill="1"/>
    <xf numFmtId="0" fontId="0" fillId="58"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5" borderId="1" xfId="1" applyNumberFormat="1" applyFont="1" applyFill="1" applyBorder="1" applyAlignment="1">
      <alignment horizontal="center" vertical="center" wrapText="1"/>
    </xf>
    <xf numFmtId="3" fontId="50" fillId="3" borderId="1" xfId="1" applyNumberFormat="1" applyFont="1" applyFill="1" applyBorder="1" applyAlignment="1">
      <alignment horizontal="right" vertical="center" wrapText="1"/>
    </xf>
    <xf numFmtId="3" fontId="50" fillId="3" borderId="1" xfId="1" applyNumberFormat="1" applyFont="1" applyFill="1" applyBorder="1" applyAlignment="1">
      <alignment vertical="center"/>
    </xf>
    <xf numFmtId="3" fontId="49" fillId="3" borderId="1" xfId="1" applyNumberFormat="1" applyFont="1" applyFill="1" applyBorder="1" applyAlignment="1">
      <alignment horizontal="right" vertical="center" wrapText="1"/>
    </xf>
    <xf numFmtId="3" fontId="49" fillId="3"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3" borderId="1" xfId="3" applyNumberFormat="1" applyFont="1" applyFill="1" applyBorder="1" applyAlignment="1">
      <alignment horizontal="center" vertical="center" wrapText="1"/>
    </xf>
    <xf numFmtId="3" fontId="39" fillId="8" borderId="41" xfId="1" applyNumberFormat="1" applyFont="1" applyFill="1" applyBorder="1" applyAlignment="1">
      <alignment horizontal="right" vertical="center" wrapText="1"/>
    </xf>
    <xf numFmtId="3" fontId="34" fillId="0" borderId="37"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6" applyNumberFormat="1"/>
    <xf numFmtId="4" fontId="34" fillId="0" borderId="0" xfId="3" applyNumberFormat="1" applyFont="1" applyAlignment="1">
      <alignment horizontal="center" vertical="center" wrapText="1"/>
    </xf>
    <xf numFmtId="0" fontId="94" fillId="3" borderId="0" xfId="3" applyFont="1" applyFill="1" applyAlignment="1">
      <alignment horizontal="center" vertical="center"/>
    </xf>
    <xf numFmtId="3" fontId="50" fillId="43" borderId="25" xfId="1" applyNumberFormat="1" applyFont="1" applyFill="1" applyBorder="1" applyAlignment="1">
      <alignment horizontal="right" vertical="center" wrapText="1"/>
    </xf>
    <xf numFmtId="3" fontId="50" fillId="44" borderId="40" xfId="1" applyNumberFormat="1" applyFont="1" applyFill="1" applyBorder="1" applyAlignment="1">
      <alignment horizontal="right" vertical="center" wrapText="1"/>
    </xf>
    <xf numFmtId="37" fontId="54" fillId="8" borderId="42" xfId="1" applyNumberFormat="1" applyFont="1" applyFill="1" applyBorder="1" applyAlignment="1">
      <alignment horizontal="right" vertical="center" wrapText="1"/>
    </xf>
    <xf numFmtId="3" fontId="93" fillId="44" borderId="40" xfId="1" applyNumberFormat="1" applyFont="1" applyFill="1" applyBorder="1" applyAlignment="1">
      <alignment horizontal="right" vertical="center" wrapText="1"/>
    </xf>
    <xf numFmtId="166" fontId="39" fillId="5" borderId="1" xfId="10" applyNumberFormat="1" applyFont="1" applyFill="1" applyBorder="1" applyAlignment="1">
      <alignment horizontal="right" vertical="center" wrapText="1"/>
    </xf>
    <xf numFmtId="172" fontId="85" fillId="46" borderId="0" xfId="3" applyNumberFormat="1" applyFont="1" applyFill="1" applyAlignment="1">
      <alignment horizontal="left"/>
    </xf>
    <xf numFmtId="3" fontId="47" fillId="0" borderId="0" xfId="10" applyNumberFormat="1" applyFont="1" applyFill="1" applyBorder="1" applyAlignment="1">
      <alignment horizontal="right" vertical="center" wrapText="1"/>
    </xf>
    <xf numFmtId="0" fontId="34" fillId="43" borderId="38" xfId="3" quotePrefix="1" applyFont="1" applyFill="1" applyBorder="1" applyAlignment="1">
      <alignment horizontal="center" vertical="center" wrapText="1"/>
    </xf>
    <xf numFmtId="3" fontId="39" fillId="43" borderId="38" xfId="10" applyNumberFormat="1" applyFont="1" applyFill="1" applyBorder="1" applyAlignment="1">
      <alignment horizontal="center" vertical="center" wrapText="1"/>
    </xf>
    <xf numFmtId="3" fontId="39" fillId="43" borderId="38" xfId="10" applyNumberFormat="1" applyFont="1" applyFill="1" applyBorder="1" applyAlignment="1">
      <alignment horizontal="right" vertical="center" wrapText="1"/>
    </xf>
    <xf numFmtId="3" fontId="39" fillId="40" borderId="38" xfId="10" applyNumberFormat="1" applyFont="1" applyFill="1" applyBorder="1" applyAlignment="1">
      <alignment horizontal="right" vertical="center" wrapText="1"/>
    </xf>
    <xf numFmtId="3" fontId="50" fillId="6" borderId="38" xfId="10" applyNumberFormat="1" applyFont="1" applyFill="1" applyBorder="1" applyAlignment="1">
      <alignment horizontal="right" vertical="center" wrapText="1"/>
    </xf>
    <xf numFmtId="3" fontId="44" fillId="0" borderId="38" xfId="10" applyNumberFormat="1" applyFont="1" applyFill="1" applyBorder="1" applyAlignment="1">
      <alignment horizontal="right" vertical="center" wrapText="1"/>
    </xf>
    <xf numFmtId="3" fontId="36" fillId="43" borderId="1" xfId="10" applyNumberFormat="1" applyFont="1" applyFill="1" applyBorder="1" applyAlignment="1">
      <alignment horizontal="right" vertical="center" wrapText="1"/>
    </xf>
    <xf numFmtId="3" fontId="31" fillId="3" borderId="0" xfId="10" applyNumberFormat="1" applyFont="1" applyFill="1" applyBorder="1" applyAlignment="1">
      <alignment horizontal="right" vertical="center"/>
    </xf>
    <xf numFmtId="3" fontId="36" fillId="40" borderId="1" xfId="10" applyNumberFormat="1" applyFont="1" applyFill="1" applyBorder="1" applyAlignment="1">
      <alignment horizontal="right" vertical="center" wrapText="1"/>
    </xf>
    <xf numFmtId="3" fontId="31" fillId="0" borderId="0" xfId="10" applyNumberFormat="1" applyFont="1" applyFill="1" applyBorder="1" applyAlignment="1">
      <alignment horizontal="right" vertical="center"/>
    </xf>
    <xf numFmtId="0" fontId="34" fillId="44" borderId="1" xfId="3" quotePrefix="1" applyFont="1" applyFill="1" applyBorder="1" applyAlignment="1">
      <alignment horizontal="center" vertical="center" wrapText="1"/>
    </xf>
    <xf numFmtId="0" fontId="34" fillId="43" borderId="43" xfId="3" quotePrefix="1" applyFont="1" applyFill="1" applyBorder="1" applyAlignment="1">
      <alignment horizontal="center" vertical="center" wrapText="1"/>
    </xf>
    <xf numFmtId="3" fontId="39" fillId="43" borderId="24" xfId="10" applyNumberFormat="1" applyFont="1" applyFill="1" applyBorder="1" applyAlignment="1">
      <alignment horizontal="right" vertical="center" wrapText="1"/>
    </xf>
    <xf numFmtId="3" fontId="39" fillId="43" borderId="44" xfId="10" applyNumberFormat="1" applyFont="1" applyFill="1" applyBorder="1" applyAlignment="1">
      <alignment horizontal="right" vertical="center" wrapText="1"/>
    </xf>
    <xf numFmtId="3" fontId="39" fillId="40" borderId="24" xfId="10" applyNumberFormat="1" applyFont="1" applyFill="1" applyBorder="1" applyAlignment="1">
      <alignment horizontal="right" vertical="center" wrapText="1"/>
    </xf>
    <xf numFmtId="3" fontId="39" fillId="40" borderId="25" xfId="10" applyNumberFormat="1" applyFont="1" applyFill="1" applyBorder="1" applyAlignment="1">
      <alignment horizontal="right" vertical="center" wrapText="1"/>
    </xf>
    <xf numFmtId="3" fontId="39" fillId="43" borderId="43" xfId="10" applyNumberFormat="1" applyFont="1" applyFill="1" applyBorder="1" applyAlignment="1">
      <alignment horizontal="right" vertical="center" wrapText="1"/>
    </xf>
    <xf numFmtId="3" fontId="50" fillId="6" borderId="24" xfId="10" applyNumberFormat="1" applyFont="1" applyFill="1" applyBorder="1" applyAlignment="1">
      <alignment horizontal="right" vertical="center" wrapText="1"/>
    </xf>
    <xf numFmtId="3" fontId="50" fillId="6" borderId="44" xfId="10" applyNumberFormat="1" applyFont="1" applyFill="1" applyBorder="1" applyAlignment="1">
      <alignment horizontal="right" vertical="center" wrapText="1"/>
    </xf>
    <xf numFmtId="3" fontId="47" fillId="6" borderId="24" xfId="10" applyNumberFormat="1" applyFont="1" applyFill="1" applyBorder="1" applyAlignment="1">
      <alignment horizontal="right" vertical="center" wrapText="1"/>
    </xf>
    <xf numFmtId="3" fontId="47" fillId="6" borderId="44" xfId="10" applyNumberFormat="1" applyFont="1" applyFill="1" applyBorder="1" applyAlignment="1">
      <alignment horizontal="right" vertical="center" wrapText="1"/>
    </xf>
    <xf numFmtId="37" fontId="49" fillId="6" borderId="1" xfId="1" applyNumberFormat="1" applyFont="1" applyFill="1" applyBorder="1" applyAlignment="1">
      <alignment horizontal="right" vertical="center" wrapText="1"/>
    </xf>
    <xf numFmtId="3" fontId="49" fillId="6" borderId="1" xfId="1" applyNumberFormat="1" applyFont="1" applyFill="1" applyBorder="1" applyAlignment="1">
      <alignment horizontal="right" vertical="center" wrapText="1"/>
    </xf>
    <xf numFmtId="0" fontId="94" fillId="3" borderId="0" xfId="3" applyFont="1" applyFill="1" applyAlignment="1">
      <alignment horizontal="center" vertical="center"/>
    </xf>
    <xf numFmtId="0" fontId="34" fillId="5" borderId="1" xfId="3" applyFont="1" applyFill="1" applyBorder="1" applyAlignment="1">
      <alignment horizontal="center" vertical="center" wrapText="1"/>
    </xf>
    <xf numFmtId="0" fontId="34" fillId="5" borderId="1" xfId="3" applyFont="1" applyFill="1" applyBorder="1" applyAlignment="1">
      <alignment horizontal="center" vertical="center"/>
    </xf>
    <xf numFmtId="0" fontId="31" fillId="3" borderId="5" xfId="3" applyFill="1" applyBorder="1" applyAlignment="1">
      <alignment horizontal="center" vertical="center" wrapText="1"/>
    </xf>
    <xf numFmtId="0" fontId="34" fillId="3"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34" fillId="0" borderId="0" xfId="3" applyFont="1" applyAlignment="1">
      <alignment horizontal="center" wrapText="1"/>
    </xf>
    <xf numFmtId="0" fontId="34" fillId="0" borderId="3" xfId="3" applyFont="1" applyBorder="1" applyAlignment="1">
      <alignment horizontal="center" wrapText="1"/>
    </xf>
    <xf numFmtId="0" fontId="50" fillId="5" borderId="1" xfId="3" applyFont="1" applyFill="1" applyBorder="1" applyAlignment="1">
      <alignment horizontal="center" vertical="center" wrapText="1"/>
    </xf>
    <xf numFmtId="3" fontId="39" fillId="0" borderId="0" xfId="10" applyNumberFormat="1" applyFont="1" applyFill="1" applyBorder="1" applyAlignment="1">
      <alignment horizontal="left" vertical="center" wrapText="1"/>
    </xf>
    <xf numFmtId="0" fontId="34" fillId="3" borderId="6" xfId="3" applyFont="1" applyFill="1" applyBorder="1" applyAlignment="1">
      <alignment horizontal="center" vertical="center"/>
    </xf>
    <xf numFmtId="0" fontId="34" fillId="3" borderId="2" xfId="3" applyFont="1" applyFill="1" applyBorder="1" applyAlignment="1">
      <alignment horizontal="center" vertical="center"/>
    </xf>
    <xf numFmtId="0" fontId="34" fillId="5" borderId="6" xfId="3" applyFont="1" applyFill="1" applyBorder="1" applyAlignment="1">
      <alignment horizontal="center" vertical="center"/>
    </xf>
    <xf numFmtId="0" fontId="34" fillId="5" borderId="7" xfId="3" applyFont="1" applyFill="1" applyBorder="1" applyAlignment="1">
      <alignment horizontal="center" vertical="center"/>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1" fillId="3" borderId="3" xfId="3" applyFill="1" applyBorder="1" applyAlignment="1">
      <alignment horizontal="center" vertical="center" wrapText="1"/>
    </xf>
    <xf numFmtId="0" fontId="85" fillId="46" borderId="0" xfId="3" applyFont="1" applyFill="1" applyAlignment="1">
      <alignment horizontal="right"/>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3" borderId="5" xfId="3" applyNumberFormat="1" applyFill="1" applyBorder="1" applyAlignment="1">
      <alignment horizontal="center" vertical="center"/>
    </xf>
    <xf numFmtId="164" fontId="31" fillId="3" borderId="3" xfId="3" applyNumberFormat="1" applyFill="1" applyBorder="1" applyAlignment="1">
      <alignment horizontal="center"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164" fontId="31" fillId="3" borderId="21" xfId="3" applyNumberFormat="1" applyFill="1" applyBorder="1" applyAlignment="1">
      <alignment horizontal="center" vertical="center"/>
    </xf>
    <xf numFmtId="164" fontId="31" fillId="3" borderId="22" xfId="3" applyNumberFormat="1" applyFill="1" applyBorder="1" applyAlignment="1">
      <alignment horizontal="center" vertical="center"/>
    </xf>
    <xf numFmtId="0" fontId="34" fillId="5" borderId="21" xfId="3" applyFont="1" applyFill="1" applyBorder="1" applyAlignment="1">
      <alignment horizontal="center" vertical="center"/>
    </xf>
    <xf numFmtId="0" fontId="34" fillId="5" borderId="22" xfId="3" applyFont="1" applyFill="1" applyBorder="1" applyAlignment="1">
      <alignment horizontal="center" vertical="center"/>
    </xf>
    <xf numFmtId="0" fontId="34" fillId="5" borderId="16" xfId="3" applyFont="1" applyFill="1" applyBorder="1" applyAlignment="1">
      <alignment horizontal="center" vertical="center" wrapText="1"/>
    </xf>
    <xf numFmtId="0" fontId="34" fillId="3" borderId="6" xfId="3" applyFont="1" applyFill="1" applyBorder="1" applyAlignment="1">
      <alignment horizontal="center"/>
    </xf>
    <xf numFmtId="0" fontId="34" fillId="3" borderId="7" xfId="3" applyFont="1" applyFill="1" applyBorder="1" applyAlignment="1">
      <alignment horizontal="center"/>
    </xf>
    <xf numFmtId="0" fontId="34" fillId="5" borderId="6" xfId="3" applyFont="1" applyFill="1" applyBorder="1" applyAlignment="1">
      <alignment horizontal="center"/>
    </xf>
    <xf numFmtId="0" fontId="34" fillId="5" borderId="7" xfId="3" applyFont="1" applyFill="1" applyBorder="1" applyAlignment="1">
      <alignment horizont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21" xfId="3" applyFont="1" applyFill="1" applyBorder="1" applyAlignment="1">
      <alignment horizontal="center" vertical="center" wrapText="1"/>
    </xf>
    <xf numFmtId="0" fontId="34" fillId="5" borderId="22" xfId="3" applyFont="1" applyFill="1" applyBorder="1" applyAlignment="1">
      <alignment horizontal="center" vertical="center" wrapText="1"/>
    </xf>
    <xf numFmtId="0" fontId="31" fillId="0" borderId="0" xfId="3" applyAlignment="1">
      <alignment horizontal="left" vertical="top" wrapText="1"/>
    </xf>
    <xf numFmtId="0" fontId="85" fillId="46" borderId="0" xfId="3" applyFont="1" applyFill="1" applyAlignment="1">
      <alignment horizontal="right" vertical="center"/>
    </xf>
    <xf numFmtId="0" fontId="85" fillId="46" borderId="0" xfId="3" applyFont="1" applyFill="1" applyAlignment="1">
      <alignment horizontal="left" vertical="center"/>
    </xf>
    <xf numFmtId="0" fontId="34" fillId="6" borderId="6" xfId="3" applyFont="1" applyFill="1" applyBorder="1" applyAlignment="1">
      <alignment horizontal="center" vertical="center" wrapText="1"/>
    </xf>
    <xf numFmtId="0" fontId="34" fillId="6" borderId="7" xfId="3" applyFont="1" applyFill="1" applyBorder="1" applyAlignment="1">
      <alignment horizontal="center" vertical="center" wrapText="1"/>
    </xf>
    <xf numFmtId="0" fontId="34" fillId="6" borderId="5"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86" fillId="46" borderId="0" xfId="3" applyFont="1" applyFill="1" applyAlignment="1">
      <alignment horizontal="right" vertical="top"/>
    </xf>
    <xf numFmtId="14" fontId="85" fillId="46" borderId="0" xfId="3" applyNumberFormat="1" applyFont="1" applyFill="1" applyAlignment="1">
      <alignment horizontal="left" vertical="top"/>
    </xf>
    <xf numFmtId="0" fontId="85" fillId="46" borderId="0" xfId="3" applyFont="1" applyFill="1" applyAlignment="1">
      <alignment vertical="top"/>
    </xf>
    <xf numFmtId="0" fontId="47" fillId="51" borderId="1" xfId="3" applyFont="1" applyFill="1" applyBorder="1" applyAlignment="1">
      <alignment horizontal="center"/>
    </xf>
    <xf numFmtId="0" fontId="47" fillId="6" borderId="18" xfId="3" applyFont="1" applyFill="1" applyBorder="1" applyAlignment="1">
      <alignment horizontal="center"/>
    </xf>
    <xf numFmtId="0" fontId="47" fillId="6" borderId="19" xfId="3" applyFont="1" applyFill="1" applyBorder="1" applyAlignment="1">
      <alignment horizontal="center"/>
    </xf>
    <xf numFmtId="0" fontId="47" fillId="6" borderId="20" xfId="3" applyFont="1" applyFill="1" applyBorder="1" applyAlignment="1">
      <alignment horizontal="center"/>
    </xf>
    <xf numFmtId="0" fontId="87" fillId="46" borderId="0" xfId="0" applyFont="1" applyFill="1" applyAlignment="1">
      <alignment horizontal="left" vertical="center"/>
    </xf>
    <xf numFmtId="0" fontId="47" fillId="43" borderId="18" xfId="3" applyFont="1" applyFill="1" applyBorder="1" applyAlignment="1">
      <alignment horizontal="center"/>
    </xf>
    <xf numFmtId="0" fontId="47" fillId="43" borderId="19" xfId="3" applyFont="1" applyFill="1" applyBorder="1" applyAlignment="1">
      <alignment horizontal="center"/>
    </xf>
    <xf numFmtId="0" fontId="47" fillId="43" borderId="20"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6" borderId="1" xfId="3" applyFont="1" applyFill="1" applyBorder="1" applyAlignment="1">
      <alignment horizontal="center"/>
    </xf>
    <xf numFmtId="0" fontId="85" fillId="46" borderId="0" xfId="2" applyFont="1" applyFill="1" applyAlignment="1">
      <alignment horizontal="right" vertical="center"/>
    </xf>
    <xf numFmtId="0" fontId="34" fillId="6" borderId="18" xfId="2" applyFont="1" applyFill="1" applyBorder="1" applyAlignment="1">
      <alignment horizontal="center" vertical="center"/>
    </xf>
    <xf numFmtId="0" fontId="34" fillId="6" borderId="19" xfId="2" applyFont="1" applyFill="1" applyBorder="1" applyAlignment="1">
      <alignment horizontal="center" vertical="center"/>
    </xf>
    <xf numFmtId="0" fontId="34" fillId="6" borderId="20" xfId="2" applyFont="1" applyFill="1" applyBorder="1" applyAlignment="1">
      <alignment horizontal="center" vertical="center"/>
    </xf>
    <xf numFmtId="0" fontId="32" fillId="3" borderId="0" xfId="2" applyFont="1" applyFill="1" applyAlignment="1">
      <alignment horizontal="left" vertical="center"/>
    </xf>
    <xf numFmtId="0" fontId="34" fillId="6" borderId="1" xfId="2" applyFont="1" applyFill="1" applyBorder="1" applyAlignment="1">
      <alignment horizontal="center" vertical="center"/>
    </xf>
    <xf numFmtId="0" fontId="47" fillId="4" borderId="18" xfId="2" applyFont="1" applyFill="1" applyBorder="1" applyAlignment="1">
      <alignment horizontal="center" vertical="center"/>
    </xf>
    <xf numFmtId="0" fontId="47" fillId="4" borderId="19" xfId="2" applyFont="1" applyFill="1" applyBorder="1" applyAlignment="1">
      <alignment horizontal="center" vertical="center"/>
    </xf>
    <xf numFmtId="0" fontId="47" fillId="4" borderId="20" xfId="2" applyFont="1" applyFill="1" applyBorder="1" applyAlignment="1">
      <alignment horizontal="center" vertical="center"/>
    </xf>
    <xf numFmtId="0" fontId="34" fillId="6" borderId="6" xfId="2" applyFont="1" applyFill="1" applyBorder="1" applyAlignment="1">
      <alignment horizontal="center" vertical="center"/>
    </xf>
    <xf numFmtId="0" fontId="34" fillId="6" borderId="2" xfId="2" applyFont="1" applyFill="1" applyBorder="1" applyAlignment="1">
      <alignment horizontal="center" vertical="center"/>
    </xf>
    <xf numFmtId="0" fontId="34" fillId="6" borderId="7" xfId="2" applyFont="1" applyFill="1" applyBorder="1" applyAlignment="1">
      <alignment horizontal="center" vertical="center"/>
    </xf>
    <xf numFmtId="0" fontId="47" fillId="4" borderId="1" xfId="2" applyFont="1" applyFill="1" applyBorder="1" applyAlignment="1">
      <alignment horizontal="center" vertical="center"/>
    </xf>
    <xf numFmtId="0" fontId="40" fillId="3" borderId="0" xfId="2" applyFont="1" applyFill="1" applyAlignment="1">
      <alignment horizontal="left" vertical="top" wrapText="1"/>
    </xf>
    <xf numFmtId="0" fontId="34" fillId="40" borderId="1" xfId="2" applyFont="1" applyFill="1" applyBorder="1" applyAlignment="1">
      <alignment horizontal="center" vertical="center"/>
    </xf>
    <xf numFmtId="0" fontId="47" fillId="44" borderId="1" xfId="2" applyFont="1" applyFill="1" applyBorder="1" applyAlignment="1">
      <alignment horizontal="center" vertical="center"/>
    </xf>
    <xf numFmtId="0" fontId="34" fillId="3" borderId="0" xfId="2" applyFont="1" applyFill="1" applyAlignment="1">
      <alignment horizontal="right"/>
    </xf>
    <xf numFmtId="0" fontId="85" fillId="46" borderId="0" xfId="2" applyFont="1" applyFill="1" applyAlignment="1">
      <alignment vertical="center"/>
    </xf>
    <xf numFmtId="0" fontId="85" fillId="46" borderId="0" xfId="2" applyFont="1" applyFill="1" applyAlignment="1">
      <alignment horizontal="left" vertical="center"/>
    </xf>
    <xf numFmtId="0" fontId="34" fillId="6" borderId="5" xfId="3" applyFont="1" applyFill="1" applyBorder="1" applyAlignment="1">
      <alignment horizontal="center" vertical="center"/>
    </xf>
    <xf numFmtId="0" fontId="34" fillId="6" borderId="4" xfId="3" applyFont="1" applyFill="1" applyBorder="1" applyAlignment="1">
      <alignment horizontal="center" vertical="center"/>
    </xf>
    <xf numFmtId="0" fontId="34" fillId="3" borderId="7" xfId="3" applyFont="1" applyFill="1" applyBorder="1" applyAlignment="1">
      <alignment horizontal="left" vertical="center"/>
    </xf>
    <xf numFmtId="0" fontId="34" fillId="3" borderId="22" xfId="3" applyFont="1" applyFill="1" applyBorder="1" applyAlignment="1">
      <alignment horizontal="left" vertical="center"/>
    </xf>
    <xf numFmtId="0" fontId="34" fillId="3" borderId="4" xfId="3" applyFont="1" applyFill="1" applyBorder="1" applyAlignment="1">
      <alignment horizontal="left" vertical="center"/>
    </xf>
    <xf numFmtId="0" fontId="34" fillId="6" borderId="17" xfId="3" applyFont="1" applyFill="1" applyBorder="1" applyAlignment="1">
      <alignment horizontal="center" vertical="center" wrapText="1"/>
    </xf>
    <xf numFmtId="0" fontId="34" fillId="6" borderId="1" xfId="3" applyFont="1" applyFill="1" applyBorder="1" applyAlignment="1">
      <alignment horizontal="center" vertical="center" wrapText="1"/>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3" borderId="21" xfId="3" applyFont="1" applyFill="1" applyBorder="1" applyAlignment="1">
      <alignment horizontal="center" vertical="center"/>
    </xf>
    <xf numFmtId="0" fontId="34" fillId="3" borderId="22" xfId="3" applyFont="1" applyFill="1" applyBorder="1" applyAlignment="1">
      <alignment horizontal="center" vertical="center"/>
    </xf>
    <xf numFmtId="164" fontId="31" fillId="54" borderId="5" xfId="3" applyNumberFormat="1" applyFill="1" applyBorder="1" applyAlignment="1">
      <alignment horizontal="center" vertical="center"/>
    </xf>
    <xf numFmtId="164" fontId="31" fillId="54" borderId="4" xfId="3" applyNumberFormat="1" applyFill="1" applyBorder="1" applyAlignment="1">
      <alignment horizontal="center" vertical="center"/>
    </xf>
    <xf numFmtId="0" fontId="34" fillId="3" borderId="21" xfId="3" applyFont="1" applyFill="1" applyBorder="1" applyAlignment="1">
      <alignment horizontal="center"/>
    </xf>
    <xf numFmtId="0" fontId="34" fillId="3" borderId="22" xfId="3" applyFont="1" applyFill="1" applyBorder="1" applyAlignment="1">
      <alignment horizontal="center"/>
    </xf>
    <xf numFmtId="0" fontId="34" fillId="43" borderId="21" xfId="3" applyFont="1" applyFill="1" applyBorder="1" applyAlignment="1">
      <alignment horizontal="center" vertical="center" wrapText="1"/>
    </xf>
    <xf numFmtId="0" fontId="34" fillId="43" borderId="22" xfId="3" applyFont="1" applyFill="1" applyBorder="1" applyAlignment="1">
      <alignment horizontal="center" vertical="center" wrapText="1"/>
    </xf>
    <xf numFmtId="0" fontId="34" fillId="43" borderId="5" xfId="3" applyFont="1" applyFill="1" applyBorder="1" applyAlignment="1">
      <alignment horizontal="center" vertical="center" wrapText="1"/>
    </xf>
    <xf numFmtId="0" fontId="34" fillId="43" borderId="4" xfId="3" applyFont="1" applyFill="1" applyBorder="1" applyAlignment="1">
      <alignment horizontal="center" vertical="center" wrapText="1"/>
    </xf>
    <xf numFmtId="0" fontId="85" fillId="46" borderId="0" xfId="11" applyFont="1" applyFill="1" applyAlignment="1">
      <alignment horizontal="right" vertical="center"/>
    </xf>
    <xf numFmtId="0" fontId="83" fillId="0" borderId="1" xfId="0" applyFont="1" applyBorder="1" applyAlignment="1">
      <alignment vertical="center" wrapText="1"/>
    </xf>
    <xf numFmtId="0" fontId="83" fillId="8" borderId="1" xfId="0" applyFont="1" applyFill="1" applyBorder="1" applyAlignment="1">
      <alignment horizontal="left" vertical="center"/>
    </xf>
    <xf numFmtId="0" fontId="83" fillId="0" borderId="1" xfId="0" applyFont="1" applyBorder="1" applyAlignment="1">
      <alignment horizontal="left" vertical="center" wrapText="1"/>
    </xf>
    <xf numFmtId="14" fontId="85" fillId="46" borderId="0" xfId="3" applyNumberFormat="1" applyFont="1" applyFill="1" applyAlignment="1">
      <alignment horizontal="left" vertical="center"/>
    </xf>
    <xf numFmtId="0" fontId="38" fillId="3" borderId="0" xfId="3" applyFont="1" applyFill="1" applyAlignment="1">
      <alignment horizontal="left" vertical="top" wrapText="1"/>
    </xf>
    <xf numFmtId="0" fontId="34" fillId="44" borderId="18" xfId="3" applyFont="1" applyFill="1" applyBorder="1" applyAlignment="1">
      <alignment horizontal="center" vertical="center" wrapText="1"/>
    </xf>
    <xf numFmtId="0" fontId="34" fillId="44" borderId="20" xfId="3" applyFont="1" applyFill="1" applyBorder="1" applyAlignment="1">
      <alignment horizontal="center" vertical="center" wrapText="1"/>
    </xf>
    <xf numFmtId="0" fontId="44" fillId="3" borderId="3" xfId="3" applyFont="1" applyFill="1" applyBorder="1" applyAlignment="1">
      <alignment horizontal="center" vertical="center" wrapText="1"/>
    </xf>
    <xf numFmtId="0" fontId="44" fillId="0" borderId="3" xfId="3" applyFont="1" applyBorder="1" applyAlignment="1">
      <alignment horizontal="center" vertical="center" wrapText="1"/>
    </xf>
    <xf numFmtId="0" fontId="38" fillId="0" borderId="1" xfId="0" applyFont="1" applyBorder="1" applyAlignment="1">
      <alignment horizontal="left" vertical="center"/>
    </xf>
    <xf numFmtId="0" fontId="38" fillId="2" borderId="1" xfId="0" applyFont="1" applyFill="1" applyBorder="1" applyAlignment="1">
      <alignment horizontal="left" vertical="center" wrapText="1"/>
    </xf>
    <xf numFmtId="0" fontId="38" fillId="2" borderId="1" xfId="0" applyFont="1" applyFill="1" applyBorder="1" applyAlignment="1">
      <alignment horizontal="left" vertical="center"/>
    </xf>
    <xf numFmtId="0" fontId="38" fillId="0" borderId="1" xfId="0" applyFont="1" applyBorder="1" applyAlignment="1">
      <alignment horizontal="left" vertical="center"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5" xfId="0" applyFont="1" applyBorder="1" applyAlignment="1">
      <alignment horizontal="left" vertical="center" wrapText="1"/>
    </xf>
    <xf numFmtId="0" fontId="38" fillId="0" borderId="4" xfId="0" applyFont="1" applyBorder="1" applyAlignment="1">
      <alignment horizontal="left" vertical="center" wrapText="1"/>
    </xf>
  </cellXfs>
  <cellStyles count="59877">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27" xfId="59859" xr:uid="{7E6593F2-9C05-48CB-833B-49AB7A2808DB}"/>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27" xfId="59862" xr:uid="{7B4837DF-FC06-4387-ABE7-3E30BFD0625E}"/>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27" xfId="59865" xr:uid="{5EC2261F-B835-471C-9A12-BE2952438B2B}"/>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27" xfId="59868" xr:uid="{55DA7DFE-64FD-4C30-A1E2-7868BBB0D9D6}"/>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27" xfId="59871" xr:uid="{3B3E276B-CBD6-4AD0-B0C8-C446D9D0F708}"/>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27" xfId="59874" xr:uid="{47771259-BAFC-4B84-A164-A6F1395C6AED}"/>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27" xfId="59860" xr:uid="{06B40918-48F1-4661-B9CB-480D197A5C8A}"/>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27" xfId="59863" xr:uid="{5FA2052D-647E-48B0-9F55-A67CB5A698F1}"/>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27" xfId="59866" xr:uid="{A244CC4E-BD79-4A40-A0DD-C066BA402B0F}"/>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27" xfId="59869" xr:uid="{E2842214-12D7-430A-BBE6-F4A3B87FD7D4}"/>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27" xfId="59872" xr:uid="{E341020A-D9C8-4D28-AFD5-2446332161EE}"/>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27" xfId="59875" xr:uid="{95A48E5B-BF37-427D-848E-17C13879B1BF}"/>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27" xfId="59861" xr:uid="{B01423C3-D4AD-4798-965F-60CA7DFDFB69}"/>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27" xfId="59864" xr:uid="{0247A8C2-9CC4-45C8-BC05-2F1B901279AF}"/>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27" xfId="59867" xr:uid="{80889EAB-DAC8-4FE7-9081-CD9707AF7B3B}"/>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27" xfId="59870" xr:uid="{EC383BC4-0EFB-4477-9A9A-CB62F1AE82F6}"/>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27" xfId="59873" xr:uid="{97C8ABE3-85E2-4185-BD2E-D5D736C2799C}"/>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27" xfId="59876" xr:uid="{6C338651-34A9-414F-BADA-8329FD2BFEA7}"/>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16" xfId="59857" xr:uid="{8C008B0C-2C5E-48CB-BC1C-8F19BD9ACA1C}"/>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22" xfId="59856" xr:uid="{DDA3CEF3-2EED-4408-9B22-3C4ABE32C6AA}"/>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19" xfId="59858" xr:uid="{92835C76-7537-41A3-B219-224ACC590BAC}"/>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511429</xdr:colOff>
      <xdr:row>29</xdr:row>
      <xdr:rowOff>42332</xdr:rowOff>
    </xdr:to>
    <xdr:pic>
      <xdr:nvPicPr>
        <xdr:cNvPr id="3" name="Picture 2">
          <a:extLst>
            <a:ext uri="{FF2B5EF4-FFF2-40B4-BE49-F238E27FC236}">
              <a16:creationId xmlns:a16="http://schemas.microsoft.com/office/drawing/2014/main" id="{A5C6BAF6-4606-08BB-2524-00D9266E18F2}"/>
            </a:ext>
          </a:extLst>
        </xdr:cNvPr>
        <xdr:cNvPicPr>
          <a:picLocks noChangeAspect="1"/>
        </xdr:cNvPicPr>
      </xdr:nvPicPr>
      <xdr:blipFill>
        <a:blip xmlns:r="http://schemas.openxmlformats.org/officeDocument/2006/relationships" r:embed="rId1"/>
        <a:stretch>
          <a:fillRect/>
        </a:stretch>
      </xdr:blipFill>
      <xdr:spPr>
        <a:xfrm>
          <a:off x="0" y="0"/>
          <a:ext cx="15751429" cy="4952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3"/>
  <sheetViews>
    <sheetView showGridLines="0" tabSelected="1" zoomScale="70" zoomScaleNormal="70" workbookViewId="0">
      <selection activeCell="B1" sqref="B1"/>
    </sheetView>
  </sheetViews>
  <sheetFormatPr defaultColWidth="10.33203125" defaultRowHeight="13.8" x14ac:dyDescent="0.25"/>
  <cols>
    <col min="1" max="1" width="1" style="114" customWidth="1"/>
    <col min="2" max="2" width="18.77734375" style="1" customWidth="1"/>
    <col min="3" max="3" width="0.88671875" style="1" customWidth="1"/>
    <col min="4" max="4" width="11.77734375" style="1" customWidth="1"/>
    <col min="5" max="5" width="13.88671875" style="1" bestFit="1" customWidth="1"/>
    <col min="6" max="6" width="0.88671875" style="1"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44140625" style="1" bestFit="1" customWidth="1"/>
    <col min="14" max="14" width="14.88671875" style="1" customWidth="1"/>
    <col min="15" max="15" width="1.21875" style="1" customWidth="1"/>
    <col min="16" max="16" width="13" style="1" bestFit="1" customWidth="1"/>
    <col min="17" max="17" width="13.5546875" style="1" customWidth="1"/>
    <col min="18" max="18" width="0.88671875" style="1" customWidth="1"/>
    <col min="19" max="19" width="12.88671875" style="1" customWidth="1"/>
    <col min="20" max="20" width="10.5546875" style="1" customWidth="1"/>
    <col min="21" max="21" width="0.88671875" style="1" customWidth="1"/>
    <col min="22" max="22" width="11.33203125" style="1" customWidth="1"/>
    <col min="23" max="23" width="15" style="1" customWidth="1"/>
    <col min="24" max="24" width="1.109375" style="1" customWidth="1"/>
    <col min="25" max="25" width="12.44140625" style="297" customWidth="1"/>
    <col min="26" max="26" width="13.6640625" style="297" customWidth="1"/>
    <col min="27" max="27" width="1.109375" style="1" customWidth="1"/>
    <col min="28" max="28" width="10.33203125" style="1"/>
    <col min="29" max="29" width="14.109375" style="1" customWidth="1"/>
    <col min="30" max="32" width="10.33203125" style="1"/>
    <col min="33" max="33" width="5.88671875" style="1" customWidth="1"/>
    <col min="34" max="16384" width="10.33203125" style="1"/>
  </cols>
  <sheetData>
    <row r="1" spans="1:32" ht="21" x14ac:dyDescent="0.4">
      <c r="A1" s="224"/>
      <c r="B1" s="346"/>
      <c r="C1" s="348"/>
      <c r="D1" s="348"/>
      <c r="E1" s="348"/>
      <c r="F1" s="348"/>
      <c r="G1" s="545" t="s">
        <v>357</v>
      </c>
      <c r="H1" s="545"/>
      <c r="I1" s="545"/>
      <c r="J1" s="545"/>
      <c r="K1" s="545"/>
      <c r="L1" s="545"/>
      <c r="M1" s="501">
        <v>45077</v>
      </c>
      <c r="N1" s="348" t="s">
        <v>307</v>
      </c>
      <c r="O1" s="347"/>
      <c r="P1" s="346"/>
      <c r="Q1" s="382"/>
      <c r="R1" s="230"/>
      <c r="S1" s="231"/>
      <c r="T1" s="231"/>
      <c r="U1" s="156"/>
      <c r="V1" s="435"/>
      <c r="W1" s="436"/>
      <c r="X1" s="157"/>
      <c r="Y1" s="323"/>
      <c r="Z1" s="323"/>
      <c r="AA1" s="157"/>
      <c r="AB1" s="157"/>
      <c r="AC1" s="157"/>
      <c r="AD1" s="157"/>
      <c r="AE1" s="157"/>
      <c r="AF1" s="157"/>
    </row>
    <row r="2" spans="1:32" ht="22.2" customHeight="1" x14ac:dyDescent="0.3">
      <c r="B2" s="350" t="s">
        <v>356</v>
      </c>
      <c r="C2" s="349"/>
      <c r="D2" s="349"/>
      <c r="E2" s="349"/>
      <c r="F2" s="349"/>
      <c r="G2" s="349"/>
      <c r="H2" s="349"/>
      <c r="I2" s="349"/>
      <c r="J2" s="349"/>
      <c r="K2" s="349"/>
      <c r="L2" s="349"/>
      <c r="M2" s="349"/>
      <c r="N2" s="349"/>
      <c r="O2" s="349"/>
      <c r="P2" s="349"/>
      <c r="Q2" s="349"/>
      <c r="R2" s="349"/>
      <c r="S2" s="349"/>
      <c r="T2" s="346"/>
      <c r="V2" s="327"/>
      <c r="W2" s="327"/>
      <c r="X2" s="327"/>
      <c r="Y2" s="531" t="s">
        <v>413</v>
      </c>
      <c r="Z2" s="531"/>
      <c r="AB2" s="533" t="s">
        <v>414</v>
      </c>
      <c r="AC2" s="533"/>
    </row>
    <row r="3" spans="1:32" ht="17.399999999999999" x14ac:dyDescent="0.3">
      <c r="B3" s="345"/>
      <c r="V3" s="327"/>
      <c r="W3" s="327"/>
      <c r="X3" s="327"/>
      <c r="Y3" s="531"/>
      <c r="Z3" s="531"/>
      <c r="AB3" s="533"/>
      <c r="AC3" s="533"/>
    </row>
    <row r="4" spans="1:32" s="78" customFormat="1" ht="14.4" x14ac:dyDescent="0.25">
      <c r="A4" s="363"/>
      <c r="B4" s="362"/>
      <c r="C4" s="20"/>
      <c r="D4" s="528" t="s">
        <v>82</v>
      </c>
      <c r="E4" s="528"/>
      <c r="F4" s="20"/>
      <c r="G4" s="537" t="s">
        <v>9</v>
      </c>
      <c r="H4" s="538"/>
      <c r="I4" s="541" t="s">
        <v>9</v>
      </c>
      <c r="J4" s="542"/>
      <c r="K4" s="543" t="s">
        <v>9</v>
      </c>
      <c r="L4" s="542"/>
      <c r="M4" s="539" t="s">
        <v>9</v>
      </c>
      <c r="N4" s="540"/>
      <c r="O4" s="20"/>
      <c r="P4" s="528" t="s">
        <v>81</v>
      </c>
      <c r="Q4" s="528"/>
      <c r="R4" s="20"/>
      <c r="S4" s="528" t="s">
        <v>313</v>
      </c>
      <c r="T4" s="528"/>
      <c r="U4" s="20"/>
      <c r="V4" s="546" t="s">
        <v>412</v>
      </c>
      <c r="W4" s="547"/>
      <c r="X4" s="364"/>
      <c r="Y4" s="532"/>
      <c r="Z4" s="532"/>
      <c r="AB4" s="534"/>
      <c r="AC4" s="534"/>
    </row>
    <row r="5" spans="1:32" s="6" customFormat="1" ht="14.4" x14ac:dyDescent="0.25">
      <c r="A5" s="115"/>
      <c r="B5" s="365"/>
      <c r="C5" s="20"/>
      <c r="D5" s="528"/>
      <c r="E5" s="528"/>
      <c r="F5" s="20"/>
      <c r="G5" s="550" t="s">
        <v>78</v>
      </c>
      <c r="H5" s="551"/>
      <c r="I5" s="529" t="s">
        <v>79</v>
      </c>
      <c r="J5" s="530"/>
      <c r="K5" s="544" t="s">
        <v>80</v>
      </c>
      <c r="L5" s="530"/>
      <c r="M5" s="552" t="s">
        <v>76</v>
      </c>
      <c r="N5" s="553"/>
      <c r="O5" s="20"/>
      <c r="P5" s="528"/>
      <c r="Q5" s="528"/>
      <c r="R5" s="20"/>
      <c r="S5" s="528"/>
      <c r="T5" s="528"/>
      <c r="U5" s="20"/>
      <c r="V5" s="548"/>
      <c r="W5" s="549"/>
      <c r="X5" s="328"/>
      <c r="Y5" s="535" t="s">
        <v>7</v>
      </c>
      <c r="Z5" s="535" t="s">
        <v>75</v>
      </c>
      <c r="AB5" s="527" t="s">
        <v>7</v>
      </c>
      <c r="AC5" s="527" t="s">
        <v>75</v>
      </c>
    </row>
    <row r="6" spans="1:32" s="5" customFormat="1" ht="29.4" customHeight="1" x14ac:dyDescent="0.25">
      <c r="A6" s="117">
        <v>40909</v>
      </c>
      <c r="B6" s="20"/>
      <c r="C6" s="74"/>
      <c r="D6" s="89" t="s">
        <v>8</v>
      </c>
      <c r="E6" s="89" t="s">
        <v>10</v>
      </c>
      <c r="F6" s="74"/>
      <c r="G6" s="75" t="s">
        <v>8</v>
      </c>
      <c r="H6" s="75" t="s">
        <v>10</v>
      </c>
      <c r="I6" s="75" t="s">
        <v>8</v>
      </c>
      <c r="J6" s="75" t="s">
        <v>10</v>
      </c>
      <c r="K6" s="75" t="s">
        <v>8</v>
      </c>
      <c r="L6" s="75" t="s">
        <v>10</v>
      </c>
      <c r="M6" s="89" t="s">
        <v>8</v>
      </c>
      <c r="N6" s="89" t="s">
        <v>10</v>
      </c>
      <c r="O6" s="74"/>
      <c r="P6" s="89" t="s">
        <v>8</v>
      </c>
      <c r="Q6" s="89" t="s">
        <v>10</v>
      </c>
      <c r="R6" s="74"/>
      <c r="S6" s="89" t="s">
        <v>8</v>
      </c>
      <c r="T6" s="89" t="s">
        <v>10</v>
      </c>
      <c r="U6" s="74"/>
      <c r="V6" s="77" t="s">
        <v>7</v>
      </c>
      <c r="W6" s="77" t="s">
        <v>11</v>
      </c>
      <c r="X6" s="19"/>
      <c r="Y6" s="535"/>
      <c r="Z6" s="535"/>
      <c r="AB6" s="527"/>
      <c r="AC6" s="527"/>
    </row>
    <row r="7" spans="1:32" s="144" customFormat="1" ht="4.8" customHeight="1" x14ac:dyDescent="0.25">
      <c r="A7" s="143"/>
      <c r="B7" s="20"/>
      <c r="C7" s="74"/>
      <c r="D7" s="74"/>
      <c r="E7" s="74"/>
      <c r="F7" s="74"/>
      <c r="G7" s="74"/>
      <c r="H7" s="74"/>
      <c r="I7" s="74"/>
      <c r="J7" s="74"/>
      <c r="K7" s="74"/>
      <c r="L7" s="74"/>
      <c r="M7" s="74"/>
      <c r="N7" s="74"/>
      <c r="O7" s="74"/>
      <c r="P7" s="74"/>
      <c r="Q7" s="74"/>
      <c r="R7" s="74"/>
      <c r="S7" s="74"/>
      <c r="T7" s="74"/>
      <c r="U7" s="74"/>
      <c r="V7" s="74"/>
      <c r="W7" s="74"/>
      <c r="X7" s="326"/>
      <c r="Y7" s="81"/>
      <c r="Z7" s="81"/>
      <c r="AB7" s="74"/>
      <c r="AC7" s="74"/>
    </row>
    <row r="8" spans="1:32" s="5" customFormat="1" ht="14.4" x14ac:dyDescent="0.25">
      <c r="A8" s="117"/>
      <c r="B8" s="366" t="s">
        <v>323</v>
      </c>
      <c r="C8" s="74"/>
      <c r="D8" s="74"/>
      <c r="E8" s="74"/>
      <c r="F8" s="74"/>
      <c r="G8" s="74"/>
      <c r="H8" s="74"/>
      <c r="I8" s="74"/>
      <c r="J8" s="74"/>
      <c r="K8" s="74"/>
      <c r="L8" s="74"/>
      <c r="M8" s="74"/>
      <c r="N8" s="74"/>
      <c r="O8" s="74"/>
      <c r="P8" s="74"/>
      <c r="Q8" s="74"/>
      <c r="R8" s="74"/>
      <c r="S8" s="74"/>
      <c r="T8" s="74"/>
      <c r="U8" s="74"/>
      <c r="V8" s="74"/>
      <c r="W8" s="74"/>
      <c r="X8" s="326"/>
      <c r="Y8" s="81"/>
      <c r="Z8" s="81"/>
      <c r="AA8" s="144"/>
      <c r="AB8" s="74"/>
      <c r="AC8" s="74"/>
    </row>
    <row r="9" spans="1:32" s="5" customFormat="1" ht="14.4" x14ac:dyDescent="0.25">
      <c r="A9" s="117"/>
      <c r="B9" s="172">
        <v>2000</v>
      </c>
      <c r="C9" s="367"/>
      <c r="D9" s="357">
        <v>4</v>
      </c>
      <c r="E9" s="368">
        <v>11.85</v>
      </c>
      <c r="F9" s="367"/>
      <c r="G9" s="356">
        <v>2</v>
      </c>
      <c r="H9" s="356">
        <v>11.04</v>
      </c>
      <c r="I9" s="356">
        <v>0</v>
      </c>
      <c r="J9" s="356">
        <v>0</v>
      </c>
      <c r="K9" s="356">
        <v>0</v>
      </c>
      <c r="L9" s="356">
        <v>0</v>
      </c>
      <c r="M9" s="356">
        <f t="shared" ref="M9:M32" si="0">SUM(G9+I9+K9)</f>
        <v>2</v>
      </c>
      <c r="N9" s="356">
        <f t="shared" ref="N9:N32" si="1">SUM(H9+J9+L9)</f>
        <v>11.04</v>
      </c>
      <c r="O9" s="367"/>
      <c r="P9" s="357">
        <v>0</v>
      </c>
      <c r="Q9" s="357">
        <v>0</v>
      </c>
      <c r="R9" s="367"/>
      <c r="S9" s="208"/>
      <c r="T9" s="208"/>
      <c r="U9" s="367"/>
      <c r="V9" s="358">
        <f t="shared" ref="V9:V32" si="2">SUM(D9+M9+P9+S9)</f>
        <v>6</v>
      </c>
      <c r="W9" s="358">
        <f t="shared" ref="W9:W32" si="3">SUM(E9+N9+Q9+T9)</f>
        <v>22.89</v>
      </c>
      <c r="X9" s="19"/>
      <c r="Y9" s="369">
        <v>6</v>
      </c>
      <c r="Z9" s="369">
        <v>22.89</v>
      </c>
      <c r="AB9" s="359">
        <f t="shared" ref="AB9:AB32" si="4">V9-Y9</f>
        <v>0</v>
      </c>
      <c r="AC9" s="370">
        <f t="shared" ref="AC9:AC32" si="5">W9-Z9</f>
        <v>0</v>
      </c>
    </row>
    <row r="10" spans="1:32" s="5" customFormat="1" ht="14.4" x14ac:dyDescent="0.25">
      <c r="A10" s="117"/>
      <c r="B10" s="351">
        <v>2001</v>
      </c>
      <c r="C10" s="367"/>
      <c r="D10" s="357">
        <v>2</v>
      </c>
      <c r="E10" s="368">
        <v>5.25</v>
      </c>
      <c r="F10" s="367"/>
      <c r="G10" s="356">
        <v>0</v>
      </c>
      <c r="H10" s="356">
        <v>0</v>
      </c>
      <c r="I10" s="356">
        <v>0</v>
      </c>
      <c r="J10" s="356">
        <v>0</v>
      </c>
      <c r="K10" s="356">
        <v>0</v>
      </c>
      <c r="L10" s="356">
        <v>0</v>
      </c>
      <c r="M10" s="356">
        <f t="shared" si="0"/>
        <v>0</v>
      </c>
      <c r="N10" s="356">
        <f t="shared" si="1"/>
        <v>0</v>
      </c>
      <c r="O10" s="367"/>
      <c r="P10" s="357">
        <v>0</v>
      </c>
      <c r="Q10" s="357">
        <v>0</v>
      </c>
      <c r="R10" s="367"/>
      <c r="S10" s="208"/>
      <c r="T10" s="208"/>
      <c r="U10" s="367"/>
      <c r="V10" s="358">
        <f t="shared" si="2"/>
        <v>2</v>
      </c>
      <c r="W10" s="358">
        <f t="shared" si="3"/>
        <v>5.25</v>
      </c>
      <c r="X10" s="19"/>
      <c r="Y10" s="369">
        <v>2</v>
      </c>
      <c r="Z10" s="369">
        <v>5.25</v>
      </c>
      <c r="AB10" s="359">
        <f t="shared" si="4"/>
        <v>0</v>
      </c>
      <c r="AC10" s="360">
        <f t="shared" si="5"/>
        <v>0</v>
      </c>
    </row>
    <row r="11" spans="1:32" s="5" customFormat="1" ht="14.4" x14ac:dyDescent="0.25">
      <c r="A11" s="117"/>
      <c r="B11" s="351">
        <v>2002</v>
      </c>
      <c r="C11" s="367"/>
      <c r="D11" s="357">
        <v>25</v>
      </c>
      <c r="E11" s="368">
        <v>72.819999999999993</v>
      </c>
      <c r="F11" s="367"/>
      <c r="G11" s="356">
        <v>9</v>
      </c>
      <c r="H11" s="356">
        <v>324</v>
      </c>
      <c r="I11" s="356">
        <v>1</v>
      </c>
      <c r="J11" s="356">
        <v>262.14</v>
      </c>
      <c r="K11" s="356">
        <v>0</v>
      </c>
      <c r="L11" s="356">
        <v>0</v>
      </c>
      <c r="M11" s="356">
        <f t="shared" si="0"/>
        <v>10</v>
      </c>
      <c r="N11" s="356">
        <f t="shared" si="1"/>
        <v>586.14</v>
      </c>
      <c r="O11" s="367"/>
      <c r="P11" s="357">
        <v>0</v>
      </c>
      <c r="Q11" s="357">
        <v>0</v>
      </c>
      <c r="R11" s="367"/>
      <c r="S11" s="208"/>
      <c r="T11" s="208"/>
      <c r="U11" s="367"/>
      <c r="V11" s="358">
        <f t="shared" si="2"/>
        <v>35</v>
      </c>
      <c r="W11" s="358">
        <f t="shared" si="3"/>
        <v>658.96</v>
      </c>
      <c r="X11" s="19"/>
      <c r="Y11" s="369">
        <v>35</v>
      </c>
      <c r="Z11" s="369">
        <v>658.96</v>
      </c>
      <c r="AB11" s="359">
        <f t="shared" si="4"/>
        <v>0</v>
      </c>
      <c r="AC11" s="360">
        <f t="shared" si="5"/>
        <v>0</v>
      </c>
    </row>
    <row r="12" spans="1:32" s="5" customFormat="1" ht="14.4" x14ac:dyDescent="0.25">
      <c r="A12" s="117"/>
      <c r="B12" s="371">
        <v>2003</v>
      </c>
      <c r="C12" s="372"/>
      <c r="D12" s="356">
        <v>65</v>
      </c>
      <c r="E12" s="373">
        <v>364.93200000000002</v>
      </c>
      <c r="F12" s="372"/>
      <c r="G12" s="356">
        <v>17</v>
      </c>
      <c r="H12" s="356">
        <v>281.89999999999998</v>
      </c>
      <c r="I12" s="356">
        <v>1</v>
      </c>
      <c r="J12" s="356">
        <v>479.8</v>
      </c>
      <c r="K12" s="356">
        <v>0</v>
      </c>
      <c r="L12" s="356">
        <v>0</v>
      </c>
      <c r="M12" s="356">
        <f t="shared" si="0"/>
        <v>18</v>
      </c>
      <c r="N12" s="356">
        <f t="shared" si="1"/>
        <v>761.7</v>
      </c>
      <c r="O12" s="367"/>
      <c r="P12" s="357">
        <v>0</v>
      </c>
      <c r="Q12" s="357">
        <v>0</v>
      </c>
      <c r="R12" s="367"/>
      <c r="S12" s="208"/>
      <c r="T12" s="208"/>
      <c r="U12" s="367"/>
      <c r="V12" s="358">
        <f t="shared" si="2"/>
        <v>83</v>
      </c>
      <c r="W12" s="358">
        <f t="shared" si="3"/>
        <v>1126.6320000000001</v>
      </c>
      <c r="X12" s="19"/>
      <c r="Y12" s="369">
        <v>83</v>
      </c>
      <c r="Z12" s="369">
        <v>1126.6320000000001</v>
      </c>
      <c r="AB12" s="359">
        <f t="shared" si="4"/>
        <v>0</v>
      </c>
      <c r="AC12" s="360">
        <f t="shared" si="5"/>
        <v>0</v>
      </c>
    </row>
    <row r="13" spans="1:32" s="5" customFormat="1" ht="14.4" x14ac:dyDescent="0.25">
      <c r="A13" s="117"/>
      <c r="B13" s="351">
        <v>2004</v>
      </c>
      <c r="C13" s="367"/>
      <c r="D13" s="357">
        <v>253</v>
      </c>
      <c r="E13" s="368">
        <v>1529.8979999999999</v>
      </c>
      <c r="F13" s="367"/>
      <c r="G13" s="356">
        <v>42</v>
      </c>
      <c r="H13" s="356">
        <v>382.00599999999997</v>
      </c>
      <c r="I13" s="356">
        <v>2</v>
      </c>
      <c r="J13" s="356">
        <v>623.38499999999999</v>
      </c>
      <c r="K13" s="356">
        <v>0</v>
      </c>
      <c r="L13" s="356">
        <v>0</v>
      </c>
      <c r="M13" s="356">
        <f t="shared" si="0"/>
        <v>44</v>
      </c>
      <c r="N13" s="356">
        <f t="shared" si="1"/>
        <v>1005.391</v>
      </c>
      <c r="O13" s="367"/>
      <c r="P13" s="357">
        <v>0</v>
      </c>
      <c r="Q13" s="357">
        <v>0</v>
      </c>
      <c r="R13" s="367"/>
      <c r="S13" s="208"/>
      <c r="T13" s="208"/>
      <c r="U13" s="367"/>
      <c r="V13" s="358">
        <f t="shared" si="2"/>
        <v>297</v>
      </c>
      <c r="W13" s="358">
        <f t="shared" si="3"/>
        <v>2535.2889999999998</v>
      </c>
      <c r="X13" s="19"/>
      <c r="Y13" s="369">
        <v>297</v>
      </c>
      <c r="Z13" s="369">
        <v>2535.2889999999998</v>
      </c>
      <c r="AB13" s="359">
        <f t="shared" si="4"/>
        <v>0</v>
      </c>
      <c r="AC13" s="360">
        <f t="shared" si="5"/>
        <v>0</v>
      </c>
    </row>
    <row r="14" spans="1:32" s="144" customFormat="1" ht="14.4" x14ac:dyDescent="0.25">
      <c r="A14" s="143"/>
      <c r="B14" s="371">
        <v>2005</v>
      </c>
      <c r="C14" s="372"/>
      <c r="D14" s="356">
        <v>626</v>
      </c>
      <c r="E14" s="373">
        <v>4631.8689999999997</v>
      </c>
      <c r="F14" s="372"/>
      <c r="G14" s="356">
        <v>78</v>
      </c>
      <c r="H14" s="356">
        <v>1029.883</v>
      </c>
      <c r="I14" s="356">
        <v>16</v>
      </c>
      <c r="J14" s="356">
        <v>3923.08</v>
      </c>
      <c r="K14" s="356">
        <v>0</v>
      </c>
      <c r="L14" s="356">
        <v>0</v>
      </c>
      <c r="M14" s="356">
        <f t="shared" si="0"/>
        <v>94</v>
      </c>
      <c r="N14" s="356">
        <f t="shared" si="1"/>
        <v>4952.9629999999997</v>
      </c>
      <c r="O14" s="372"/>
      <c r="P14" s="356">
        <v>0</v>
      </c>
      <c r="Q14" s="356">
        <v>0</v>
      </c>
      <c r="R14" s="372"/>
      <c r="S14" s="208"/>
      <c r="T14" s="208"/>
      <c r="U14" s="372"/>
      <c r="V14" s="358">
        <f t="shared" si="2"/>
        <v>720</v>
      </c>
      <c r="W14" s="358">
        <f t="shared" si="3"/>
        <v>9584.8319999999985</v>
      </c>
      <c r="X14" s="326"/>
      <c r="Y14" s="369">
        <v>720</v>
      </c>
      <c r="Z14" s="369">
        <v>9584.8319999999985</v>
      </c>
      <c r="AB14" s="374">
        <f t="shared" si="4"/>
        <v>0</v>
      </c>
      <c r="AC14" s="375">
        <f t="shared" si="5"/>
        <v>0</v>
      </c>
    </row>
    <row r="15" spans="1:32" s="5" customFormat="1" ht="14.4" x14ac:dyDescent="0.25">
      <c r="A15" s="117"/>
      <c r="B15" s="371">
        <v>2006</v>
      </c>
      <c r="C15" s="372"/>
      <c r="D15" s="356">
        <v>747</v>
      </c>
      <c r="E15" s="373">
        <v>5335.4709999999995</v>
      </c>
      <c r="F15" s="372"/>
      <c r="G15" s="356">
        <v>105</v>
      </c>
      <c r="H15" s="356">
        <v>1881.529</v>
      </c>
      <c r="I15" s="356">
        <v>36</v>
      </c>
      <c r="J15" s="356">
        <v>11097.32</v>
      </c>
      <c r="K15" s="356">
        <v>0</v>
      </c>
      <c r="L15" s="356">
        <v>0</v>
      </c>
      <c r="M15" s="356">
        <f t="shared" si="0"/>
        <v>141</v>
      </c>
      <c r="N15" s="356">
        <f t="shared" si="1"/>
        <v>12978.849</v>
      </c>
      <c r="O15" s="372"/>
      <c r="P15" s="356">
        <v>0</v>
      </c>
      <c r="Q15" s="356">
        <v>0</v>
      </c>
      <c r="R15" s="372"/>
      <c r="S15" s="208"/>
      <c r="T15" s="208"/>
      <c r="U15" s="367"/>
      <c r="V15" s="358">
        <f t="shared" si="2"/>
        <v>888</v>
      </c>
      <c r="W15" s="358">
        <f t="shared" si="3"/>
        <v>18314.32</v>
      </c>
      <c r="X15" s="19"/>
      <c r="Y15" s="369">
        <v>888</v>
      </c>
      <c r="Z15" s="369">
        <v>18314.32</v>
      </c>
      <c r="AB15" s="359">
        <f t="shared" si="4"/>
        <v>0</v>
      </c>
      <c r="AC15" s="360">
        <f t="shared" si="5"/>
        <v>0</v>
      </c>
    </row>
    <row r="16" spans="1:32" s="5" customFormat="1" ht="14.4" x14ac:dyDescent="0.25">
      <c r="A16" s="117"/>
      <c r="B16" s="351">
        <v>2007</v>
      </c>
      <c r="C16" s="367"/>
      <c r="D16" s="357">
        <v>527</v>
      </c>
      <c r="E16" s="368">
        <v>3821.7510000000002</v>
      </c>
      <c r="F16" s="367"/>
      <c r="G16" s="356">
        <v>95</v>
      </c>
      <c r="H16" s="356">
        <v>2123.4459999999999</v>
      </c>
      <c r="I16" s="356">
        <v>26</v>
      </c>
      <c r="J16" s="356">
        <v>8352.9079999999994</v>
      </c>
      <c r="K16" s="356">
        <v>0</v>
      </c>
      <c r="L16" s="356">
        <v>0</v>
      </c>
      <c r="M16" s="356">
        <f t="shared" si="0"/>
        <v>121</v>
      </c>
      <c r="N16" s="356">
        <f t="shared" si="1"/>
        <v>10476.353999999999</v>
      </c>
      <c r="O16" s="367"/>
      <c r="P16" s="357">
        <v>0</v>
      </c>
      <c r="Q16" s="357">
        <v>0</v>
      </c>
      <c r="R16" s="367"/>
      <c r="S16" s="208"/>
      <c r="T16" s="208"/>
      <c r="U16" s="367"/>
      <c r="V16" s="358">
        <f t="shared" si="2"/>
        <v>648</v>
      </c>
      <c r="W16" s="358">
        <f t="shared" si="3"/>
        <v>14298.105</v>
      </c>
      <c r="X16" s="19"/>
      <c r="Y16" s="369">
        <v>648</v>
      </c>
      <c r="Z16" s="369">
        <v>14298.105</v>
      </c>
      <c r="AB16" s="359">
        <f t="shared" si="4"/>
        <v>0</v>
      </c>
      <c r="AC16" s="360">
        <f t="shared" si="5"/>
        <v>0</v>
      </c>
    </row>
    <row r="17" spans="1:41" s="5" customFormat="1" ht="14.4" x14ac:dyDescent="0.25">
      <c r="A17" s="117"/>
      <c r="B17" s="351">
        <v>2008</v>
      </c>
      <c r="C17" s="367"/>
      <c r="D17" s="357">
        <v>656</v>
      </c>
      <c r="E17" s="368">
        <v>4962.3649999999998</v>
      </c>
      <c r="F17" s="367"/>
      <c r="G17" s="356">
        <v>170</v>
      </c>
      <c r="H17" s="356">
        <v>3874.1970000000001</v>
      </c>
      <c r="I17" s="356">
        <v>44</v>
      </c>
      <c r="J17" s="356">
        <v>13247.054</v>
      </c>
      <c r="K17" s="356">
        <v>4</v>
      </c>
      <c r="L17" s="356">
        <v>6134.26</v>
      </c>
      <c r="M17" s="356">
        <f t="shared" si="0"/>
        <v>218</v>
      </c>
      <c r="N17" s="356">
        <f t="shared" si="1"/>
        <v>23255.510999999999</v>
      </c>
      <c r="O17" s="367"/>
      <c r="P17" s="357">
        <v>0</v>
      </c>
      <c r="Q17" s="357">
        <v>0</v>
      </c>
      <c r="R17" s="367"/>
      <c r="S17" s="208"/>
      <c r="T17" s="208"/>
      <c r="U17" s="367"/>
      <c r="V17" s="358">
        <f t="shared" si="2"/>
        <v>874</v>
      </c>
      <c r="W17" s="358">
        <f t="shared" si="3"/>
        <v>28217.875999999997</v>
      </c>
      <c r="X17" s="19"/>
      <c r="Y17" s="369">
        <v>874</v>
      </c>
      <c r="Z17" s="369">
        <v>28217.875999999997</v>
      </c>
      <c r="AB17" s="359">
        <f t="shared" si="4"/>
        <v>0</v>
      </c>
      <c r="AC17" s="360">
        <f t="shared" si="5"/>
        <v>0</v>
      </c>
    </row>
    <row r="18" spans="1:41" s="144" customFormat="1" ht="14.4" x14ac:dyDescent="0.25">
      <c r="A18" s="143"/>
      <c r="B18" s="371">
        <v>2009</v>
      </c>
      <c r="C18" s="372"/>
      <c r="D18" s="356">
        <v>1060</v>
      </c>
      <c r="E18" s="373">
        <v>8037.2340000000004</v>
      </c>
      <c r="F18" s="372"/>
      <c r="G18" s="356">
        <v>242</v>
      </c>
      <c r="H18" s="356">
        <v>6797.9930000000004</v>
      </c>
      <c r="I18" s="356">
        <v>88</v>
      </c>
      <c r="J18" s="356">
        <v>24235.758000000002</v>
      </c>
      <c r="K18" s="356">
        <v>9</v>
      </c>
      <c r="L18" s="356">
        <v>15298.59</v>
      </c>
      <c r="M18" s="356">
        <f t="shared" si="0"/>
        <v>339</v>
      </c>
      <c r="N18" s="356">
        <f t="shared" si="1"/>
        <v>46332.341</v>
      </c>
      <c r="O18" s="372"/>
      <c r="P18" s="356">
        <v>5</v>
      </c>
      <c r="Q18" s="356">
        <v>3370.56</v>
      </c>
      <c r="R18" s="372"/>
      <c r="S18" s="208"/>
      <c r="T18" s="208"/>
      <c r="U18" s="372"/>
      <c r="V18" s="358">
        <f t="shared" si="2"/>
        <v>1404</v>
      </c>
      <c r="W18" s="358">
        <f t="shared" si="3"/>
        <v>57740.134999999995</v>
      </c>
      <c r="X18" s="326"/>
      <c r="Y18" s="369">
        <v>1404</v>
      </c>
      <c r="Z18" s="369">
        <v>57740.134999999995</v>
      </c>
      <c r="AB18" s="374">
        <f t="shared" si="4"/>
        <v>0</v>
      </c>
      <c r="AC18" s="375">
        <f t="shared" si="5"/>
        <v>0</v>
      </c>
    </row>
    <row r="19" spans="1:41" s="5" customFormat="1" ht="14.4" x14ac:dyDescent="0.25">
      <c r="A19" s="117"/>
      <c r="B19" s="351">
        <v>2010</v>
      </c>
      <c r="C19" s="367"/>
      <c r="D19" s="357">
        <v>2137</v>
      </c>
      <c r="E19" s="368">
        <v>16481.919000000002</v>
      </c>
      <c r="F19" s="367"/>
      <c r="G19" s="356">
        <v>380</v>
      </c>
      <c r="H19" s="356">
        <v>12768.402</v>
      </c>
      <c r="I19" s="356">
        <v>154</v>
      </c>
      <c r="J19" s="356">
        <v>45624.906999999999</v>
      </c>
      <c r="K19" s="356">
        <v>12</v>
      </c>
      <c r="L19" s="356">
        <v>20986.6</v>
      </c>
      <c r="M19" s="356">
        <f t="shared" si="0"/>
        <v>546</v>
      </c>
      <c r="N19" s="356">
        <f t="shared" si="1"/>
        <v>79379.909</v>
      </c>
      <c r="O19" s="367"/>
      <c r="P19" s="357">
        <v>19</v>
      </c>
      <c r="Q19" s="357">
        <v>25187.34</v>
      </c>
      <c r="R19" s="367"/>
      <c r="S19" s="208"/>
      <c r="T19" s="208"/>
      <c r="U19" s="367"/>
      <c r="V19" s="358">
        <f t="shared" si="2"/>
        <v>2702</v>
      </c>
      <c r="W19" s="358">
        <f t="shared" si="3"/>
        <v>121049.16800000001</v>
      </c>
      <c r="X19" s="19"/>
      <c r="Y19" s="369">
        <v>2702</v>
      </c>
      <c r="Z19" s="369">
        <v>121049.16800000001</v>
      </c>
      <c r="AB19" s="359">
        <f t="shared" si="4"/>
        <v>0</v>
      </c>
      <c r="AC19" s="360">
        <f t="shared" si="5"/>
        <v>0</v>
      </c>
    </row>
    <row r="20" spans="1:41" s="5" customFormat="1" ht="14.4" x14ac:dyDescent="0.25">
      <c r="A20" s="117"/>
      <c r="B20" s="371">
        <v>2011</v>
      </c>
      <c r="C20" s="372"/>
      <c r="D20" s="356">
        <v>5099</v>
      </c>
      <c r="E20" s="373">
        <v>40543.47</v>
      </c>
      <c r="F20" s="372"/>
      <c r="G20" s="356">
        <v>829</v>
      </c>
      <c r="H20" s="356">
        <v>26655.920999999998</v>
      </c>
      <c r="I20" s="356">
        <v>443</v>
      </c>
      <c r="J20" s="356">
        <v>135676.65</v>
      </c>
      <c r="K20" s="356">
        <v>50</v>
      </c>
      <c r="L20" s="356">
        <v>106495.59299999999</v>
      </c>
      <c r="M20" s="356">
        <f t="shared" si="0"/>
        <v>1322</v>
      </c>
      <c r="N20" s="356">
        <f t="shared" si="1"/>
        <v>268828.16399999999</v>
      </c>
      <c r="O20" s="372"/>
      <c r="P20" s="356">
        <v>51</v>
      </c>
      <c r="Q20" s="356">
        <v>137618.951</v>
      </c>
      <c r="R20" s="372"/>
      <c r="S20" s="208"/>
      <c r="T20" s="208"/>
      <c r="U20" s="372"/>
      <c r="V20" s="358">
        <f t="shared" si="2"/>
        <v>6472</v>
      </c>
      <c r="W20" s="358">
        <f t="shared" si="3"/>
        <v>446990.58499999996</v>
      </c>
      <c r="X20" s="326"/>
      <c r="Y20" s="369">
        <v>6472</v>
      </c>
      <c r="Z20" s="369">
        <v>446990.58499999996</v>
      </c>
      <c r="AA20" s="144"/>
      <c r="AB20" s="374">
        <f t="shared" si="4"/>
        <v>0</v>
      </c>
      <c r="AC20" s="375">
        <f t="shared" si="5"/>
        <v>0</v>
      </c>
    </row>
    <row r="21" spans="1:41" s="5" customFormat="1" ht="14.4" x14ac:dyDescent="0.25">
      <c r="A21" s="117">
        <v>41640</v>
      </c>
      <c r="B21" s="351">
        <v>2012</v>
      </c>
      <c r="C21" s="367"/>
      <c r="D21" s="357">
        <v>5290</v>
      </c>
      <c r="E21" s="368">
        <v>42090.540999999997</v>
      </c>
      <c r="F21" s="367"/>
      <c r="G21" s="356">
        <v>639</v>
      </c>
      <c r="H21" s="356">
        <v>22885.776999999998</v>
      </c>
      <c r="I21" s="356">
        <v>425</v>
      </c>
      <c r="J21" s="356">
        <v>123615.47199999999</v>
      </c>
      <c r="K21" s="356">
        <v>47</v>
      </c>
      <c r="L21" s="356">
        <v>87882.441000000006</v>
      </c>
      <c r="M21" s="356">
        <f t="shared" si="0"/>
        <v>1111</v>
      </c>
      <c r="N21" s="356">
        <f t="shared" si="1"/>
        <v>234383.69</v>
      </c>
      <c r="O21" s="367"/>
      <c r="P21" s="357">
        <v>23</v>
      </c>
      <c r="Q21" s="357">
        <v>56793.803999999996</v>
      </c>
      <c r="R21" s="367"/>
      <c r="S21" s="208"/>
      <c r="T21" s="208"/>
      <c r="U21" s="367"/>
      <c r="V21" s="358">
        <f t="shared" si="2"/>
        <v>6424</v>
      </c>
      <c r="W21" s="358">
        <f t="shared" si="3"/>
        <v>333268.03500000003</v>
      </c>
      <c r="X21" s="19"/>
      <c r="Y21" s="369">
        <v>6424</v>
      </c>
      <c r="Z21" s="369">
        <v>333268.03500000003</v>
      </c>
      <c r="AB21" s="359">
        <f t="shared" si="4"/>
        <v>0</v>
      </c>
      <c r="AC21" s="360">
        <f t="shared" si="5"/>
        <v>0</v>
      </c>
    </row>
    <row r="22" spans="1:41" s="19" customFormat="1" ht="14.4" x14ac:dyDescent="0.25">
      <c r="A22" s="116"/>
      <c r="B22" s="351">
        <v>2013</v>
      </c>
      <c r="C22" s="367"/>
      <c r="D22" s="357">
        <v>5950</v>
      </c>
      <c r="E22" s="368">
        <v>46572.065999999999</v>
      </c>
      <c r="F22" s="367"/>
      <c r="G22" s="356">
        <v>281</v>
      </c>
      <c r="H22" s="356">
        <v>11453.664000000001</v>
      </c>
      <c r="I22" s="356">
        <v>233</v>
      </c>
      <c r="J22" s="356">
        <v>74992.531000000003</v>
      </c>
      <c r="K22" s="356">
        <v>26</v>
      </c>
      <c r="L22" s="356">
        <v>64412.160000000003</v>
      </c>
      <c r="M22" s="356">
        <f t="shared" si="0"/>
        <v>540</v>
      </c>
      <c r="N22" s="356">
        <f t="shared" si="1"/>
        <v>150858.35500000001</v>
      </c>
      <c r="O22" s="367"/>
      <c r="P22" s="357">
        <v>18</v>
      </c>
      <c r="Q22" s="357">
        <v>23162.1</v>
      </c>
      <c r="R22" s="367"/>
      <c r="S22" s="208"/>
      <c r="T22" s="208"/>
      <c r="U22" s="367"/>
      <c r="V22" s="358">
        <f t="shared" si="2"/>
        <v>6508</v>
      </c>
      <c r="W22" s="358">
        <f t="shared" si="3"/>
        <v>220592.52100000001</v>
      </c>
      <c r="Y22" s="369">
        <v>6508</v>
      </c>
      <c r="Z22" s="369">
        <v>220592.52100000001</v>
      </c>
      <c r="AB22" s="359">
        <f t="shared" si="4"/>
        <v>0</v>
      </c>
      <c r="AC22" s="360">
        <f t="shared" si="5"/>
        <v>0</v>
      </c>
    </row>
    <row r="23" spans="1:41" s="19" customFormat="1" ht="14.4" x14ac:dyDescent="0.25">
      <c r="A23" s="116"/>
      <c r="B23" s="351">
        <v>2014</v>
      </c>
      <c r="C23" s="367"/>
      <c r="D23" s="357">
        <v>6828</v>
      </c>
      <c r="E23" s="368">
        <v>54749.964</v>
      </c>
      <c r="F23" s="367"/>
      <c r="G23" s="356">
        <v>117</v>
      </c>
      <c r="H23" s="356">
        <v>4343.174</v>
      </c>
      <c r="I23" s="356">
        <v>104</v>
      </c>
      <c r="J23" s="356">
        <v>36123.718000000001</v>
      </c>
      <c r="K23" s="356">
        <v>10</v>
      </c>
      <c r="L23" s="356">
        <v>45163.02</v>
      </c>
      <c r="M23" s="356">
        <f t="shared" si="0"/>
        <v>231</v>
      </c>
      <c r="N23" s="356">
        <f t="shared" si="1"/>
        <v>85629.911999999997</v>
      </c>
      <c r="O23" s="367"/>
      <c r="P23" s="357">
        <v>8</v>
      </c>
      <c r="Q23" s="357">
        <v>63370.64</v>
      </c>
      <c r="R23" s="367"/>
      <c r="S23" s="208"/>
      <c r="T23" s="208"/>
      <c r="U23" s="367"/>
      <c r="V23" s="358">
        <f t="shared" si="2"/>
        <v>7067</v>
      </c>
      <c r="W23" s="358">
        <f t="shared" si="3"/>
        <v>203750.516</v>
      </c>
      <c r="Y23" s="369">
        <v>7067</v>
      </c>
      <c r="Z23" s="369">
        <v>203750.516</v>
      </c>
      <c r="AB23" s="359">
        <f t="shared" si="4"/>
        <v>0</v>
      </c>
      <c r="AC23" s="360">
        <f t="shared" si="5"/>
        <v>0</v>
      </c>
    </row>
    <row r="24" spans="1:41" s="144" customFormat="1" ht="14.4" x14ac:dyDescent="0.25">
      <c r="A24" s="143">
        <v>42005</v>
      </c>
      <c r="B24" s="371">
        <v>2015</v>
      </c>
      <c r="C24" s="352"/>
      <c r="D24" s="353">
        <v>12887</v>
      </c>
      <c r="E24" s="354">
        <v>101923.3</v>
      </c>
      <c r="F24" s="352"/>
      <c r="G24" s="355">
        <v>110</v>
      </c>
      <c r="H24" s="354">
        <v>3689.21</v>
      </c>
      <c r="I24" s="355">
        <v>86</v>
      </c>
      <c r="J24" s="354">
        <v>27254.1</v>
      </c>
      <c r="K24" s="355">
        <v>7</v>
      </c>
      <c r="L24" s="354">
        <v>21629.63</v>
      </c>
      <c r="M24" s="356">
        <f t="shared" si="0"/>
        <v>203</v>
      </c>
      <c r="N24" s="356">
        <f t="shared" si="1"/>
        <v>52572.94</v>
      </c>
      <c r="O24" s="352"/>
      <c r="P24" s="355">
        <v>8</v>
      </c>
      <c r="Q24" s="354">
        <v>41683.64</v>
      </c>
      <c r="R24" s="352"/>
      <c r="S24" s="208"/>
      <c r="T24" s="208"/>
      <c r="U24" s="352"/>
      <c r="V24" s="358">
        <f t="shared" si="2"/>
        <v>13098</v>
      </c>
      <c r="W24" s="358">
        <f t="shared" si="3"/>
        <v>196179.88</v>
      </c>
      <c r="X24" s="326"/>
      <c r="Y24" s="369">
        <v>13098</v>
      </c>
      <c r="Z24" s="369">
        <v>196179.88</v>
      </c>
      <c r="AB24" s="374">
        <f t="shared" si="4"/>
        <v>0</v>
      </c>
      <c r="AC24" s="375">
        <f t="shared" si="5"/>
        <v>0</v>
      </c>
    </row>
    <row r="25" spans="1:41" s="5" customFormat="1" ht="14.4" x14ac:dyDescent="0.25">
      <c r="A25" s="117">
        <v>42370</v>
      </c>
      <c r="B25" s="371">
        <v>2016</v>
      </c>
      <c r="C25" s="352"/>
      <c r="D25" s="353">
        <v>21914</v>
      </c>
      <c r="E25" s="354">
        <v>180288.37</v>
      </c>
      <c r="F25" s="352"/>
      <c r="G25" s="355">
        <v>212</v>
      </c>
      <c r="H25" s="354">
        <v>6528.23</v>
      </c>
      <c r="I25" s="355">
        <v>123</v>
      </c>
      <c r="J25" s="354">
        <v>42752.5</v>
      </c>
      <c r="K25" s="355">
        <v>18</v>
      </c>
      <c r="L25" s="354">
        <v>42479.69</v>
      </c>
      <c r="M25" s="356">
        <f t="shared" si="0"/>
        <v>353</v>
      </c>
      <c r="N25" s="356">
        <f t="shared" si="1"/>
        <v>91760.42</v>
      </c>
      <c r="O25" s="352"/>
      <c r="P25" s="355">
        <v>22</v>
      </c>
      <c r="Q25" s="354">
        <v>136223.31</v>
      </c>
      <c r="R25" s="352"/>
      <c r="S25" s="208"/>
      <c r="T25" s="208"/>
      <c r="U25" s="352"/>
      <c r="V25" s="358">
        <f t="shared" si="2"/>
        <v>22289</v>
      </c>
      <c r="W25" s="358">
        <f t="shared" si="3"/>
        <v>408272.1</v>
      </c>
      <c r="X25" s="19"/>
      <c r="Y25" s="369">
        <v>22289</v>
      </c>
      <c r="Z25" s="369">
        <v>408272.1</v>
      </c>
      <c r="AB25" s="359">
        <f t="shared" si="4"/>
        <v>0</v>
      </c>
      <c r="AC25" s="360">
        <f t="shared" si="5"/>
        <v>0</v>
      </c>
    </row>
    <row r="26" spans="1:41" s="5" customFormat="1" ht="14.4" x14ac:dyDescent="0.25">
      <c r="A26" s="117">
        <v>42736</v>
      </c>
      <c r="B26" s="351">
        <v>2017</v>
      </c>
      <c r="C26" s="352"/>
      <c r="D26" s="353">
        <v>18560</v>
      </c>
      <c r="E26" s="354">
        <v>158934.23499999999</v>
      </c>
      <c r="F26" s="352"/>
      <c r="G26" s="355">
        <v>282</v>
      </c>
      <c r="H26" s="354">
        <v>9749.65</v>
      </c>
      <c r="I26" s="355">
        <v>174</v>
      </c>
      <c r="J26" s="354">
        <v>65123.59</v>
      </c>
      <c r="K26" s="355">
        <v>22</v>
      </c>
      <c r="L26" s="354">
        <v>57718.49</v>
      </c>
      <c r="M26" s="356">
        <f t="shared" si="0"/>
        <v>478</v>
      </c>
      <c r="N26" s="356">
        <f t="shared" si="1"/>
        <v>132591.72999999998</v>
      </c>
      <c r="O26" s="352"/>
      <c r="P26" s="355">
        <v>8</v>
      </c>
      <c r="Q26" s="354">
        <v>60129.63</v>
      </c>
      <c r="R26" s="352"/>
      <c r="S26" s="208"/>
      <c r="T26" s="208"/>
      <c r="U26" s="352"/>
      <c r="V26" s="358">
        <f t="shared" si="2"/>
        <v>19046</v>
      </c>
      <c r="W26" s="358">
        <f t="shared" si="3"/>
        <v>351655.59499999997</v>
      </c>
      <c r="X26" s="19"/>
      <c r="Y26" s="369">
        <v>19046</v>
      </c>
      <c r="Z26" s="369">
        <v>351655.59499999997</v>
      </c>
      <c r="AB26" s="359">
        <f t="shared" si="4"/>
        <v>0</v>
      </c>
      <c r="AC26" s="360">
        <f t="shared" si="5"/>
        <v>0</v>
      </c>
    </row>
    <row r="27" spans="1:41" s="5" customFormat="1" ht="14.4" x14ac:dyDescent="0.25">
      <c r="A27" s="117">
        <v>42736</v>
      </c>
      <c r="B27" s="351">
        <v>2018</v>
      </c>
      <c r="C27" s="352"/>
      <c r="D27" s="353">
        <v>17184</v>
      </c>
      <c r="E27" s="354">
        <v>149474.98000000001</v>
      </c>
      <c r="F27" s="352"/>
      <c r="G27" s="355">
        <v>329</v>
      </c>
      <c r="H27" s="354">
        <v>10830.27</v>
      </c>
      <c r="I27" s="355">
        <v>203</v>
      </c>
      <c r="J27" s="354">
        <v>70258.75</v>
      </c>
      <c r="K27" s="355">
        <v>26</v>
      </c>
      <c r="L27" s="354">
        <v>56308.67</v>
      </c>
      <c r="M27" s="356">
        <f t="shared" si="0"/>
        <v>558</v>
      </c>
      <c r="N27" s="356">
        <f t="shared" si="1"/>
        <v>137397.69</v>
      </c>
      <c r="O27" s="352"/>
      <c r="P27" s="355">
        <v>4</v>
      </c>
      <c r="Q27" s="354">
        <v>43687.12</v>
      </c>
      <c r="R27" s="352"/>
      <c r="S27" s="208"/>
      <c r="T27" s="208"/>
      <c r="U27" s="352"/>
      <c r="V27" s="358">
        <f t="shared" si="2"/>
        <v>17746</v>
      </c>
      <c r="W27" s="358">
        <f t="shared" si="3"/>
        <v>330559.79000000004</v>
      </c>
      <c r="X27" s="19"/>
      <c r="Y27" s="369">
        <v>17746</v>
      </c>
      <c r="Z27" s="369">
        <v>330559.79000000004</v>
      </c>
      <c r="AB27" s="359">
        <f t="shared" si="4"/>
        <v>0</v>
      </c>
      <c r="AC27" s="360">
        <f t="shared" si="5"/>
        <v>0</v>
      </c>
    </row>
    <row r="28" spans="1:41" s="5" customFormat="1" ht="14.4" x14ac:dyDescent="0.25">
      <c r="A28" s="117">
        <v>42736</v>
      </c>
      <c r="B28" s="371">
        <v>2019</v>
      </c>
      <c r="C28" s="352"/>
      <c r="D28" s="353">
        <v>15864</v>
      </c>
      <c r="E28" s="354">
        <v>144163.18</v>
      </c>
      <c r="F28" s="352"/>
      <c r="G28" s="355">
        <v>332</v>
      </c>
      <c r="H28" s="354">
        <v>11123.16</v>
      </c>
      <c r="I28" s="355">
        <v>212</v>
      </c>
      <c r="J28" s="354">
        <v>79444.31</v>
      </c>
      <c r="K28" s="355">
        <v>40</v>
      </c>
      <c r="L28" s="354">
        <v>137163.85</v>
      </c>
      <c r="M28" s="356">
        <f t="shared" si="0"/>
        <v>584</v>
      </c>
      <c r="N28" s="356">
        <f t="shared" si="1"/>
        <v>227731.32</v>
      </c>
      <c r="O28" s="352"/>
      <c r="P28" s="355">
        <v>7</v>
      </c>
      <c r="Q28" s="354">
        <v>77950.13</v>
      </c>
      <c r="R28" s="352"/>
      <c r="S28" s="208"/>
      <c r="T28" s="208"/>
      <c r="U28" s="352"/>
      <c r="V28" s="358">
        <f t="shared" si="2"/>
        <v>16455</v>
      </c>
      <c r="W28" s="358">
        <f t="shared" si="3"/>
        <v>449844.63</v>
      </c>
      <c r="X28" s="19"/>
      <c r="Y28" s="369">
        <v>16455</v>
      </c>
      <c r="Z28" s="369">
        <v>449844.63</v>
      </c>
      <c r="AB28" s="359">
        <f t="shared" si="4"/>
        <v>0</v>
      </c>
      <c r="AC28" s="360">
        <f t="shared" si="5"/>
        <v>0</v>
      </c>
    </row>
    <row r="29" spans="1:41" s="5" customFormat="1" ht="14.4" x14ac:dyDescent="0.25">
      <c r="A29" s="117">
        <v>42736</v>
      </c>
      <c r="B29" s="351">
        <v>2020</v>
      </c>
      <c r="C29" s="352"/>
      <c r="D29" s="353">
        <v>6482</v>
      </c>
      <c r="E29" s="354">
        <v>59364.28</v>
      </c>
      <c r="F29" s="352"/>
      <c r="G29" s="355">
        <v>126</v>
      </c>
      <c r="H29" s="354">
        <v>3950.07</v>
      </c>
      <c r="I29" s="355">
        <v>57</v>
      </c>
      <c r="J29" s="354">
        <v>17747.099999999999</v>
      </c>
      <c r="K29" s="355">
        <v>5</v>
      </c>
      <c r="L29" s="354">
        <v>13813.63</v>
      </c>
      <c r="M29" s="356">
        <f t="shared" si="0"/>
        <v>188</v>
      </c>
      <c r="N29" s="356">
        <f t="shared" si="1"/>
        <v>35510.799999999996</v>
      </c>
      <c r="O29" s="352"/>
      <c r="P29" s="355">
        <v>6</v>
      </c>
      <c r="Q29" s="354">
        <v>45568.26</v>
      </c>
      <c r="R29" s="352"/>
      <c r="S29" s="208"/>
      <c r="T29" s="208"/>
      <c r="U29" s="352"/>
      <c r="V29" s="358">
        <f t="shared" si="2"/>
        <v>6676</v>
      </c>
      <c r="W29" s="358">
        <f t="shared" si="3"/>
        <v>140443.34</v>
      </c>
      <c r="X29" s="19"/>
      <c r="Y29" s="369">
        <v>6676</v>
      </c>
      <c r="Z29" s="369">
        <v>140443.34</v>
      </c>
      <c r="AB29" s="359">
        <f t="shared" si="4"/>
        <v>0</v>
      </c>
      <c r="AC29" s="360">
        <f t="shared" si="5"/>
        <v>0</v>
      </c>
      <c r="AE29"/>
      <c r="AF29" s="144"/>
      <c r="AG29" s="144"/>
      <c r="AH29" s="144"/>
      <c r="AI29" s="144"/>
      <c r="AJ29" s="144"/>
      <c r="AK29" s="144"/>
      <c r="AL29" s="144"/>
      <c r="AM29" s="144"/>
      <c r="AN29" s="144"/>
      <c r="AO29" s="144"/>
    </row>
    <row r="30" spans="1:41" s="5" customFormat="1" ht="14.4" x14ac:dyDescent="0.25">
      <c r="A30" s="117">
        <v>42736</v>
      </c>
      <c r="B30" s="351">
        <v>2021</v>
      </c>
      <c r="C30" s="352"/>
      <c r="D30" s="353">
        <v>15</v>
      </c>
      <c r="E30" s="354">
        <v>101.19</v>
      </c>
      <c r="F30" s="352"/>
      <c r="G30" s="355">
        <v>0</v>
      </c>
      <c r="H30" s="354">
        <v>0</v>
      </c>
      <c r="I30" s="355">
        <v>1</v>
      </c>
      <c r="J30" s="354">
        <v>192.76</v>
      </c>
      <c r="K30" s="355">
        <v>0</v>
      </c>
      <c r="L30" s="354">
        <v>0</v>
      </c>
      <c r="M30" s="356">
        <f t="shared" si="0"/>
        <v>1</v>
      </c>
      <c r="N30" s="356">
        <f t="shared" si="1"/>
        <v>192.76</v>
      </c>
      <c r="O30" s="352"/>
      <c r="P30" s="355">
        <v>0</v>
      </c>
      <c r="Q30" s="354">
        <v>0</v>
      </c>
      <c r="R30" s="352"/>
      <c r="S30" s="208"/>
      <c r="T30" s="208"/>
      <c r="U30" s="352"/>
      <c r="V30" s="358">
        <f t="shared" si="2"/>
        <v>16</v>
      </c>
      <c r="W30" s="358">
        <f t="shared" si="3"/>
        <v>293.95</v>
      </c>
      <c r="X30" s="19"/>
      <c r="Y30" s="332">
        <v>16</v>
      </c>
      <c r="Z30" s="332">
        <v>293.95</v>
      </c>
      <c r="AB30" s="359">
        <f t="shared" si="4"/>
        <v>0</v>
      </c>
      <c r="AC30" s="360">
        <f t="shared" si="5"/>
        <v>0</v>
      </c>
      <c r="AE30" s="472"/>
      <c r="AF30" s="144"/>
      <c r="AG30" s="144"/>
      <c r="AH30" s="144"/>
      <c r="AI30" s="144"/>
      <c r="AJ30" s="144"/>
      <c r="AK30" s="144"/>
      <c r="AL30" s="144"/>
      <c r="AM30" s="144"/>
      <c r="AN30" s="144"/>
      <c r="AO30" s="144"/>
    </row>
    <row r="31" spans="1:41" s="5" customFormat="1" ht="14.4" x14ac:dyDescent="0.25">
      <c r="A31" s="117">
        <v>42736</v>
      </c>
      <c r="B31" s="351">
        <v>2022</v>
      </c>
      <c r="C31" s="352"/>
      <c r="D31" s="353">
        <v>1</v>
      </c>
      <c r="E31" s="354">
        <v>5.19</v>
      </c>
      <c r="F31" s="352"/>
      <c r="G31" s="355">
        <v>0</v>
      </c>
      <c r="H31" s="354">
        <v>0</v>
      </c>
      <c r="I31" s="355">
        <v>0</v>
      </c>
      <c r="J31" s="354">
        <v>0</v>
      </c>
      <c r="K31" s="355">
        <v>0</v>
      </c>
      <c r="L31" s="354">
        <v>0</v>
      </c>
      <c r="M31" s="356">
        <f t="shared" si="0"/>
        <v>0</v>
      </c>
      <c r="N31" s="356">
        <f t="shared" si="1"/>
        <v>0</v>
      </c>
      <c r="O31" s="352"/>
      <c r="P31" s="355">
        <v>0</v>
      </c>
      <c r="Q31" s="354">
        <v>0</v>
      </c>
      <c r="R31" s="352"/>
      <c r="S31" s="208"/>
      <c r="T31" s="208"/>
      <c r="U31" s="352"/>
      <c r="V31" s="358">
        <f t="shared" si="2"/>
        <v>1</v>
      </c>
      <c r="W31" s="358">
        <f t="shared" si="3"/>
        <v>5.19</v>
      </c>
      <c r="X31" s="19"/>
      <c r="Y31" s="332">
        <v>1</v>
      </c>
      <c r="Z31" s="332">
        <v>5.19</v>
      </c>
      <c r="AB31" s="359">
        <f t="shared" si="4"/>
        <v>0</v>
      </c>
      <c r="AC31" s="360">
        <f t="shared" si="5"/>
        <v>0</v>
      </c>
      <c r="AE31" s="144"/>
      <c r="AF31" s="144"/>
      <c r="AG31" s="144"/>
      <c r="AH31" s="144"/>
      <c r="AI31" s="144"/>
      <c r="AJ31" s="144"/>
      <c r="AK31" s="144"/>
      <c r="AL31" s="144"/>
      <c r="AM31" s="144"/>
      <c r="AN31" s="144"/>
      <c r="AO31" s="144"/>
    </row>
    <row r="32" spans="1:41" s="5" customFormat="1" ht="14.4" x14ac:dyDescent="0.25">
      <c r="A32" s="117">
        <v>42736</v>
      </c>
      <c r="B32" s="351">
        <v>2023</v>
      </c>
      <c r="C32" s="352"/>
      <c r="D32" s="353">
        <v>0</v>
      </c>
      <c r="E32" s="354">
        <v>0</v>
      </c>
      <c r="F32" s="352"/>
      <c r="G32" s="355">
        <v>0</v>
      </c>
      <c r="H32" s="354">
        <v>0</v>
      </c>
      <c r="I32" s="355">
        <v>0</v>
      </c>
      <c r="J32" s="354">
        <v>0</v>
      </c>
      <c r="K32" s="355">
        <v>0</v>
      </c>
      <c r="L32" s="354">
        <v>0</v>
      </c>
      <c r="M32" s="356">
        <f t="shared" si="0"/>
        <v>0</v>
      </c>
      <c r="N32" s="356">
        <f t="shared" si="1"/>
        <v>0</v>
      </c>
      <c r="O32" s="352"/>
      <c r="P32" s="355">
        <v>0</v>
      </c>
      <c r="Q32" s="354">
        <v>0</v>
      </c>
      <c r="R32" s="352"/>
      <c r="S32" s="208"/>
      <c r="T32" s="208"/>
      <c r="U32" s="352"/>
      <c r="V32" s="358">
        <f t="shared" si="2"/>
        <v>0</v>
      </c>
      <c r="W32" s="358">
        <f t="shared" si="3"/>
        <v>0</v>
      </c>
      <c r="X32" s="19"/>
      <c r="Y32" s="332">
        <v>0</v>
      </c>
      <c r="Z32" s="332">
        <v>0</v>
      </c>
      <c r="AB32" s="359">
        <f t="shared" si="4"/>
        <v>0</v>
      </c>
      <c r="AC32" s="360">
        <f t="shared" si="5"/>
        <v>0</v>
      </c>
      <c r="AE32" s="144"/>
      <c r="AF32" s="144"/>
      <c r="AG32" s="144"/>
      <c r="AH32" s="144"/>
      <c r="AI32" s="144"/>
      <c r="AJ32" s="144"/>
      <c r="AK32" s="144"/>
      <c r="AL32" s="144"/>
      <c r="AM32" s="144"/>
      <c r="AN32" s="144"/>
      <c r="AO32" s="144"/>
    </row>
    <row r="33" spans="1:41" s="144" customFormat="1" ht="5.4" customHeight="1" x14ac:dyDescent="0.25">
      <c r="A33" s="143"/>
      <c r="B33" s="20"/>
      <c r="C33" s="74"/>
      <c r="D33" s="74"/>
      <c r="E33" s="74"/>
      <c r="F33" s="74"/>
      <c r="G33" s="74"/>
      <c r="H33" s="74"/>
      <c r="I33" s="74"/>
      <c r="J33" s="74"/>
      <c r="K33" s="74"/>
      <c r="L33" s="74"/>
      <c r="M33" s="74"/>
      <c r="N33" s="74"/>
      <c r="O33" s="74"/>
      <c r="P33" s="74"/>
      <c r="Q33" s="74"/>
      <c r="R33" s="74"/>
      <c r="S33" s="74"/>
      <c r="T33" s="74"/>
      <c r="U33" s="74"/>
      <c r="V33" s="74"/>
      <c r="W33" s="445"/>
      <c r="X33" s="326"/>
      <c r="Y33" s="81"/>
      <c r="Z33" s="81"/>
      <c r="AB33" s="74"/>
      <c r="AC33" s="74"/>
    </row>
    <row r="34" spans="1:41" s="240" customFormat="1" ht="14.4" x14ac:dyDescent="0.25">
      <c r="A34" s="361"/>
      <c r="B34" s="376" t="s">
        <v>324</v>
      </c>
      <c r="C34" s="239"/>
      <c r="D34" s="377">
        <f>SUM(D9:D32)</f>
        <v>122176</v>
      </c>
      <c r="E34" s="377">
        <f>SUM(E9:E32)</f>
        <v>1023466.1249999998</v>
      </c>
      <c r="F34" s="239"/>
      <c r="G34" s="500">
        <f t="shared" ref="G34:N34" si="6">SUM(G9:G32)</f>
        <v>4397</v>
      </c>
      <c r="H34" s="500">
        <f t="shared" si="6"/>
        <v>140683.522</v>
      </c>
      <c r="I34" s="500">
        <f t="shared" si="6"/>
        <v>2429</v>
      </c>
      <c r="J34" s="500">
        <f t="shared" si="6"/>
        <v>781027.83299999998</v>
      </c>
      <c r="K34" s="500">
        <f t="shared" si="6"/>
        <v>276</v>
      </c>
      <c r="L34" s="500">
        <f t="shared" si="6"/>
        <v>675486.62399999995</v>
      </c>
      <c r="M34" s="377">
        <f t="shared" si="6"/>
        <v>7102</v>
      </c>
      <c r="N34" s="377">
        <f t="shared" si="6"/>
        <v>1597197.9789999998</v>
      </c>
      <c r="O34" s="239"/>
      <c r="P34" s="377">
        <f>SUM(P9:P32)</f>
        <v>179</v>
      </c>
      <c r="Q34" s="377">
        <f>SUM(Q9:Q32)</f>
        <v>714745.48499999999</v>
      </c>
      <c r="R34" s="239"/>
      <c r="S34" s="379"/>
      <c r="T34" s="379"/>
      <c r="U34" s="239"/>
      <c r="V34" s="377">
        <f>SUM(V9:V32)</f>
        <v>129457</v>
      </c>
      <c r="W34" s="377">
        <f>SUM(W9:W32)</f>
        <v>3335409.5890000002</v>
      </c>
      <c r="X34" s="23"/>
      <c r="Y34" s="440">
        <f>SUM(Y9:Y32)</f>
        <v>129457</v>
      </c>
      <c r="Z34" s="440">
        <f>SUM(Z9:Z32)</f>
        <v>3335409.5890000002</v>
      </c>
      <c r="AB34" s="438">
        <f>SUM(AB9:AB32)</f>
        <v>0</v>
      </c>
      <c r="AC34" s="438">
        <f>SUM(AC9:AC32)</f>
        <v>0</v>
      </c>
      <c r="AE34" s="78"/>
      <c r="AF34" s="78"/>
      <c r="AG34" s="78"/>
      <c r="AH34" s="78"/>
      <c r="AI34" s="78"/>
      <c r="AJ34" s="78"/>
      <c r="AK34" s="78"/>
      <c r="AL34" s="78"/>
      <c r="AM34" s="78"/>
      <c r="AN34" s="78"/>
      <c r="AO34" s="78"/>
    </row>
    <row r="35" spans="1:41" s="78" customFormat="1" ht="6.6" customHeight="1" x14ac:dyDescent="0.25">
      <c r="A35" s="363"/>
      <c r="B35" s="459"/>
      <c r="C35" s="239"/>
      <c r="D35" s="381"/>
      <c r="E35" s="381"/>
      <c r="F35" s="239"/>
      <c r="G35" s="381"/>
      <c r="H35" s="381"/>
      <c r="I35" s="381"/>
      <c r="J35" s="381"/>
      <c r="K35" s="381"/>
      <c r="L35" s="381"/>
      <c r="M35" s="381"/>
      <c r="N35" s="381"/>
      <c r="O35" s="239"/>
      <c r="P35" s="381"/>
      <c r="Q35" s="381"/>
      <c r="R35" s="239"/>
      <c r="S35" s="381"/>
      <c r="T35" s="381"/>
      <c r="U35" s="239"/>
      <c r="V35" s="381"/>
      <c r="W35" s="381"/>
      <c r="X35" s="364"/>
      <c r="Y35" s="460"/>
      <c r="Z35" s="460"/>
      <c r="AB35" s="461"/>
      <c r="AC35" s="461"/>
    </row>
    <row r="36" spans="1:41" s="78" customFormat="1" ht="14.4" x14ac:dyDescent="0.25">
      <c r="A36" s="363"/>
      <c r="B36" s="459"/>
      <c r="C36" s="239"/>
      <c r="D36" s="536" t="s">
        <v>396</v>
      </c>
      <c r="E36" s="536"/>
      <c r="F36" s="536"/>
      <c r="G36" s="536"/>
      <c r="H36" s="536"/>
      <c r="I36" s="536"/>
      <c r="J36" s="536"/>
      <c r="K36" s="536"/>
      <c r="L36" s="536"/>
      <c r="M36" s="536"/>
      <c r="N36" s="536"/>
      <c r="O36" s="536"/>
      <c r="P36" s="536"/>
      <c r="Q36" s="536"/>
      <c r="R36" s="536"/>
      <c r="S36" s="536"/>
      <c r="T36" s="536"/>
      <c r="U36" s="239"/>
      <c r="V36" s="381"/>
      <c r="W36" s="381"/>
      <c r="X36" s="364"/>
      <c r="Y36" s="460"/>
      <c r="Z36" s="460"/>
      <c r="AB36" s="461"/>
      <c r="AC36" s="461"/>
      <c r="AE36" s="470"/>
      <c r="AF36" s="471"/>
    </row>
    <row r="37" spans="1:41" s="78" customFormat="1" ht="14.4" x14ac:dyDescent="0.25">
      <c r="A37" s="363"/>
      <c r="B37" s="459"/>
      <c r="C37" s="239"/>
      <c r="D37" s="536" t="s">
        <v>397</v>
      </c>
      <c r="E37" s="536"/>
      <c r="F37" s="536"/>
      <c r="G37" s="536"/>
      <c r="H37" s="536"/>
      <c r="I37" s="536"/>
      <c r="J37" s="536"/>
      <c r="K37" s="536"/>
      <c r="L37" s="536"/>
      <c r="M37" s="536"/>
      <c r="N37" s="536"/>
      <c r="O37" s="536"/>
      <c r="P37" s="536"/>
      <c r="Q37" s="536"/>
      <c r="R37" s="536"/>
      <c r="S37" s="536"/>
      <c r="T37" s="536"/>
      <c r="U37" s="239"/>
      <c r="V37" s="381"/>
      <c r="W37" s="381"/>
      <c r="X37" s="364"/>
      <c r="Y37" s="460"/>
      <c r="Z37" s="460"/>
      <c r="AB37" s="461"/>
      <c r="AC37" s="461"/>
      <c r="AE37" s="470"/>
      <c r="AF37" s="471"/>
    </row>
    <row r="38" spans="1:41" s="5" customFormat="1" x14ac:dyDescent="0.25">
      <c r="A38" s="117"/>
      <c r="B38" s="380" t="s">
        <v>325</v>
      </c>
      <c r="C38" s="74"/>
      <c r="D38" s="74"/>
      <c r="E38" s="265"/>
      <c r="F38" s="74"/>
      <c r="G38" s="74"/>
      <c r="H38" s="74"/>
      <c r="I38" s="74"/>
      <c r="J38" s="74"/>
      <c r="K38" s="74"/>
      <c r="L38" s="74"/>
      <c r="M38" s="74"/>
      <c r="N38" s="74"/>
      <c r="O38" s="74"/>
      <c r="P38" s="74"/>
      <c r="Q38" s="74"/>
      <c r="R38" s="74"/>
      <c r="S38" s="74"/>
      <c r="T38" s="74"/>
      <c r="U38" s="74"/>
      <c r="V38" s="74"/>
      <c r="W38" s="74"/>
      <c r="X38" s="144"/>
      <c r="Y38" s="304"/>
      <c r="Z38" s="304"/>
      <c r="AA38" s="144"/>
      <c r="AB38" s="74"/>
      <c r="AC38" s="74"/>
    </row>
    <row r="39" spans="1:41" s="5" customFormat="1" ht="14.4" x14ac:dyDescent="0.25">
      <c r="A39" s="117"/>
      <c r="B39" s="172">
        <v>2015</v>
      </c>
      <c r="C39" s="367"/>
      <c r="D39" s="356">
        <v>0</v>
      </c>
      <c r="E39" s="356">
        <v>0</v>
      </c>
      <c r="F39" s="367">
        <v>0</v>
      </c>
      <c r="G39" s="357">
        <v>0</v>
      </c>
      <c r="H39" s="357">
        <v>0</v>
      </c>
      <c r="I39" s="357">
        <v>0</v>
      </c>
      <c r="J39" s="357">
        <v>0</v>
      </c>
      <c r="K39" s="357">
        <v>0</v>
      </c>
      <c r="L39" s="357">
        <v>0</v>
      </c>
      <c r="M39" s="356">
        <f t="shared" ref="M39:M47" si="7">SUM(G39+I39+K39)</f>
        <v>0</v>
      </c>
      <c r="N39" s="356">
        <f t="shared" ref="N39:N47" si="8">SUM(H39+J39+L39)</f>
        <v>0</v>
      </c>
      <c r="O39" s="367"/>
      <c r="P39" s="357">
        <v>0</v>
      </c>
      <c r="Q39" s="357">
        <v>0</v>
      </c>
      <c r="R39" s="367"/>
      <c r="S39" s="357">
        <v>0</v>
      </c>
      <c r="T39" s="357">
        <v>0</v>
      </c>
      <c r="U39" s="367"/>
      <c r="V39" s="329">
        <f t="shared" ref="V39:V47" si="9">SUM(D39+M39+P39+S39)</f>
        <v>0</v>
      </c>
      <c r="W39" s="444">
        <f t="shared" ref="W39:W47" si="10">SUM(E39+N39+Q39+T39)</f>
        <v>0</v>
      </c>
      <c r="Y39" s="524">
        <v>0</v>
      </c>
      <c r="Z39" s="525">
        <v>0</v>
      </c>
      <c r="AB39" s="359">
        <f t="shared" ref="AB39:AB47" si="11">V39-Y39</f>
        <v>0</v>
      </c>
      <c r="AC39" s="370">
        <f t="shared" ref="AC39:AC47" si="12">W39-Z39</f>
        <v>0</v>
      </c>
    </row>
    <row r="40" spans="1:41" s="5" customFormat="1" ht="14.4" x14ac:dyDescent="0.25">
      <c r="A40" s="117"/>
      <c r="B40" s="172">
        <v>2016</v>
      </c>
      <c r="C40" s="367"/>
      <c r="D40" s="356">
        <v>6</v>
      </c>
      <c r="E40" s="356">
        <v>45.16</v>
      </c>
      <c r="F40" s="367">
        <v>0</v>
      </c>
      <c r="G40" s="357">
        <v>0</v>
      </c>
      <c r="H40" s="357">
        <v>0</v>
      </c>
      <c r="I40" s="357">
        <v>0</v>
      </c>
      <c r="J40" s="357">
        <v>0</v>
      </c>
      <c r="K40" s="357">
        <v>0</v>
      </c>
      <c r="L40" s="357">
        <v>0</v>
      </c>
      <c r="M40" s="356">
        <f t="shared" si="7"/>
        <v>0</v>
      </c>
      <c r="N40" s="356">
        <f t="shared" si="8"/>
        <v>0</v>
      </c>
      <c r="O40" s="367"/>
      <c r="P40" s="357">
        <v>0</v>
      </c>
      <c r="Q40" s="357">
        <v>0</v>
      </c>
      <c r="R40" s="367"/>
      <c r="S40" s="357">
        <v>0</v>
      </c>
      <c r="T40" s="357">
        <v>0</v>
      </c>
      <c r="U40" s="367"/>
      <c r="V40" s="329">
        <f t="shared" si="9"/>
        <v>6</v>
      </c>
      <c r="W40" s="444">
        <f t="shared" si="10"/>
        <v>45.16</v>
      </c>
      <c r="Y40" s="524">
        <v>6</v>
      </c>
      <c r="Z40" s="525">
        <v>45.16</v>
      </c>
      <c r="AB40" s="359">
        <f t="shared" si="11"/>
        <v>0</v>
      </c>
      <c r="AC40" s="370">
        <f t="shared" si="12"/>
        <v>0</v>
      </c>
    </row>
    <row r="41" spans="1:41" s="5" customFormat="1" ht="14.4" x14ac:dyDescent="0.25">
      <c r="A41" s="117"/>
      <c r="B41" s="172">
        <v>2017</v>
      </c>
      <c r="C41" s="367">
        <v>5</v>
      </c>
      <c r="D41" s="356">
        <v>5</v>
      </c>
      <c r="E41" s="356">
        <v>67.989999999999995</v>
      </c>
      <c r="F41" s="367">
        <v>0</v>
      </c>
      <c r="G41" s="357">
        <v>0</v>
      </c>
      <c r="H41" s="357">
        <v>0</v>
      </c>
      <c r="I41" s="357">
        <v>0</v>
      </c>
      <c r="J41" s="357">
        <v>0</v>
      </c>
      <c r="K41" s="357">
        <v>0</v>
      </c>
      <c r="L41" s="357">
        <v>0</v>
      </c>
      <c r="M41" s="356">
        <f t="shared" si="7"/>
        <v>0</v>
      </c>
      <c r="N41" s="356">
        <f t="shared" si="8"/>
        <v>0</v>
      </c>
      <c r="O41" s="367"/>
      <c r="P41" s="357">
        <v>0</v>
      </c>
      <c r="Q41" s="357">
        <v>0</v>
      </c>
      <c r="R41" s="367"/>
      <c r="S41" s="357">
        <v>0</v>
      </c>
      <c r="T41" s="357">
        <v>0</v>
      </c>
      <c r="U41" s="367"/>
      <c r="V41" s="329">
        <f t="shared" si="9"/>
        <v>5</v>
      </c>
      <c r="W41" s="444">
        <f t="shared" si="10"/>
        <v>67.989999999999995</v>
      </c>
      <c r="Y41" s="524">
        <v>5</v>
      </c>
      <c r="Z41" s="525">
        <v>67.989999999999995</v>
      </c>
      <c r="AB41" s="359">
        <f t="shared" si="11"/>
        <v>0</v>
      </c>
      <c r="AC41" s="370">
        <f t="shared" si="12"/>
        <v>0</v>
      </c>
    </row>
    <row r="42" spans="1:41" s="5" customFormat="1" ht="14.4" x14ac:dyDescent="0.25">
      <c r="A42" s="117"/>
      <c r="B42" s="172">
        <v>2018</v>
      </c>
      <c r="C42" s="367"/>
      <c r="D42" s="356">
        <v>72</v>
      </c>
      <c r="E42" s="356">
        <v>919.84</v>
      </c>
      <c r="F42" s="367">
        <v>0</v>
      </c>
      <c r="G42" s="357">
        <v>0</v>
      </c>
      <c r="H42" s="357">
        <v>0</v>
      </c>
      <c r="I42" s="357">
        <v>0</v>
      </c>
      <c r="J42" s="357">
        <v>0</v>
      </c>
      <c r="K42" s="357">
        <v>0</v>
      </c>
      <c r="L42" s="357">
        <v>0</v>
      </c>
      <c r="M42" s="356">
        <f t="shared" si="7"/>
        <v>0</v>
      </c>
      <c r="N42" s="356">
        <f t="shared" si="8"/>
        <v>0</v>
      </c>
      <c r="O42" s="367"/>
      <c r="P42" s="357">
        <v>1</v>
      </c>
      <c r="Q42" s="357">
        <v>232.56</v>
      </c>
      <c r="R42" s="367"/>
      <c r="S42" s="357">
        <v>0</v>
      </c>
      <c r="T42" s="357">
        <v>0</v>
      </c>
      <c r="U42" s="367"/>
      <c r="V42" s="329">
        <f t="shared" si="9"/>
        <v>73</v>
      </c>
      <c r="W42" s="444">
        <f t="shared" si="10"/>
        <v>1152.4000000000001</v>
      </c>
      <c r="Y42" s="524">
        <v>73</v>
      </c>
      <c r="Z42" s="525">
        <v>1152.4000000000001</v>
      </c>
      <c r="AB42" s="359">
        <f t="shared" si="11"/>
        <v>0</v>
      </c>
      <c r="AC42" s="370">
        <f t="shared" si="12"/>
        <v>0</v>
      </c>
    </row>
    <row r="43" spans="1:41" s="5" customFormat="1" ht="14.4" x14ac:dyDescent="0.25">
      <c r="A43" s="117"/>
      <c r="B43" s="172">
        <v>2019</v>
      </c>
      <c r="C43" s="367"/>
      <c r="D43" s="356">
        <v>36</v>
      </c>
      <c r="E43" s="356">
        <v>334.33</v>
      </c>
      <c r="F43" s="367">
        <v>0</v>
      </c>
      <c r="G43" s="357">
        <v>2</v>
      </c>
      <c r="H43" s="357">
        <v>119.34</v>
      </c>
      <c r="I43" s="357">
        <v>7</v>
      </c>
      <c r="J43" s="357">
        <v>2918.39</v>
      </c>
      <c r="K43" s="357">
        <v>0</v>
      </c>
      <c r="L43" s="357">
        <v>0</v>
      </c>
      <c r="M43" s="356">
        <f t="shared" si="7"/>
        <v>9</v>
      </c>
      <c r="N43" s="356">
        <f t="shared" si="8"/>
        <v>3037.73</v>
      </c>
      <c r="O43" s="367"/>
      <c r="P43" s="357">
        <v>0</v>
      </c>
      <c r="Q43" s="357">
        <v>0</v>
      </c>
      <c r="R43" s="367"/>
      <c r="S43" s="357">
        <v>0</v>
      </c>
      <c r="T43" s="357">
        <v>0</v>
      </c>
      <c r="U43" s="367"/>
      <c r="V43" s="329">
        <f t="shared" si="9"/>
        <v>45</v>
      </c>
      <c r="W43" s="444">
        <f t="shared" si="10"/>
        <v>3372.06</v>
      </c>
      <c r="Y43" s="524">
        <v>45</v>
      </c>
      <c r="Z43" s="525">
        <v>3372.06</v>
      </c>
      <c r="AB43" s="359">
        <f t="shared" si="11"/>
        <v>0</v>
      </c>
      <c r="AC43" s="370">
        <f t="shared" si="12"/>
        <v>0</v>
      </c>
    </row>
    <row r="44" spans="1:41" s="5" customFormat="1" ht="14.4" x14ac:dyDescent="0.25">
      <c r="A44" s="117"/>
      <c r="B44" s="457">
        <v>2020</v>
      </c>
      <c r="C44" s="372"/>
      <c r="D44" s="356">
        <v>7511</v>
      </c>
      <c r="E44" s="356">
        <v>64931.07</v>
      </c>
      <c r="F44" s="367"/>
      <c r="G44" s="356">
        <v>158</v>
      </c>
      <c r="H44" s="356">
        <v>5244.3</v>
      </c>
      <c r="I44" s="356">
        <v>130</v>
      </c>
      <c r="J44" s="356">
        <v>49278.86</v>
      </c>
      <c r="K44" s="356">
        <v>17</v>
      </c>
      <c r="L44" s="356">
        <v>43007.12</v>
      </c>
      <c r="M44" s="356">
        <f t="shared" si="7"/>
        <v>305</v>
      </c>
      <c r="N44" s="356">
        <f t="shared" si="8"/>
        <v>97530.28</v>
      </c>
      <c r="O44" s="367"/>
      <c r="P44" s="356">
        <v>4</v>
      </c>
      <c r="Q44" s="356">
        <v>21016.080000000002</v>
      </c>
      <c r="R44" s="367"/>
      <c r="S44" s="356">
        <v>0</v>
      </c>
      <c r="T44" s="356">
        <v>0</v>
      </c>
      <c r="U44" s="367"/>
      <c r="V44" s="329">
        <f t="shared" si="9"/>
        <v>7820</v>
      </c>
      <c r="W44" s="444">
        <f t="shared" si="10"/>
        <v>183477.43</v>
      </c>
      <c r="Y44" s="524">
        <v>7820</v>
      </c>
      <c r="Z44" s="525">
        <v>183477.43</v>
      </c>
      <c r="AB44" s="374">
        <f t="shared" si="11"/>
        <v>0</v>
      </c>
      <c r="AC44" s="429">
        <f t="shared" si="12"/>
        <v>0</v>
      </c>
      <c r="AD44" s="526"/>
      <c r="AE44" s="526"/>
    </row>
    <row r="45" spans="1:41" s="5" customFormat="1" ht="14.4" x14ac:dyDescent="0.25">
      <c r="A45" s="117">
        <v>42736</v>
      </c>
      <c r="B45" s="351">
        <v>2021</v>
      </c>
      <c r="C45" s="352"/>
      <c r="D45" s="353">
        <v>13943</v>
      </c>
      <c r="E45" s="354">
        <v>126895.78</v>
      </c>
      <c r="F45" s="352"/>
      <c r="G45" s="355">
        <v>260</v>
      </c>
      <c r="H45" s="354">
        <v>11282.36</v>
      </c>
      <c r="I45" s="355">
        <v>220</v>
      </c>
      <c r="J45" s="354">
        <v>70460.929999999993</v>
      </c>
      <c r="K45" s="355">
        <v>23</v>
      </c>
      <c r="L45" s="354">
        <v>58031.1</v>
      </c>
      <c r="M45" s="356">
        <f t="shared" si="7"/>
        <v>503</v>
      </c>
      <c r="N45" s="356">
        <f t="shared" si="8"/>
        <v>139774.38999999998</v>
      </c>
      <c r="O45" s="352"/>
      <c r="P45" s="355">
        <v>3</v>
      </c>
      <c r="Q45" s="354">
        <v>33581.07</v>
      </c>
      <c r="R45" s="352"/>
      <c r="S45" s="357">
        <v>14</v>
      </c>
      <c r="T45" s="357">
        <v>31540.98</v>
      </c>
      <c r="U45" s="352"/>
      <c r="V45" s="358">
        <f t="shared" si="9"/>
        <v>14463</v>
      </c>
      <c r="W45" s="358">
        <f t="shared" si="10"/>
        <v>331792.21999999997</v>
      </c>
      <c r="X45" s="19"/>
      <c r="Y45" s="369">
        <v>14462</v>
      </c>
      <c r="Z45" s="369">
        <v>330797.03999999998</v>
      </c>
      <c r="AB45" s="359">
        <f t="shared" si="11"/>
        <v>1</v>
      </c>
      <c r="AC45" s="360">
        <f t="shared" si="12"/>
        <v>995.17999999999302</v>
      </c>
      <c r="AD45" s="495"/>
      <c r="AE45" s="495"/>
    </row>
    <row r="46" spans="1:41" s="5" customFormat="1" ht="14.4" x14ac:dyDescent="0.25">
      <c r="A46" s="117">
        <v>42736</v>
      </c>
      <c r="B46" s="351">
        <v>2022</v>
      </c>
      <c r="C46" s="352"/>
      <c r="D46" s="353">
        <v>1714</v>
      </c>
      <c r="E46" s="354">
        <v>16165.71</v>
      </c>
      <c r="F46" s="352"/>
      <c r="G46" s="355">
        <v>305</v>
      </c>
      <c r="H46" s="354">
        <v>13048.99</v>
      </c>
      <c r="I46" s="355">
        <v>372</v>
      </c>
      <c r="J46" s="354">
        <v>131821.9</v>
      </c>
      <c r="K46" s="355">
        <v>50</v>
      </c>
      <c r="L46" s="354">
        <v>108228.74</v>
      </c>
      <c r="M46" s="356">
        <f t="shared" si="7"/>
        <v>727</v>
      </c>
      <c r="N46" s="356">
        <f t="shared" si="8"/>
        <v>253099.63</v>
      </c>
      <c r="O46" s="352"/>
      <c r="P46" s="355">
        <v>3</v>
      </c>
      <c r="Q46" s="354">
        <v>19826.060000000001</v>
      </c>
      <c r="R46" s="352"/>
      <c r="S46" s="357">
        <v>7</v>
      </c>
      <c r="T46" s="357">
        <v>13082.14</v>
      </c>
      <c r="U46" s="352"/>
      <c r="V46" s="358">
        <f t="shared" si="9"/>
        <v>2451</v>
      </c>
      <c r="W46" s="358">
        <f t="shared" si="10"/>
        <v>302173.54000000004</v>
      </c>
      <c r="X46" s="19"/>
      <c r="Y46" s="369">
        <v>2451</v>
      </c>
      <c r="Z46" s="369">
        <v>303245.78999999998</v>
      </c>
      <c r="AB46" s="359">
        <f t="shared" si="11"/>
        <v>0</v>
      </c>
      <c r="AC46" s="360">
        <f t="shared" si="12"/>
        <v>-1072.2499999999418</v>
      </c>
      <c r="AD46" s="128"/>
      <c r="AE46" s="128"/>
    </row>
    <row r="47" spans="1:41" s="5" customFormat="1" ht="14.4" x14ac:dyDescent="0.25">
      <c r="A47" s="117">
        <v>42736</v>
      </c>
      <c r="B47" s="351">
        <v>2023</v>
      </c>
      <c r="C47" s="352"/>
      <c r="D47" s="353">
        <v>0</v>
      </c>
      <c r="E47" s="354">
        <v>0</v>
      </c>
      <c r="F47" s="352"/>
      <c r="G47" s="355">
        <v>12</v>
      </c>
      <c r="H47" s="354">
        <v>528.48</v>
      </c>
      <c r="I47" s="355">
        <v>42</v>
      </c>
      <c r="J47" s="354">
        <v>15889.89</v>
      </c>
      <c r="K47" s="355">
        <v>5</v>
      </c>
      <c r="L47" s="354">
        <v>9759.9599999999991</v>
      </c>
      <c r="M47" s="356">
        <f t="shared" si="7"/>
        <v>59</v>
      </c>
      <c r="N47" s="356">
        <f t="shared" si="8"/>
        <v>26178.329999999998</v>
      </c>
      <c r="O47" s="352"/>
      <c r="P47" s="355">
        <v>1</v>
      </c>
      <c r="Q47" s="354">
        <v>25612.2</v>
      </c>
      <c r="R47" s="352"/>
      <c r="S47" s="357">
        <v>4</v>
      </c>
      <c r="T47" s="357">
        <v>3040.74</v>
      </c>
      <c r="U47" s="352"/>
      <c r="V47" s="358">
        <f t="shared" si="9"/>
        <v>64</v>
      </c>
      <c r="W47" s="358">
        <f t="shared" si="10"/>
        <v>54831.27</v>
      </c>
      <c r="X47" s="19"/>
      <c r="Y47" s="332">
        <v>63</v>
      </c>
      <c r="Z47" s="332">
        <v>52204.71</v>
      </c>
      <c r="AB47" s="359">
        <f t="shared" si="11"/>
        <v>1</v>
      </c>
      <c r="AC47" s="360">
        <f t="shared" si="12"/>
        <v>2626.5599999999977</v>
      </c>
      <c r="AD47" s="128"/>
      <c r="AE47" s="128"/>
    </row>
    <row r="48" spans="1:41" s="144" customFormat="1" ht="5.4" customHeight="1" x14ac:dyDescent="0.25">
      <c r="A48" s="143"/>
      <c r="B48" s="20"/>
      <c r="C48" s="74"/>
      <c r="D48" s="74"/>
      <c r="E48" s="74"/>
      <c r="F48" s="74"/>
      <c r="G48" s="74"/>
      <c r="H48" s="74"/>
      <c r="I48" s="74"/>
      <c r="J48" s="74"/>
      <c r="K48" s="74"/>
      <c r="L48" s="74"/>
      <c r="M48" s="74"/>
      <c r="N48" s="74"/>
      <c r="O48" s="74"/>
      <c r="P48" s="74"/>
      <c r="Q48" s="74"/>
      <c r="R48" s="74"/>
      <c r="S48" s="74"/>
      <c r="T48" s="74"/>
      <c r="U48" s="74"/>
      <c r="V48" s="74"/>
      <c r="W48" s="445"/>
      <c r="X48" s="326"/>
      <c r="Y48" s="81"/>
      <c r="Z48" s="81"/>
      <c r="AB48" s="74"/>
      <c r="AC48" s="74"/>
    </row>
    <row r="49" spans="1:29" s="240" customFormat="1" x14ac:dyDescent="0.25">
      <c r="A49" s="361"/>
      <c r="B49" s="376" t="s">
        <v>326</v>
      </c>
      <c r="C49" s="239"/>
      <c r="D49" s="377">
        <f>SUM(D39:D47)</f>
        <v>23287</v>
      </c>
      <c r="E49" s="377">
        <f>SUM(E39:E47)</f>
        <v>209359.87999999998</v>
      </c>
      <c r="F49" s="239"/>
      <c r="G49" s="378">
        <f t="shared" ref="G49:N49" si="13">SUM(G39:G47)</f>
        <v>737</v>
      </c>
      <c r="H49" s="378">
        <f t="shared" si="13"/>
        <v>30223.469999999998</v>
      </c>
      <c r="I49" s="378">
        <f t="shared" si="13"/>
        <v>771</v>
      </c>
      <c r="J49" s="378">
        <f t="shared" si="13"/>
        <v>270369.96999999997</v>
      </c>
      <c r="K49" s="378">
        <f t="shared" si="13"/>
        <v>95</v>
      </c>
      <c r="L49" s="378">
        <f t="shared" si="13"/>
        <v>219026.92</v>
      </c>
      <c r="M49" s="377">
        <f t="shared" si="13"/>
        <v>1603</v>
      </c>
      <c r="N49" s="377">
        <f t="shared" si="13"/>
        <v>519620.36</v>
      </c>
      <c r="O49" s="239"/>
      <c r="P49" s="377">
        <f>SUM(P39:P47)</f>
        <v>12</v>
      </c>
      <c r="Q49" s="377">
        <f>SUM(Q39:Q47)</f>
        <v>100267.97</v>
      </c>
      <c r="R49" s="239"/>
      <c r="S49" s="377">
        <f>SUM(S39:S47)</f>
        <v>25</v>
      </c>
      <c r="T49" s="377">
        <f>SUM(T39:T47)</f>
        <v>47663.859999999993</v>
      </c>
      <c r="U49" s="239"/>
      <c r="V49" s="377">
        <f>SUM(V39:V47)</f>
        <v>24927</v>
      </c>
      <c r="W49" s="377">
        <f>SUM(W39:W47)</f>
        <v>876912.07000000007</v>
      </c>
      <c r="Y49" s="439">
        <f>SUM(Y39:Y47)</f>
        <v>24925</v>
      </c>
      <c r="Z49" s="439">
        <f>SUM(Z39:Z47)</f>
        <v>874362.57999999984</v>
      </c>
      <c r="AB49" s="437">
        <f>SUM(AB39:AB47)</f>
        <v>2</v>
      </c>
      <c r="AC49" s="437">
        <f>SUM(AC39:AC47)</f>
        <v>2549.4900000000489</v>
      </c>
    </row>
    <row r="50" spans="1:29" s="144" customFormat="1" x14ac:dyDescent="0.25">
      <c r="A50" s="143"/>
      <c r="B50" s="20"/>
      <c r="C50" s="74"/>
      <c r="D50" s="74"/>
      <c r="E50" s="74"/>
      <c r="F50" s="74"/>
      <c r="G50" s="74"/>
      <c r="H50" s="74"/>
      <c r="I50" s="74"/>
      <c r="J50" s="74"/>
      <c r="K50" s="74"/>
      <c r="L50" s="74"/>
      <c r="M50" s="74"/>
      <c r="N50" s="74"/>
      <c r="O50" s="74"/>
      <c r="P50" s="74"/>
      <c r="Q50" s="74"/>
      <c r="R50" s="74"/>
      <c r="S50" s="74"/>
      <c r="T50" s="74"/>
      <c r="U50" s="74"/>
      <c r="V50" s="74"/>
      <c r="W50" s="74"/>
      <c r="Y50" s="304"/>
      <c r="Z50" s="304"/>
      <c r="AB50" s="74"/>
      <c r="AC50" s="74"/>
    </row>
    <row r="51" spans="1:29" s="5" customFormat="1" ht="14.4" customHeight="1" x14ac:dyDescent="0.3">
      <c r="A51" s="117"/>
      <c r="B51" s="380" t="s">
        <v>358</v>
      </c>
      <c r="C51" s="74"/>
      <c r="D51" s="483"/>
      <c r="E51" s="484"/>
      <c r="F51" s="485"/>
      <c r="G51" s="483"/>
      <c r="H51" s="484"/>
      <c r="I51" s="483"/>
      <c r="J51" s="484"/>
      <c r="K51" s="493"/>
      <c r="L51" s="494"/>
      <c r="M51" s="74"/>
      <c r="N51" s="74"/>
      <c r="O51" s="74"/>
      <c r="P51" s="74"/>
      <c r="Q51" s="74"/>
      <c r="R51" s="74"/>
      <c r="S51" s="74"/>
      <c r="T51" s="74"/>
      <c r="U51" s="74"/>
      <c r="V51" s="74"/>
      <c r="W51" s="74"/>
      <c r="X51" s="144"/>
      <c r="Y51" s="304"/>
      <c r="Z51" s="304"/>
      <c r="AA51" s="144"/>
      <c r="AB51" s="74"/>
      <c r="AC51" s="74"/>
    </row>
    <row r="52" spans="1:29" s="5" customFormat="1" ht="14.4" x14ac:dyDescent="0.25">
      <c r="A52" s="117">
        <v>42736</v>
      </c>
      <c r="B52" s="371">
        <v>2019</v>
      </c>
      <c r="C52" s="352"/>
      <c r="D52" s="353">
        <v>1</v>
      </c>
      <c r="E52" s="354">
        <v>9.6</v>
      </c>
      <c r="F52" s="352"/>
      <c r="G52" s="355">
        <v>0</v>
      </c>
      <c r="H52" s="354">
        <v>0</v>
      </c>
      <c r="I52" s="355">
        <v>0</v>
      </c>
      <c r="J52" s="354">
        <v>0</v>
      </c>
      <c r="K52" s="355">
        <v>0</v>
      </c>
      <c r="L52" s="354">
        <v>0</v>
      </c>
      <c r="M52" s="356">
        <f t="shared" ref="M52:N56" si="14">SUM(G52+I52+K52)</f>
        <v>0</v>
      </c>
      <c r="N52" s="356">
        <f t="shared" si="14"/>
        <v>0</v>
      </c>
      <c r="O52" s="352"/>
      <c r="P52" s="355">
        <v>0</v>
      </c>
      <c r="Q52" s="354">
        <v>0</v>
      </c>
      <c r="R52" s="352"/>
      <c r="S52" s="357">
        <v>0</v>
      </c>
      <c r="T52" s="357">
        <v>0</v>
      </c>
      <c r="U52" s="352"/>
      <c r="V52" s="358">
        <f t="shared" ref="V52:W56" si="15">SUM(D52+M52+P52+S52)</f>
        <v>1</v>
      </c>
      <c r="W52" s="358">
        <f t="shared" si="15"/>
        <v>9.6</v>
      </c>
      <c r="X52" s="19"/>
      <c r="Y52" s="332">
        <v>0</v>
      </c>
      <c r="Z52" s="332">
        <v>0</v>
      </c>
      <c r="AB52" s="374">
        <f t="shared" ref="AB52:AC56" si="16">V52-Y52</f>
        <v>1</v>
      </c>
      <c r="AC52" s="375">
        <f t="shared" si="16"/>
        <v>9.6</v>
      </c>
    </row>
    <row r="53" spans="1:29" s="5" customFormat="1" ht="14.4" x14ac:dyDescent="0.25">
      <c r="A53" s="117">
        <v>42736</v>
      </c>
      <c r="B53" s="371">
        <v>2020</v>
      </c>
      <c r="C53" s="352"/>
      <c r="D53" s="353">
        <v>7</v>
      </c>
      <c r="E53" s="354">
        <v>51.53</v>
      </c>
      <c r="F53" s="352"/>
      <c r="G53" s="355">
        <v>0</v>
      </c>
      <c r="H53" s="354">
        <v>0</v>
      </c>
      <c r="I53" s="355">
        <v>0</v>
      </c>
      <c r="J53" s="354">
        <v>0</v>
      </c>
      <c r="K53" s="355">
        <v>0</v>
      </c>
      <c r="L53" s="354">
        <v>0</v>
      </c>
      <c r="M53" s="356">
        <f t="shared" si="14"/>
        <v>0</v>
      </c>
      <c r="N53" s="356">
        <f t="shared" si="14"/>
        <v>0</v>
      </c>
      <c r="O53" s="352"/>
      <c r="P53" s="355">
        <v>0</v>
      </c>
      <c r="Q53" s="354">
        <v>0</v>
      </c>
      <c r="R53" s="352"/>
      <c r="S53" s="357">
        <v>0</v>
      </c>
      <c r="T53" s="357">
        <v>0</v>
      </c>
      <c r="U53" s="352"/>
      <c r="V53" s="358">
        <f t="shared" si="15"/>
        <v>7</v>
      </c>
      <c r="W53" s="358">
        <f t="shared" si="15"/>
        <v>51.53</v>
      </c>
      <c r="X53" s="19"/>
      <c r="Y53" s="369">
        <v>7</v>
      </c>
      <c r="Z53" s="369">
        <v>46.13</v>
      </c>
      <c r="AB53" s="359">
        <f t="shared" si="16"/>
        <v>0</v>
      </c>
      <c r="AC53" s="360">
        <f t="shared" si="16"/>
        <v>5.3999999999999986</v>
      </c>
    </row>
    <row r="54" spans="1:29" s="5" customFormat="1" ht="14.4" x14ac:dyDescent="0.25">
      <c r="A54" s="117">
        <v>42736</v>
      </c>
      <c r="B54" s="351">
        <v>2021</v>
      </c>
      <c r="C54" s="352"/>
      <c r="D54" s="353">
        <v>639</v>
      </c>
      <c r="E54" s="354">
        <v>5840.6</v>
      </c>
      <c r="F54" s="352"/>
      <c r="G54" s="355">
        <v>3</v>
      </c>
      <c r="H54" s="354">
        <v>153.77000000000001</v>
      </c>
      <c r="I54" s="355">
        <v>2</v>
      </c>
      <c r="J54" s="354">
        <v>320.83</v>
      </c>
      <c r="K54" s="355">
        <v>0</v>
      </c>
      <c r="L54" s="354">
        <v>0</v>
      </c>
      <c r="M54" s="356">
        <f t="shared" si="14"/>
        <v>5</v>
      </c>
      <c r="N54" s="356">
        <f t="shared" si="14"/>
        <v>474.6</v>
      </c>
      <c r="O54" s="352"/>
      <c r="P54" s="355">
        <v>0</v>
      </c>
      <c r="Q54" s="354">
        <v>0</v>
      </c>
      <c r="R54" s="352"/>
      <c r="S54" s="357">
        <v>0</v>
      </c>
      <c r="T54" s="357">
        <v>0</v>
      </c>
      <c r="U54" s="352"/>
      <c r="V54" s="358">
        <f t="shared" si="15"/>
        <v>644</v>
      </c>
      <c r="W54" s="358">
        <f t="shared" si="15"/>
        <v>6315.2000000000007</v>
      </c>
      <c r="X54" s="19"/>
      <c r="Y54" s="369">
        <v>644</v>
      </c>
      <c r="Z54" s="369">
        <v>6354.17</v>
      </c>
      <c r="AB54" s="359">
        <f t="shared" si="16"/>
        <v>0</v>
      </c>
      <c r="AC54" s="360">
        <f t="shared" si="16"/>
        <v>-38.969999999999345</v>
      </c>
    </row>
    <row r="55" spans="1:29" s="5" customFormat="1" ht="14.4" x14ac:dyDescent="0.25">
      <c r="A55" s="117">
        <v>42736</v>
      </c>
      <c r="B55" s="351">
        <v>2022</v>
      </c>
      <c r="C55" s="352"/>
      <c r="D55" s="353">
        <v>15749</v>
      </c>
      <c r="E55" s="354">
        <v>141070.16</v>
      </c>
      <c r="F55" s="352"/>
      <c r="G55" s="355">
        <v>83</v>
      </c>
      <c r="H55" s="354">
        <v>2329.33</v>
      </c>
      <c r="I55" s="355">
        <v>28</v>
      </c>
      <c r="J55" s="354">
        <v>8089.15</v>
      </c>
      <c r="K55" s="355">
        <v>4</v>
      </c>
      <c r="L55" s="354">
        <v>5815.15</v>
      </c>
      <c r="M55" s="356">
        <f t="shared" si="14"/>
        <v>115</v>
      </c>
      <c r="N55" s="356">
        <f t="shared" si="14"/>
        <v>16233.63</v>
      </c>
      <c r="O55" s="352"/>
      <c r="P55" s="355">
        <v>0</v>
      </c>
      <c r="Q55" s="354">
        <v>0</v>
      </c>
      <c r="R55" s="352"/>
      <c r="S55" s="357">
        <v>0</v>
      </c>
      <c r="T55" s="357">
        <v>0</v>
      </c>
      <c r="U55" s="352"/>
      <c r="V55" s="358">
        <f t="shared" si="15"/>
        <v>15864</v>
      </c>
      <c r="W55" s="358">
        <f t="shared" si="15"/>
        <v>157303.79</v>
      </c>
      <c r="X55" s="19"/>
      <c r="Y55" s="369">
        <v>15711</v>
      </c>
      <c r="Z55" s="369">
        <v>155337.16999999998</v>
      </c>
      <c r="AB55" s="359">
        <f t="shared" si="16"/>
        <v>153</v>
      </c>
      <c r="AC55" s="360">
        <f t="shared" si="16"/>
        <v>1966.6200000000244</v>
      </c>
    </row>
    <row r="56" spans="1:29" s="5" customFormat="1" ht="14.4" x14ac:dyDescent="0.25">
      <c r="A56" s="117">
        <v>42736</v>
      </c>
      <c r="B56" s="351">
        <v>2023</v>
      </c>
      <c r="C56" s="352"/>
      <c r="D56" s="353">
        <v>7620</v>
      </c>
      <c r="E56" s="354">
        <v>67999.38</v>
      </c>
      <c r="F56" s="352"/>
      <c r="G56" s="355">
        <v>76</v>
      </c>
      <c r="H56" s="354">
        <v>2463.91</v>
      </c>
      <c r="I56" s="355">
        <v>25</v>
      </c>
      <c r="J56" s="354">
        <v>7079.7</v>
      </c>
      <c r="K56" s="355">
        <v>9</v>
      </c>
      <c r="L56" s="354">
        <v>12527.22</v>
      </c>
      <c r="M56" s="356">
        <f t="shared" si="14"/>
        <v>110</v>
      </c>
      <c r="N56" s="356">
        <f t="shared" si="14"/>
        <v>22070.83</v>
      </c>
      <c r="O56" s="352"/>
      <c r="P56" s="355">
        <v>0</v>
      </c>
      <c r="Q56" s="354">
        <v>0</v>
      </c>
      <c r="R56" s="352"/>
      <c r="S56" s="357">
        <v>0</v>
      </c>
      <c r="T56" s="357">
        <v>0</v>
      </c>
      <c r="U56" s="352"/>
      <c r="V56" s="358">
        <f t="shared" si="15"/>
        <v>7730</v>
      </c>
      <c r="W56" s="358">
        <f t="shared" si="15"/>
        <v>90070.21</v>
      </c>
      <c r="X56" s="19"/>
      <c r="Y56" s="332">
        <v>5587</v>
      </c>
      <c r="Z56" s="332">
        <v>63481.05</v>
      </c>
      <c r="AB56" s="359">
        <f t="shared" si="16"/>
        <v>2143</v>
      </c>
      <c r="AC56" s="360">
        <f t="shared" si="16"/>
        <v>26589.160000000003</v>
      </c>
    </row>
    <row r="57" spans="1:29" s="144" customFormat="1" ht="5.4" customHeight="1" x14ac:dyDescent="0.25">
      <c r="A57" s="143"/>
      <c r="B57" s="20"/>
      <c r="C57" s="74"/>
      <c r="D57" s="74"/>
      <c r="E57" s="74"/>
      <c r="F57" s="74"/>
      <c r="G57" s="74"/>
      <c r="H57" s="74"/>
      <c r="I57" s="74"/>
      <c r="J57" s="74"/>
      <c r="K57" s="74"/>
      <c r="L57" s="74"/>
      <c r="M57" s="74"/>
      <c r="N57" s="74"/>
      <c r="O57" s="74"/>
      <c r="P57" s="74"/>
      <c r="Q57" s="74"/>
      <c r="R57" s="74"/>
      <c r="S57" s="74"/>
      <c r="T57" s="74"/>
      <c r="U57" s="74"/>
      <c r="V57" s="74"/>
      <c r="W57" s="74"/>
      <c r="X57" s="326"/>
      <c r="Y57" s="81"/>
      <c r="Z57" s="81"/>
      <c r="AB57" s="74"/>
      <c r="AC57" s="74"/>
    </row>
    <row r="58" spans="1:29" s="240" customFormat="1" x14ac:dyDescent="0.25">
      <c r="A58" s="361"/>
      <c r="B58" s="376" t="s">
        <v>359</v>
      </c>
      <c r="C58" s="239"/>
      <c r="D58" s="377">
        <f>SUM(D52:D56)</f>
        <v>24016</v>
      </c>
      <c r="E58" s="377">
        <f>SUM(E52:E56)</f>
        <v>214971.27000000002</v>
      </c>
      <c r="F58" s="239"/>
      <c r="G58" s="378">
        <f t="shared" ref="G58:N58" si="17">SUM(G52:G56)</f>
        <v>162</v>
      </c>
      <c r="H58" s="378">
        <f t="shared" si="17"/>
        <v>4947.01</v>
      </c>
      <c r="I58" s="378">
        <f t="shared" si="17"/>
        <v>55</v>
      </c>
      <c r="J58" s="378">
        <f t="shared" si="17"/>
        <v>15489.68</v>
      </c>
      <c r="K58" s="378">
        <f t="shared" si="17"/>
        <v>13</v>
      </c>
      <c r="L58" s="378">
        <f t="shared" si="17"/>
        <v>18342.37</v>
      </c>
      <c r="M58" s="377">
        <f t="shared" si="17"/>
        <v>230</v>
      </c>
      <c r="N58" s="377">
        <f t="shared" si="17"/>
        <v>38779.06</v>
      </c>
      <c r="O58" s="239"/>
      <c r="P58" s="377">
        <f>SUM(P52:P56)</f>
        <v>0</v>
      </c>
      <c r="Q58" s="377">
        <f>SUM(Q52:Q56)</f>
        <v>0</v>
      </c>
      <c r="R58" s="239"/>
      <c r="S58" s="377">
        <f>SUM(S52:S56)</f>
        <v>0</v>
      </c>
      <c r="T58" s="377">
        <f>SUM(T52:T56)</f>
        <v>0</v>
      </c>
      <c r="U58" s="239"/>
      <c r="V58" s="377">
        <f>SUM(V52:V56)</f>
        <v>24246</v>
      </c>
      <c r="W58" s="377">
        <f>SUM(W52:W56)</f>
        <v>253750.33000000002</v>
      </c>
      <c r="Y58" s="439">
        <f>SUM(Y52:Y56)</f>
        <v>21949</v>
      </c>
      <c r="Z58" s="439">
        <f>SUM(Z52:Z56)</f>
        <v>225218.51999999996</v>
      </c>
      <c r="AB58" s="437">
        <f>SUM(AB52:AB56)</f>
        <v>2297</v>
      </c>
      <c r="AC58" s="437">
        <f>SUM(AC52:AC56)</f>
        <v>28531.810000000027</v>
      </c>
    </row>
    <row r="60" spans="1:29" ht="33.6" customHeight="1" x14ac:dyDescent="0.25">
      <c r="B60" s="513" t="s">
        <v>360</v>
      </c>
    </row>
    <row r="61" spans="1:29" s="19" customFormat="1" ht="13.8" customHeight="1" x14ac:dyDescent="0.25">
      <c r="A61" s="116"/>
      <c r="B61" s="351" t="s">
        <v>352</v>
      </c>
      <c r="C61" s="367"/>
      <c r="D61" s="509">
        <f>SUM(D9:D23)</f>
        <v>29269</v>
      </c>
      <c r="E61" s="509">
        <f>SUM(E9:E23)</f>
        <v>229211.4</v>
      </c>
      <c r="F61" s="510"/>
      <c r="G61" s="511">
        <f t="shared" ref="G61:N61" si="18">SUM(G9:G23)</f>
        <v>3006</v>
      </c>
      <c r="H61" s="511">
        <f t="shared" si="18"/>
        <v>94812.932000000001</v>
      </c>
      <c r="I61" s="511">
        <f t="shared" si="18"/>
        <v>1573</v>
      </c>
      <c r="J61" s="511">
        <f t="shared" si="18"/>
        <v>478254.723</v>
      </c>
      <c r="K61" s="511">
        <f t="shared" si="18"/>
        <v>158</v>
      </c>
      <c r="L61" s="511">
        <f t="shared" si="18"/>
        <v>346372.66399999999</v>
      </c>
      <c r="M61" s="509">
        <f t="shared" si="18"/>
        <v>4737</v>
      </c>
      <c r="N61" s="509">
        <f t="shared" si="18"/>
        <v>919440.3189999999</v>
      </c>
      <c r="O61" s="367"/>
      <c r="P61" s="509">
        <f>SUM(P9:P23)</f>
        <v>124</v>
      </c>
      <c r="Q61" s="509">
        <f>SUM(Q9:Q23)</f>
        <v>309503.39500000002</v>
      </c>
      <c r="R61" s="367"/>
      <c r="S61" s="509">
        <f t="shared" ref="S61:T61" si="19">SUM(S9:S23)</f>
        <v>0</v>
      </c>
      <c r="T61" s="509">
        <f t="shared" si="19"/>
        <v>0</v>
      </c>
      <c r="U61" s="367"/>
      <c r="V61" s="358">
        <f>SUM(D61+M61+P61+S61)</f>
        <v>34130</v>
      </c>
      <c r="W61" s="358">
        <f>SUM(E61+N61+Q61+T61)</f>
        <v>1458155.1139999998</v>
      </c>
      <c r="Y61" s="369">
        <v>34130</v>
      </c>
      <c r="Z61" s="369">
        <v>1458155</v>
      </c>
      <c r="AB61" s="359">
        <f t="shared" ref="AB61:AB70" si="20">V61-Y61</f>
        <v>0</v>
      </c>
      <c r="AC61" s="360">
        <f t="shared" ref="AC61:AC70" si="21">W61-Z61</f>
        <v>0.113999999826774</v>
      </c>
    </row>
    <row r="62" spans="1:29" s="144" customFormat="1" ht="14.4" x14ac:dyDescent="0.25">
      <c r="A62" s="143">
        <v>42005</v>
      </c>
      <c r="B62" s="371">
        <v>2015</v>
      </c>
      <c r="C62" s="352"/>
      <c r="D62" s="509">
        <f t="shared" ref="D62:E65" si="22">SUM(D24+D39)</f>
        <v>12887</v>
      </c>
      <c r="E62" s="509">
        <f t="shared" si="22"/>
        <v>101923.3</v>
      </c>
      <c r="F62" s="510"/>
      <c r="G62" s="511">
        <f t="shared" ref="G62:L65" si="23">SUM(G24+G39)</f>
        <v>110</v>
      </c>
      <c r="H62" s="511">
        <f t="shared" si="23"/>
        <v>3689.21</v>
      </c>
      <c r="I62" s="511">
        <f t="shared" si="23"/>
        <v>86</v>
      </c>
      <c r="J62" s="511">
        <f t="shared" si="23"/>
        <v>27254.1</v>
      </c>
      <c r="K62" s="511">
        <f t="shared" si="23"/>
        <v>7</v>
      </c>
      <c r="L62" s="511">
        <f t="shared" si="23"/>
        <v>21629.63</v>
      </c>
      <c r="M62" s="509">
        <f t="shared" ref="M62:N70" si="24">SUM(G62+I62+K62)</f>
        <v>203</v>
      </c>
      <c r="N62" s="509">
        <f t="shared" si="24"/>
        <v>52572.94</v>
      </c>
      <c r="O62" s="352"/>
      <c r="P62" s="509">
        <f t="shared" ref="P62:Q65" si="25">SUM(P24+P39)</f>
        <v>8</v>
      </c>
      <c r="Q62" s="509">
        <f t="shared" si="25"/>
        <v>41683.64</v>
      </c>
      <c r="R62" s="352"/>
      <c r="S62" s="509">
        <f t="shared" ref="S62:T65" si="26">SUM(S24+S39)</f>
        <v>0</v>
      </c>
      <c r="T62" s="509">
        <f t="shared" si="26"/>
        <v>0</v>
      </c>
      <c r="U62" s="352"/>
      <c r="V62" s="358">
        <f t="shared" ref="V62:V70" si="27">SUM(D62+M62+P62+S62)</f>
        <v>13098</v>
      </c>
      <c r="W62" s="358">
        <f t="shared" ref="W62:W70" si="28">SUM(E62+N62+Q62+T62)</f>
        <v>196179.88</v>
      </c>
      <c r="X62" s="326"/>
      <c r="Y62" s="369">
        <v>13098</v>
      </c>
      <c r="Z62" s="369">
        <v>196180</v>
      </c>
      <c r="AB62" s="374">
        <f t="shared" si="20"/>
        <v>0</v>
      </c>
      <c r="AC62" s="375">
        <f t="shared" si="21"/>
        <v>-0.11999999999534339</v>
      </c>
    </row>
    <row r="63" spans="1:29" s="5" customFormat="1" ht="14.4" x14ac:dyDescent="0.25">
      <c r="A63" s="117">
        <v>42370</v>
      </c>
      <c r="B63" s="371">
        <v>2016</v>
      </c>
      <c r="C63" s="352"/>
      <c r="D63" s="509">
        <f t="shared" si="22"/>
        <v>21920</v>
      </c>
      <c r="E63" s="509">
        <f t="shared" si="22"/>
        <v>180333.53</v>
      </c>
      <c r="F63" s="510"/>
      <c r="G63" s="511">
        <f t="shared" si="23"/>
        <v>212</v>
      </c>
      <c r="H63" s="511">
        <f t="shared" si="23"/>
        <v>6528.23</v>
      </c>
      <c r="I63" s="511">
        <f t="shared" si="23"/>
        <v>123</v>
      </c>
      <c r="J63" s="511">
        <f t="shared" si="23"/>
        <v>42752.5</v>
      </c>
      <c r="K63" s="511">
        <f t="shared" si="23"/>
        <v>18</v>
      </c>
      <c r="L63" s="511">
        <f t="shared" si="23"/>
        <v>42479.69</v>
      </c>
      <c r="M63" s="509">
        <f t="shared" si="24"/>
        <v>353</v>
      </c>
      <c r="N63" s="509">
        <f t="shared" si="24"/>
        <v>91760.42</v>
      </c>
      <c r="O63" s="352"/>
      <c r="P63" s="509">
        <f t="shared" si="25"/>
        <v>22</v>
      </c>
      <c r="Q63" s="509">
        <f t="shared" si="25"/>
        <v>136223.31</v>
      </c>
      <c r="R63" s="352"/>
      <c r="S63" s="509">
        <f t="shared" si="26"/>
        <v>0</v>
      </c>
      <c r="T63" s="509">
        <f t="shared" si="26"/>
        <v>0</v>
      </c>
      <c r="U63" s="352"/>
      <c r="V63" s="358">
        <f t="shared" si="27"/>
        <v>22295</v>
      </c>
      <c r="W63" s="358">
        <f t="shared" si="28"/>
        <v>408317.26</v>
      </c>
      <c r="X63" s="19"/>
      <c r="Y63" s="369">
        <v>22295</v>
      </c>
      <c r="Z63" s="369">
        <v>408317</v>
      </c>
      <c r="AB63" s="359">
        <f t="shared" si="20"/>
        <v>0</v>
      </c>
      <c r="AC63" s="360">
        <f t="shared" si="21"/>
        <v>0.26000000000931323</v>
      </c>
    </row>
    <row r="64" spans="1:29" s="5" customFormat="1" ht="14.4" x14ac:dyDescent="0.25">
      <c r="A64" s="117">
        <v>42736</v>
      </c>
      <c r="B64" s="351">
        <v>2017</v>
      </c>
      <c r="C64" s="352"/>
      <c r="D64" s="509">
        <f t="shared" si="22"/>
        <v>18565</v>
      </c>
      <c r="E64" s="509">
        <f t="shared" si="22"/>
        <v>159002.22499999998</v>
      </c>
      <c r="F64" s="510"/>
      <c r="G64" s="511">
        <f t="shared" si="23"/>
        <v>282</v>
      </c>
      <c r="H64" s="511">
        <f t="shared" si="23"/>
        <v>9749.65</v>
      </c>
      <c r="I64" s="511">
        <f t="shared" si="23"/>
        <v>174</v>
      </c>
      <c r="J64" s="511">
        <f t="shared" si="23"/>
        <v>65123.59</v>
      </c>
      <c r="K64" s="511">
        <f t="shared" si="23"/>
        <v>22</v>
      </c>
      <c r="L64" s="511">
        <f t="shared" si="23"/>
        <v>57718.49</v>
      </c>
      <c r="M64" s="509">
        <f t="shared" si="24"/>
        <v>478</v>
      </c>
      <c r="N64" s="509">
        <f t="shared" si="24"/>
        <v>132591.72999999998</v>
      </c>
      <c r="O64" s="352"/>
      <c r="P64" s="509">
        <f t="shared" si="25"/>
        <v>8</v>
      </c>
      <c r="Q64" s="509">
        <f t="shared" si="25"/>
        <v>60129.63</v>
      </c>
      <c r="R64" s="352"/>
      <c r="S64" s="509">
        <f t="shared" si="26"/>
        <v>0</v>
      </c>
      <c r="T64" s="509">
        <f t="shared" si="26"/>
        <v>0</v>
      </c>
      <c r="U64" s="352"/>
      <c r="V64" s="358">
        <f t="shared" si="27"/>
        <v>19051</v>
      </c>
      <c r="W64" s="358">
        <f t="shared" si="28"/>
        <v>351723.58499999996</v>
      </c>
      <c r="X64" s="19"/>
      <c r="Y64" s="369">
        <v>19051</v>
      </c>
      <c r="Z64" s="369">
        <v>351724</v>
      </c>
      <c r="AB64" s="359">
        <f t="shared" si="20"/>
        <v>0</v>
      </c>
      <c r="AC64" s="360">
        <f t="shared" si="21"/>
        <v>-0.4150000000372529</v>
      </c>
    </row>
    <row r="65" spans="1:41" s="5" customFormat="1" ht="14.4" x14ac:dyDescent="0.25">
      <c r="A65" s="117">
        <v>42736</v>
      </c>
      <c r="B65" s="351">
        <v>2018</v>
      </c>
      <c r="C65" s="352"/>
      <c r="D65" s="509">
        <f t="shared" si="22"/>
        <v>17256</v>
      </c>
      <c r="E65" s="509">
        <f t="shared" si="22"/>
        <v>150394.82</v>
      </c>
      <c r="F65" s="510"/>
      <c r="G65" s="511">
        <f t="shared" si="23"/>
        <v>329</v>
      </c>
      <c r="H65" s="511">
        <f t="shared" si="23"/>
        <v>10830.27</v>
      </c>
      <c r="I65" s="511">
        <f t="shared" si="23"/>
        <v>203</v>
      </c>
      <c r="J65" s="511">
        <f t="shared" si="23"/>
        <v>70258.75</v>
      </c>
      <c r="K65" s="511">
        <f t="shared" si="23"/>
        <v>26</v>
      </c>
      <c r="L65" s="511">
        <f t="shared" si="23"/>
        <v>56308.67</v>
      </c>
      <c r="M65" s="509">
        <f t="shared" si="24"/>
        <v>558</v>
      </c>
      <c r="N65" s="509">
        <f t="shared" si="24"/>
        <v>137397.69</v>
      </c>
      <c r="O65" s="352"/>
      <c r="P65" s="509">
        <f t="shared" si="25"/>
        <v>5</v>
      </c>
      <c r="Q65" s="509">
        <f t="shared" si="25"/>
        <v>43919.68</v>
      </c>
      <c r="R65" s="352"/>
      <c r="S65" s="509">
        <f t="shared" si="26"/>
        <v>0</v>
      </c>
      <c r="T65" s="509">
        <f t="shared" si="26"/>
        <v>0</v>
      </c>
      <c r="U65" s="352"/>
      <c r="V65" s="358">
        <f t="shared" si="27"/>
        <v>17819</v>
      </c>
      <c r="W65" s="358">
        <f t="shared" si="28"/>
        <v>331712.19</v>
      </c>
      <c r="X65" s="19"/>
      <c r="Y65" s="369">
        <v>17819</v>
      </c>
      <c r="Z65" s="369">
        <v>331712</v>
      </c>
      <c r="AB65" s="359">
        <f t="shared" si="20"/>
        <v>0</v>
      </c>
      <c r="AC65" s="360">
        <f t="shared" si="21"/>
        <v>0.19000000000232831</v>
      </c>
    </row>
    <row r="66" spans="1:41" s="5" customFormat="1" ht="14.4" x14ac:dyDescent="0.25">
      <c r="A66" s="117">
        <v>42736</v>
      </c>
      <c r="B66" s="371">
        <v>2019</v>
      </c>
      <c r="C66" s="352"/>
      <c r="D66" s="509">
        <f t="shared" ref="D66:E70" si="29">SUM(D28+D43+D52)</f>
        <v>15901</v>
      </c>
      <c r="E66" s="509">
        <f t="shared" si="29"/>
        <v>144507.10999999999</v>
      </c>
      <c r="F66" s="510"/>
      <c r="G66" s="511">
        <f t="shared" ref="G66:L70" si="30">SUM(G28+G43+G52)</f>
        <v>334</v>
      </c>
      <c r="H66" s="511">
        <f t="shared" si="30"/>
        <v>11242.5</v>
      </c>
      <c r="I66" s="511">
        <f t="shared" si="30"/>
        <v>219</v>
      </c>
      <c r="J66" s="511">
        <f t="shared" si="30"/>
        <v>82362.7</v>
      </c>
      <c r="K66" s="511">
        <f t="shared" si="30"/>
        <v>40</v>
      </c>
      <c r="L66" s="511">
        <f t="shared" si="30"/>
        <v>137163.85</v>
      </c>
      <c r="M66" s="509">
        <f t="shared" si="24"/>
        <v>593</v>
      </c>
      <c r="N66" s="509">
        <f t="shared" si="24"/>
        <v>230769.05</v>
      </c>
      <c r="O66" s="352"/>
      <c r="P66" s="509">
        <f t="shared" ref="P66:Q70" si="31">SUM(P28+P43+P52)</f>
        <v>7</v>
      </c>
      <c r="Q66" s="509">
        <f t="shared" si="31"/>
        <v>77950.13</v>
      </c>
      <c r="R66" s="352"/>
      <c r="S66" s="509">
        <f t="shared" ref="S66:T70" si="32">SUM(S28+S43+S52)</f>
        <v>0</v>
      </c>
      <c r="T66" s="509">
        <f t="shared" si="32"/>
        <v>0</v>
      </c>
      <c r="U66" s="352"/>
      <c r="V66" s="358">
        <f t="shared" si="27"/>
        <v>16501</v>
      </c>
      <c r="W66" s="358">
        <f t="shared" si="28"/>
        <v>453226.29</v>
      </c>
      <c r="X66" s="19"/>
      <c r="Y66" s="369">
        <v>16500</v>
      </c>
      <c r="Z66" s="369">
        <v>453217</v>
      </c>
      <c r="AB66" s="359">
        <f t="shared" si="20"/>
        <v>1</v>
      </c>
      <c r="AC66" s="360">
        <f t="shared" si="21"/>
        <v>9.2899999999790452</v>
      </c>
    </row>
    <row r="67" spans="1:41" s="5" customFormat="1" ht="14.4" x14ac:dyDescent="0.25">
      <c r="A67" s="117">
        <v>42736</v>
      </c>
      <c r="B67" s="351">
        <v>2020</v>
      </c>
      <c r="C67" s="352"/>
      <c r="D67" s="509">
        <f t="shared" si="29"/>
        <v>14000</v>
      </c>
      <c r="E67" s="509">
        <f t="shared" si="29"/>
        <v>124346.88</v>
      </c>
      <c r="F67" s="512"/>
      <c r="G67" s="511">
        <f t="shared" si="30"/>
        <v>284</v>
      </c>
      <c r="H67" s="511">
        <f t="shared" si="30"/>
        <v>9194.3700000000008</v>
      </c>
      <c r="I67" s="511">
        <f t="shared" si="30"/>
        <v>187</v>
      </c>
      <c r="J67" s="511">
        <f t="shared" si="30"/>
        <v>67025.959999999992</v>
      </c>
      <c r="K67" s="511">
        <f t="shared" si="30"/>
        <v>22</v>
      </c>
      <c r="L67" s="511">
        <f t="shared" si="30"/>
        <v>56820.75</v>
      </c>
      <c r="M67" s="509">
        <f t="shared" si="24"/>
        <v>493</v>
      </c>
      <c r="N67" s="509">
        <f t="shared" si="24"/>
        <v>133041.07999999999</v>
      </c>
      <c r="O67" s="352"/>
      <c r="P67" s="509">
        <f t="shared" si="31"/>
        <v>10</v>
      </c>
      <c r="Q67" s="509">
        <f t="shared" si="31"/>
        <v>66584.34</v>
      </c>
      <c r="R67" s="352"/>
      <c r="S67" s="509">
        <f t="shared" si="32"/>
        <v>0</v>
      </c>
      <c r="T67" s="509">
        <f t="shared" si="32"/>
        <v>0</v>
      </c>
      <c r="U67" s="352"/>
      <c r="V67" s="358">
        <f t="shared" si="27"/>
        <v>14503</v>
      </c>
      <c r="W67" s="358">
        <f t="shared" si="28"/>
        <v>323972.3</v>
      </c>
      <c r="X67" s="19"/>
      <c r="Y67" s="369">
        <v>14503</v>
      </c>
      <c r="Z67" s="369">
        <v>323966.90000000002</v>
      </c>
      <c r="AB67" s="359">
        <f t="shared" si="20"/>
        <v>0</v>
      </c>
      <c r="AC67" s="360">
        <f t="shared" si="21"/>
        <v>5.3999999999650754</v>
      </c>
      <c r="AE67"/>
      <c r="AF67" s="144"/>
      <c r="AG67" s="144"/>
      <c r="AH67" s="144"/>
      <c r="AI67" s="144"/>
      <c r="AJ67" s="144"/>
      <c r="AK67" s="144"/>
      <c r="AL67" s="144"/>
      <c r="AM67" s="144"/>
      <c r="AN67" s="144"/>
      <c r="AO67" s="144"/>
    </row>
    <row r="68" spans="1:41" s="5" customFormat="1" ht="14.4" x14ac:dyDescent="0.25">
      <c r="A68" s="117">
        <v>42736</v>
      </c>
      <c r="B68" s="351">
        <v>2021</v>
      </c>
      <c r="C68" s="352"/>
      <c r="D68" s="509">
        <f t="shared" si="29"/>
        <v>14597</v>
      </c>
      <c r="E68" s="509">
        <f t="shared" si="29"/>
        <v>132837.57</v>
      </c>
      <c r="F68" s="510"/>
      <c r="G68" s="511">
        <f t="shared" si="30"/>
        <v>263</v>
      </c>
      <c r="H68" s="511">
        <f t="shared" si="30"/>
        <v>11436.130000000001</v>
      </c>
      <c r="I68" s="511">
        <f t="shared" si="30"/>
        <v>223</v>
      </c>
      <c r="J68" s="511">
        <f t="shared" si="30"/>
        <v>70974.51999999999</v>
      </c>
      <c r="K68" s="511">
        <f t="shared" si="30"/>
        <v>23</v>
      </c>
      <c r="L68" s="511">
        <f t="shared" si="30"/>
        <v>58031.1</v>
      </c>
      <c r="M68" s="509">
        <f t="shared" si="24"/>
        <v>509</v>
      </c>
      <c r="N68" s="509">
        <f t="shared" si="24"/>
        <v>140441.75</v>
      </c>
      <c r="O68" s="352"/>
      <c r="P68" s="509">
        <f t="shared" si="31"/>
        <v>3</v>
      </c>
      <c r="Q68" s="509">
        <f t="shared" si="31"/>
        <v>33581.07</v>
      </c>
      <c r="R68" s="352"/>
      <c r="S68" s="509">
        <f t="shared" si="32"/>
        <v>14</v>
      </c>
      <c r="T68" s="509">
        <f t="shared" si="32"/>
        <v>31540.98</v>
      </c>
      <c r="U68" s="352"/>
      <c r="V68" s="358">
        <f t="shared" si="27"/>
        <v>15123</v>
      </c>
      <c r="W68" s="358">
        <f t="shared" si="28"/>
        <v>338401.37</v>
      </c>
      <c r="X68" s="19"/>
      <c r="Y68" s="332">
        <v>15122</v>
      </c>
      <c r="Z68" s="332">
        <v>337445.16</v>
      </c>
      <c r="AB68" s="359">
        <f t="shared" si="20"/>
        <v>1</v>
      </c>
      <c r="AC68" s="360">
        <f t="shared" si="21"/>
        <v>956.21000000002095</v>
      </c>
      <c r="AE68" s="472"/>
      <c r="AF68" s="144"/>
      <c r="AG68" s="144"/>
      <c r="AH68" s="144"/>
      <c r="AI68" s="144"/>
      <c r="AJ68" s="144"/>
      <c r="AK68" s="144"/>
      <c r="AL68" s="144"/>
      <c r="AM68" s="144"/>
      <c r="AN68" s="144"/>
      <c r="AO68" s="144"/>
    </row>
    <row r="69" spans="1:41" s="5" customFormat="1" ht="14.4" x14ac:dyDescent="0.25">
      <c r="A69" s="117">
        <v>42736</v>
      </c>
      <c r="B69" s="351">
        <v>2022</v>
      </c>
      <c r="C69" s="352"/>
      <c r="D69" s="509">
        <f t="shared" si="29"/>
        <v>17464</v>
      </c>
      <c r="E69" s="509">
        <f t="shared" si="29"/>
        <v>157241.06</v>
      </c>
      <c r="F69" s="510"/>
      <c r="G69" s="511">
        <f t="shared" si="30"/>
        <v>388</v>
      </c>
      <c r="H69" s="511">
        <f t="shared" si="30"/>
        <v>15378.32</v>
      </c>
      <c r="I69" s="511">
        <f t="shared" si="30"/>
        <v>400</v>
      </c>
      <c r="J69" s="511">
        <f t="shared" si="30"/>
        <v>139911.04999999999</v>
      </c>
      <c r="K69" s="511">
        <f t="shared" si="30"/>
        <v>54</v>
      </c>
      <c r="L69" s="511">
        <f t="shared" si="30"/>
        <v>114043.89</v>
      </c>
      <c r="M69" s="509">
        <f t="shared" si="24"/>
        <v>842</v>
      </c>
      <c r="N69" s="509">
        <f t="shared" si="24"/>
        <v>269333.26</v>
      </c>
      <c r="O69" s="352"/>
      <c r="P69" s="509">
        <f t="shared" si="31"/>
        <v>3</v>
      </c>
      <c r="Q69" s="509">
        <f t="shared" si="31"/>
        <v>19826.060000000001</v>
      </c>
      <c r="R69" s="352"/>
      <c r="S69" s="509">
        <f t="shared" si="32"/>
        <v>7</v>
      </c>
      <c r="T69" s="509">
        <f t="shared" si="32"/>
        <v>13082.14</v>
      </c>
      <c r="U69" s="352"/>
      <c r="V69" s="358">
        <f t="shared" si="27"/>
        <v>18316</v>
      </c>
      <c r="W69" s="358">
        <f t="shared" si="28"/>
        <v>459482.52</v>
      </c>
      <c r="X69" s="19"/>
      <c r="Y69" s="332">
        <v>18163</v>
      </c>
      <c r="Z69" s="332">
        <v>458588.15</v>
      </c>
      <c r="AB69" s="359">
        <f t="shared" si="20"/>
        <v>153</v>
      </c>
      <c r="AC69" s="360">
        <f t="shared" si="21"/>
        <v>894.36999999999534</v>
      </c>
      <c r="AE69" s="144"/>
      <c r="AF69" s="144"/>
      <c r="AG69" s="144"/>
      <c r="AH69" s="144"/>
      <c r="AI69" s="144"/>
      <c r="AJ69" s="144"/>
      <c r="AK69" s="144"/>
      <c r="AL69" s="144"/>
      <c r="AM69" s="144"/>
      <c r="AN69" s="144"/>
      <c r="AO69" s="144"/>
    </row>
    <row r="70" spans="1:41" s="5" customFormat="1" ht="14.4" x14ac:dyDescent="0.25">
      <c r="A70" s="117">
        <v>42736</v>
      </c>
      <c r="B70" s="351">
        <v>2023</v>
      </c>
      <c r="C70" s="352"/>
      <c r="D70" s="509">
        <f t="shared" si="29"/>
        <v>7620</v>
      </c>
      <c r="E70" s="509">
        <f t="shared" si="29"/>
        <v>67999.38</v>
      </c>
      <c r="F70" s="510"/>
      <c r="G70" s="511">
        <f t="shared" si="30"/>
        <v>88</v>
      </c>
      <c r="H70" s="511">
        <f t="shared" si="30"/>
        <v>2992.39</v>
      </c>
      <c r="I70" s="511">
        <f t="shared" si="30"/>
        <v>67</v>
      </c>
      <c r="J70" s="511">
        <f t="shared" si="30"/>
        <v>22969.59</v>
      </c>
      <c r="K70" s="511">
        <f t="shared" si="30"/>
        <v>14</v>
      </c>
      <c r="L70" s="511">
        <f t="shared" si="30"/>
        <v>22287.18</v>
      </c>
      <c r="M70" s="509">
        <f t="shared" si="24"/>
        <v>169</v>
      </c>
      <c r="N70" s="509">
        <f t="shared" si="24"/>
        <v>48249.16</v>
      </c>
      <c r="O70" s="352"/>
      <c r="P70" s="509">
        <f t="shared" si="31"/>
        <v>1</v>
      </c>
      <c r="Q70" s="509">
        <f t="shared" si="31"/>
        <v>25612.2</v>
      </c>
      <c r="R70" s="352"/>
      <c r="S70" s="509">
        <f t="shared" si="32"/>
        <v>4</v>
      </c>
      <c r="T70" s="509">
        <f t="shared" si="32"/>
        <v>3040.74</v>
      </c>
      <c r="U70" s="352"/>
      <c r="V70" s="358">
        <f t="shared" si="27"/>
        <v>7794</v>
      </c>
      <c r="W70" s="358">
        <f t="shared" si="28"/>
        <v>144901.48000000001</v>
      </c>
      <c r="X70" s="19"/>
      <c r="Y70" s="332">
        <v>5650</v>
      </c>
      <c r="Z70" s="332">
        <v>115685.76000000001</v>
      </c>
      <c r="AB70" s="359">
        <f t="shared" si="20"/>
        <v>2144</v>
      </c>
      <c r="AC70" s="360">
        <f t="shared" si="21"/>
        <v>29215.72</v>
      </c>
      <c r="AE70" s="144"/>
      <c r="AF70" s="144"/>
      <c r="AG70" s="144"/>
      <c r="AH70" s="144"/>
      <c r="AI70" s="144"/>
      <c r="AJ70" s="144"/>
      <c r="AK70" s="144"/>
      <c r="AL70" s="144"/>
      <c r="AM70" s="144"/>
      <c r="AN70" s="144"/>
      <c r="AO70" s="144"/>
    </row>
    <row r="71" spans="1:41" ht="14.4" thickBot="1" x14ac:dyDescent="0.3"/>
    <row r="72" spans="1:41" s="78" customFormat="1" ht="28.8" thickTop="1" thickBot="1" x14ac:dyDescent="0.3">
      <c r="A72" s="363"/>
      <c r="B72" s="514" t="s">
        <v>411</v>
      </c>
      <c r="C72" s="238"/>
      <c r="D72" s="515">
        <f>SUM(D61:D70)</f>
        <v>169479</v>
      </c>
      <c r="E72" s="516">
        <f>SUM(E61:E70)</f>
        <v>1447797.2749999999</v>
      </c>
      <c r="F72" s="239"/>
      <c r="G72" s="517">
        <f t="shared" ref="G72:N72" si="33">SUM(G61:G70)</f>
        <v>5296</v>
      </c>
      <c r="H72" s="518">
        <f t="shared" si="33"/>
        <v>175854.00200000004</v>
      </c>
      <c r="I72" s="518">
        <f t="shared" si="33"/>
        <v>3255</v>
      </c>
      <c r="J72" s="518">
        <f t="shared" si="33"/>
        <v>1066887.483</v>
      </c>
      <c r="K72" s="518">
        <f t="shared" si="33"/>
        <v>384</v>
      </c>
      <c r="L72" s="518">
        <f t="shared" si="33"/>
        <v>912855.91399999999</v>
      </c>
      <c r="M72" s="516">
        <f t="shared" si="33"/>
        <v>8935</v>
      </c>
      <c r="N72" s="519">
        <f t="shared" si="33"/>
        <v>2155597.3990000002</v>
      </c>
      <c r="O72" s="239"/>
      <c r="P72" s="515">
        <f>SUM(P61:P70)</f>
        <v>191</v>
      </c>
      <c r="Q72" s="516">
        <f>SUM(Q61:Q70)</f>
        <v>815013.45499999996</v>
      </c>
      <c r="R72" s="239"/>
      <c r="S72" s="515">
        <f t="shared" ref="S72:W72" si="34">SUM(S61:S70)</f>
        <v>25</v>
      </c>
      <c r="T72" s="516">
        <f t="shared" si="34"/>
        <v>47663.859999999993</v>
      </c>
      <c r="U72" s="239"/>
      <c r="V72" s="515">
        <f t="shared" si="34"/>
        <v>178630</v>
      </c>
      <c r="W72" s="516">
        <f t="shared" si="34"/>
        <v>4466071.9890000001</v>
      </c>
      <c r="X72" s="23"/>
      <c r="Y72" s="520">
        <f>SUM(Y61:Y70)</f>
        <v>176331</v>
      </c>
      <c r="Z72" s="521">
        <f>SUM(Z61:Z70)</f>
        <v>4434990.97</v>
      </c>
      <c r="AA72" s="240"/>
      <c r="AB72" s="522">
        <f>SUM(AB61:AB70)</f>
        <v>2299</v>
      </c>
      <c r="AC72" s="523">
        <f>SUM(AC61:AC70)</f>
        <v>31081.018999999767</v>
      </c>
    </row>
    <row r="73" spans="1:41" ht="14.4" thickTop="1" x14ac:dyDescent="0.25"/>
  </sheetData>
  <mergeCells count="22">
    <mergeCell ref="G1:L1"/>
    <mergeCell ref="Z5:Z6"/>
    <mergeCell ref="V4:W5"/>
    <mergeCell ref="G5:H5"/>
    <mergeCell ref="M5:N5"/>
    <mergeCell ref="S4:T5"/>
    <mergeCell ref="AD44:AE44"/>
    <mergeCell ref="AB5:AB6"/>
    <mergeCell ref="AC5:AC6"/>
    <mergeCell ref="P4:Q5"/>
    <mergeCell ref="I5:J5"/>
    <mergeCell ref="Y2:Z4"/>
    <mergeCell ref="AB2:AC4"/>
    <mergeCell ref="Y5:Y6"/>
    <mergeCell ref="D36:T36"/>
    <mergeCell ref="D37:T37"/>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1:Q6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23" customWidth="1"/>
    <col min="2" max="2" width="4.21875" style="123" hidden="1" customWidth="1"/>
    <col min="3" max="3" width="17.44140625" style="43" bestFit="1" customWidth="1"/>
    <col min="4" max="4" width="0.88671875" style="1" customWidth="1"/>
    <col min="5" max="5" width="11.77734375" style="1" customWidth="1"/>
    <col min="6" max="6" width="13.5546875" style="163" customWidth="1"/>
    <col min="7" max="7" width="0.88671875" style="1" customWidth="1"/>
    <col min="8" max="8" width="14.109375" style="1" customWidth="1"/>
    <col min="9" max="9" width="15.6640625" style="1" customWidth="1"/>
    <col min="10" max="10" width="0.88671875" style="1" customWidth="1"/>
    <col min="11" max="11" width="16.6640625" style="1" customWidth="1"/>
    <col min="12" max="12" width="15.33203125" style="1" customWidth="1"/>
    <col min="13" max="13" width="0.88671875" style="1" customWidth="1"/>
    <col min="14" max="14" width="11.109375" style="1" customWidth="1"/>
    <col min="15" max="15" width="13.5546875" style="1" customWidth="1"/>
    <col min="16" max="16" width="0.88671875" style="1" customWidth="1"/>
    <col min="17" max="17" width="11.33203125" style="1" customWidth="1"/>
    <col min="18" max="18" width="15" style="1" customWidth="1"/>
    <col min="19" max="19" width="0.6640625" style="123" customWidth="1"/>
    <col min="20" max="20" width="10.33203125" style="123"/>
    <col min="21" max="21" width="1.5546875" style="123" customWidth="1"/>
    <col min="22" max="22" width="12.44140625" style="123" customWidth="1"/>
    <col min="23" max="23" width="15.33203125" style="123" bestFit="1" customWidth="1"/>
    <col min="24" max="24" width="1.44140625" style="123" customWidth="1"/>
    <col min="25" max="25" width="11.5546875" style="123" bestFit="1" customWidth="1"/>
    <col min="26" max="26" width="11.21875" style="123" bestFit="1" customWidth="1"/>
    <col min="27" max="27" width="5.33203125" style="123" customWidth="1"/>
    <col min="28" max="30" width="10.33203125" style="123"/>
    <col min="31" max="31" width="10.88671875" style="123" bestFit="1" customWidth="1"/>
    <col min="32" max="16384" width="10.33203125" style="123"/>
  </cols>
  <sheetData>
    <row r="1" spans="2:26" s="1" customFormat="1" ht="26.4" customHeight="1" x14ac:dyDescent="0.3">
      <c r="B1" s="224"/>
      <c r="C1" s="572" t="s">
        <v>350</v>
      </c>
      <c r="D1" s="572"/>
      <c r="E1" s="572"/>
      <c r="F1" s="572"/>
      <c r="G1" s="572"/>
      <c r="H1" s="572"/>
      <c r="I1" s="572"/>
      <c r="J1" s="634">
        <f>'Annual Capacity'!M1</f>
        <v>45077</v>
      </c>
      <c r="K1" s="634"/>
      <c r="L1" s="224"/>
      <c r="M1" s="224"/>
      <c r="N1" s="224"/>
      <c r="O1" s="224"/>
      <c r="P1" s="224"/>
      <c r="Q1" s="224"/>
      <c r="R1" s="224"/>
      <c r="S1" s="224"/>
      <c r="T1" s="224"/>
      <c r="U1" s="224"/>
      <c r="V1" s="224"/>
      <c r="X1" s="254"/>
      <c r="Z1" s="192"/>
    </row>
    <row r="2" spans="2:26" ht="27" customHeight="1" x14ac:dyDescent="0.3">
      <c r="B2" s="244"/>
      <c r="C2" s="573" t="s">
        <v>385</v>
      </c>
      <c r="D2" s="573"/>
      <c r="E2" s="573"/>
      <c r="F2" s="573"/>
      <c r="G2" s="573"/>
      <c r="H2" s="573"/>
      <c r="I2" s="573"/>
      <c r="J2" s="573"/>
      <c r="K2" s="573"/>
      <c r="L2" s="224"/>
      <c r="M2" s="224"/>
      <c r="N2" s="224"/>
      <c r="O2" s="224"/>
      <c r="P2" s="224"/>
      <c r="Q2" s="224"/>
      <c r="R2" s="224"/>
      <c r="S2" s="224"/>
      <c r="T2" s="224"/>
      <c r="U2" s="224"/>
      <c r="V2" s="224"/>
      <c r="W2" s="206"/>
      <c r="X2" s="206"/>
      <c r="Y2" s="206"/>
      <c r="Z2" s="206"/>
    </row>
    <row r="3" spans="2:26" ht="12" customHeight="1" x14ac:dyDescent="0.3">
      <c r="B3" s="244"/>
      <c r="C3" s="331"/>
      <c r="D3" s="331"/>
      <c r="E3" s="331"/>
      <c r="F3" s="343"/>
      <c r="G3" s="331"/>
      <c r="H3" s="331"/>
      <c r="I3" s="331"/>
      <c r="J3" s="331"/>
      <c r="K3" s="331"/>
      <c r="L3" s="331"/>
      <c r="M3" s="331"/>
      <c r="N3" s="331"/>
      <c r="O3" s="331"/>
      <c r="P3" s="331"/>
      <c r="Q3" s="331"/>
      <c r="R3" s="331"/>
      <c r="S3" s="331"/>
      <c r="T3" s="331"/>
      <c r="U3" s="331"/>
      <c r="V3" s="331"/>
      <c r="W3" s="206"/>
      <c r="X3" s="206"/>
      <c r="Y3" s="206"/>
      <c r="Z3" s="206"/>
    </row>
    <row r="4" spans="2:26" s="125" customFormat="1" ht="43.2" customHeight="1" x14ac:dyDescent="0.25">
      <c r="C4" s="191"/>
      <c r="D4" s="20"/>
      <c r="E4" s="528" t="s">
        <v>4</v>
      </c>
      <c r="F4" s="528"/>
      <c r="G4" s="20"/>
      <c r="H4" s="527" t="s">
        <v>384</v>
      </c>
      <c r="I4" s="527"/>
      <c r="J4" s="20"/>
      <c r="K4" s="528" t="s">
        <v>30</v>
      </c>
      <c r="L4" s="528"/>
      <c r="M4" s="20"/>
      <c r="N4" s="528" t="s">
        <v>314</v>
      </c>
      <c r="O4" s="528"/>
      <c r="P4" s="20"/>
      <c r="Q4" s="636" t="str">
        <f>'Annual Capacity'!V4</f>
        <v>Total of All Projects               as 05/31/23 (kW)</v>
      </c>
      <c r="R4" s="637"/>
      <c r="U4" s="43"/>
      <c r="V4" s="638" t="str">
        <f>'Annual Capacity'!Y2</f>
        <v>Previously Reported through 04/30/2023</v>
      </c>
      <c r="W4" s="638"/>
      <c r="X4" s="158"/>
      <c r="Y4" s="639" t="str">
        <f>'Annual Capacity'!AB2</f>
        <v>Difference between  04/30/2023 and 05/31/2023</v>
      </c>
      <c r="Z4" s="639"/>
    </row>
    <row r="5" spans="2:26" s="126" customFormat="1" ht="41.4" x14ac:dyDescent="0.3">
      <c r="C5" s="260" t="s">
        <v>42</v>
      </c>
      <c r="D5" s="74"/>
      <c r="E5" s="89" t="s">
        <v>8</v>
      </c>
      <c r="F5" s="161" t="s">
        <v>10</v>
      </c>
      <c r="G5" s="74"/>
      <c r="H5" s="89" t="s">
        <v>8</v>
      </c>
      <c r="I5" s="89" t="s">
        <v>10</v>
      </c>
      <c r="J5" s="74"/>
      <c r="K5" s="89" t="s">
        <v>8</v>
      </c>
      <c r="L5" s="89" t="s">
        <v>10</v>
      </c>
      <c r="M5" s="74"/>
      <c r="N5" s="89" t="s">
        <v>8</v>
      </c>
      <c r="O5" s="89" t="s">
        <v>10</v>
      </c>
      <c r="P5" s="74"/>
      <c r="Q5" s="255" t="s">
        <v>7</v>
      </c>
      <c r="R5" s="255" t="s">
        <v>11</v>
      </c>
      <c r="T5" s="261" t="s">
        <v>66</v>
      </c>
      <c r="U5" s="43"/>
      <c r="V5" s="66" t="s">
        <v>32</v>
      </c>
      <c r="W5" s="67" t="s">
        <v>65</v>
      </c>
      <c r="X5" s="137"/>
      <c r="Y5" s="66" t="s">
        <v>32</v>
      </c>
      <c r="Z5" s="67" t="s">
        <v>65</v>
      </c>
    </row>
    <row r="6" spans="2:26" s="126" customFormat="1" x14ac:dyDescent="0.3">
      <c r="B6" s="126">
        <v>1</v>
      </c>
      <c r="C6" s="258" t="s">
        <v>43</v>
      </c>
      <c r="D6" s="129"/>
      <c r="E6" s="425">
        <v>1611</v>
      </c>
      <c r="F6" s="425">
        <v>16219.072</v>
      </c>
      <c r="G6" s="110"/>
      <c r="H6" s="425">
        <v>169</v>
      </c>
      <c r="I6" s="425">
        <v>32618.438999999998</v>
      </c>
      <c r="J6" s="110"/>
      <c r="K6" s="426">
        <v>5</v>
      </c>
      <c r="L6" s="425">
        <v>33383.089999999997</v>
      </c>
      <c r="M6" s="110"/>
      <c r="N6" s="426">
        <v>0</v>
      </c>
      <c r="O6" s="425">
        <v>0</v>
      </c>
      <c r="P6" s="129"/>
      <c r="Q6" s="256">
        <f t="shared" ref="Q6:Q26" si="0">SUM(E6+H6+K6+N6)</f>
        <v>1785</v>
      </c>
      <c r="R6" s="256">
        <f t="shared" ref="R6:R26" si="1">SUM(F6+I6+L6+O6)</f>
        <v>82220.600999999995</v>
      </c>
      <c r="T6" s="57">
        <f>R6/$R$28</f>
        <v>1.8410048272947746E-2</v>
      </c>
      <c r="U6" s="43"/>
      <c r="V6" s="252">
        <v>1764</v>
      </c>
      <c r="W6" s="252">
        <v>81982.451000000001</v>
      </c>
      <c r="X6" s="138"/>
      <c r="Y6" s="135">
        <f>SUM(Q6-V6)</f>
        <v>21</v>
      </c>
      <c r="Z6" s="135">
        <f>SUM(R6-W6)</f>
        <v>238.14999999999418</v>
      </c>
    </row>
    <row r="7" spans="2:26" s="126" customFormat="1" x14ac:dyDescent="0.3">
      <c r="B7" s="126">
        <v>2</v>
      </c>
      <c r="C7" s="258" t="s">
        <v>44</v>
      </c>
      <c r="D7" s="129"/>
      <c r="E7" s="425">
        <v>1488</v>
      </c>
      <c r="F7" s="425">
        <v>14216.311</v>
      </c>
      <c r="G7" s="110"/>
      <c r="H7" s="425">
        <v>146</v>
      </c>
      <c r="I7" s="425">
        <v>55905.377</v>
      </c>
      <c r="J7" s="110"/>
      <c r="K7" s="426">
        <v>8</v>
      </c>
      <c r="L7" s="425">
        <v>53167.504000000001</v>
      </c>
      <c r="M7" s="110"/>
      <c r="N7" s="426">
        <v>0</v>
      </c>
      <c r="O7" s="425">
        <v>0</v>
      </c>
      <c r="P7" s="129"/>
      <c r="Q7" s="256">
        <f t="shared" si="0"/>
        <v>1642</v>
      </c>
      <c r="R7" s="256">
        <f t="shared" si="1"/>
        <v>123289.192</v>
      </c>
      <c r="T7" s="57">
        <f t="shared" ref="T7:T26" si="2">R7/$R$28</f>
        <v>2.7605733218280939E-2</v>
      </c>
      <c r="U7" s="43"/>
      <c r="V7" s="252">
        <v>1612</v>
      </c>
      <c r="W7" s="252">
        <v>122984.42200000001</v>
      </c>
      <c r="X7" s="138"/>
      <c r="Y7" s="135">
        <f t="shared" ref="Y7:Y26" si="3">SUM(Q7-V7)</f>
        <v>30</v>
      </c>
      <c r="Z7" s="135">
        <f t="shared" ref="Z7:Z26" si="4">SUM(R7-W7)</f>
        <v>304.76999999998952</v>
      </c>
    </row>
    <row r="8" spans="2:26" s="127" customFormat="1" ht="18" x14ac:dyDescent="0.3">
      <c r="B8" s="126">
        <v>3</v>
      </c>
      <c r="C8" s="258" t="s">
        <v>45</v>
      </c>
      <c r="D8" s="130"/>
      <c r="E8" s="425">
        <v>4232</v>
      </c>
      <c r="F8" s="425">
        <v>36302.961000000003</v>
      </c>
      <c r="G8" s="427"/>
      <c r="H8" s="425">
        <v>381</v>
      </c>
      <c r="I8" s="425">
        <v>108168.016</v>
      </c>
      <c r="J8" s="110"/>
      <c r="K8" s="426">
        <v>3</v>
      </c>
      <c r="L8" s="425">
        <v>30806.19</v>
      </c>
      <c r="M8" s="110"/>
      <c r="N8" s="426">
        <v>0</v>
      </c>
      <c r="O8" s="425">
        <v>0</v>
      </c>
      <c r="P8" s="129"/>
      <c r="Q8" s="256">
        <f t="shared" si="0"/>
        <v>4616</v>
      </c>
      <c r="R8" s="256">
        <f t="shared" si="1"/>
        <v>175277.16700000002</v>
      </c>
      <c r="T8" s="57">
        <f t="shared" si="2"/>
        <v>3.9246381884456477E-2</v>
      </c>
      <c r="U8" s="43"/>
      <c r="V8" s="252">
        <v>4557</v>
      </c>
      <c r="W8" s="252">
        <v>173758.527</v>
      </c>
      <c r="X8" s="138"/>
      <c r="Y8" s="135">
        <f t="shared" si="3"/>
        <v>59</v>
      </c>
      <c r="Z8" s="135">
        <f t="shared" si="4"/>
        <v>1518.640000000014</v>
      </c>
    </row>
    <row r="9" spans="2:26" s="127" customFormat="1" ht="18" x14ac:dyDescent="0.3">
      <c r="B9" s="126">
        <v>4</v>
      </c>
      <c r="C9" s="258" t="s">
        <v>46</v>
      </c>
      <c r="D9" s="130"/>
      <c r="E9" s="425">
        <v>2230</v>
      </c>
      <c r="F9" s="425">
        <v>24582.425999999999</v>
      </c>
      <c r="G9" s="427"/>
      <c r="H9" s="425">
        <v>189</v>
      </c>
      <c r="I9" s="425">
        <v>24233.460999999999</v>
      </c>
      <c r="J9" s="110"/>
      <c r="K9" s="426">
        <v>13</v>
      </c>
      <c r="L9" s="425">
        <v>80310.024999999994</v>
      </c>
      <c r="M9" s="110"/>
      <c r="N9" s="426">
        <v>1</v>
      </c>
      <c r="O9" s="425">
        <v>682.24</v>
      </c>
      <c r="P9" s="129"/>
      <c r="Q9" s="256">
        <f t="shared" si="0"/>
        <v>2433</v>
      </c>
      <c r="R9" s="256">
        <f t="shared" si="1"/>
        <v>129808.152</v>
      </c>
      <c r="T9" s="57">
        <f t="shared" si="2"/>
        <v>2.9065396208209894E-2</v>
      </c>
      <c r="U9" s="43"/>
      <c r="V9" s="252">
        <v>2413</v>
      </c>
      <c r="W9" s="252">
        <v>129571.712</v>
      </c>
      <c r="X9" s="138"/>
      <c r="Y9" s="135">
        <f t="shared" si="3"/>
        <v>20</v>
      </c>
      <c r="Z9" s="135">
        <f t="shared" si="4"/>
        <v>236.44000000000233</v>
      </c>
    </row>
    <row r="10" spans="2:26" s="126" customFormat="1" x14ac:dyDescent="0.3">
      <c r="B10" s="126">
        <v>5</v>
      </c>
      <c r="C10" s="258" t="s">
        <v>47</v>
      </c>
      <c r="D10" s="129"/>
      <c r="E10" s="425">
        <v>5487</v>
      </c>
      <c r="F10" s="425">
        <v>48764.728999999999</v>
      </c>
      <c r="G10" s="110"/>
      <c r="H10" s="425">
        <v>417</v>
      </c>
      <c r="I10" s="425">
        <v>130253.167</v>
      </c>
      <c r="J10" s="110"/>
      <c r="K10" s="426">
        <v>3</v>
      </c>
      <c r="L10" s="425">
        <v>5755.86</v>
      </c>
      <c r="M10" s="110"/>
      <c r="N10" s="426">
        <v>0</v>
      </c>
      <c r="O10" s="425">
        <v>0</v>
      </c>
      <c r="P10" s="129"/>
      <c r="Q10" s="256">
        <f t="shared" si="0"/>
        <v>5907</v>
      </c>
      <c r="R10" s="256">
        <f t="shared" si="1"/>
        <v>184773.75599999999</v>
      </c>
      <c r="T10" s="57">
        <f t="shared" si="2"/>
        <v>4.1372766997091984E-2</v>
      </c>
      <c r="U10" s="43"/>
      <c r="V10" s="252">
        <v>5826</v>
      </c>
      <c r="W10" s="252">
        <v>183667.576</v>
      </c>
      <c r="X10" s="138"/>
      <c r="Y10" s="135">
        <f t="shared" si="3"/>
        <v>81</v>
      </c>
      <c r="Z10" s="135">
        <f t="shared" si="4"/>
        <v>1106.179999999993</v>
      </c>
    </row>
    <row r="11" spans="2:26" s="126" customFormat="1" x14ac:dyDescent="0.3">
      <c r="B11" s="126">
        <v>6</v>
      </c>
      <c r="C11" s="258" t="s">
        <v>49</v>
      </c>
      <c r="D11" s="129"/>
      <c r="E11" s="425">
        <v>4890</v>
      </c>
      <c r="F11" s="425">
        <v>37200.33</v>
      </c>
      <c r="G11" s="110"/>
      <c r="H11" s="425">
        <v>310</v>
      </c>
      <c r="I11" s="425">
        <v>62404.487999999998</v>
      </c>
      <c r="J11" s="110"/>
      <c r="K11" s="426">
        <v>5</v>
      </c>
      <c r="L11" s="425">
        <v>3514.01</v>
      </c>
      <c r="M11" s="110"/>
      <c r="N11" s="426">
        <v>0</v>
      </c>
      <c r="O11" s="425">
        <v>0</v>
      </c>
      <c r="P11" s="129"/>
      <c r="Q11" s="256">
        <f t="shared" si="0"/>
        <v>5205</v>
      </c>
      <c r="R11" s="256">
        <f t="shared" si="1"/>
        <v>103118.82799999999</v>
      </c>
      <c r="T11" s="57">
        <f t="shared" si="2"/>
        <v>2.3089378796073208E-2</v>
      </c>
      <c r="U11" s="43"/>
      <c r="V11" s="252">
        <v>5112</v>
      </c>
      <c r="W11" s="252">
        <v>101873.618</v>
      </c>
      <c r="X11" s="138"/>
      <c r="Y11" s="135">
        <f t="shared" si="3"/>
        <v>93</v>
      </c>
      <c r="Z11" s="135">
        <f t="shared" si="4"/>
        <v>1245.2099999999919</v>
      </c>
    </row>
    <row r="12" spans="2:26" s="126" customFormat="1" x14ac:dyDescent="0.3">
      <c r="B12" s="126">
        <v>7</v>
      </c>
      <c r="C12" s="258" t="s">
        <v>50</v>
      </c>
      <c r="D12" s="129"/>
      <c r="E12" s="425">
        <v>8810</v>
      </c>
      <c r="F12" s="425">
        <v>67026.051000000007</v>
      </c>
      <c r="G12" s="110"/>
      <c r="H12" s="425">
        <v>650</v>
      </c>
      <c r="I12" s="425">
        <v>121969.308</v>
      </c>
      <c r="J12" s="110"/>
      <c r="K12" s="426">
        <v>2</v>
      </c>
      <c r="L12" s="425">
        <v>2688.92</v>
      </c>
      <c r="M12" s="110"/>
      <c r="N12" s="426">
        <v>2</v>
      </c>
      <c r="O12" s="425">
        <v>3990.89</v>
      </c>
      <c r="P12" s="129"/>
      <c r="Q12" s="256">
        <f t="shared" si="0"/>
        <v>9464</v>
      </c>
      <c r="R12" s="256">
        <f t="shared" si="1"/>
        <v>195675.16900000002</v>
      </c>
      <c r="T12" s="57">
        <f t="shared" si="2"/>
        <v>4.3813706824001555E-2</v>
      </c>
      <c r="U12" s="43"/>
      <c r="V12" s="252">
        <v>9283</v>
      </c>
      <c r="W12" s="252">
        <v>193600.22900000002</v>
      </c>
      <c r="X12" s="138"/>
      <c r="Y12" s="135">
        <f t="shared" si="3"/>
        <v>181</v>
      </c>
      <c r="Z12" s="135">
        <f t="shared" si="4"/>
        <v>2074.9400000000023</v>
      </c>
    </row>
    <row r="13" spans="2:26" s="126" customFormat="1" x14ac:dyDescent="0.3">
      <c r="B13" s="126">
        <v>8</v>
      </c>
      <c r="C13" s="258" t="s">
        <v>51</v>
      </c>
      <c r="D13" s="129"/>
      <c r="E13" s="425">
        <v>2257</v>
      </c>
      <c r="F13" s="425">
        <v>14475.931</v>
      </c>
      <c r="G13" s="110"/>
      <c r="H13" s="425">
        <v>316</v>
      </c>
      <c r="I13" s="425">
        <v>101595.235</v>
      </c>
      <c r="J13" s="110"/>
      <c r="K13" s="426">
        <v>7</v>
      </c>
      <c r="L13" s="425">
        <v>9077.125</v>
      </c>
      <c r="M13" s="110"/>
      <c r="N13" s="426">
        <v>4</v>
      </c>
      <c r="O13" s="425">
        <v>6355.99</v>
      </c>
      <c r="P13" s="129"/>
      <c r="Q13" s="256">
        <f t="shared" si="0"/>
        <v>2584</v>
      </c>
      <c r="R13" s="256">
        <f t="shared" si="1"/>
        <v>131504.28099999999</v>
      </c>
      <c r="T13" s="57">
        <f t="shared" si="2"/>
        <v>2.9445177143734149E-2</v>
      </c>
      <c r="U13" s="43"/>
      <c r="V13" s="252">
        <v>2550</v>
      </c>
      <c r="W13" s="252">
        <v>131269.08100000001</v>
      </c>
      <c r="X13" s="138"/>
      <c r="Y13" s="135">
        <f t="shared" si="3"/>
        <v>34</v>
      </c>
      <c r="Z13" s="135">
        <f t="shared" si="4"/>
        <v>235.19999999998254</v>
      </c>
    </row>
    <row r="14" spans="2:26" s="124" customFormat="1" x14ac:dyDescent="0.3">
      <c r="B14" s="126">
        <v>9</v>
      </c>
      <c r="C14" s="258" t="s">
        <v>52</v>
      </c>
      <c r="D14" s="129"/>
      <c r="E14" s="425">
        <v>6152</v>
      </c>
      <c r="F14" s="425">
        <v>42331.675999999999</v>
      </c>
      <c r="G14" s="110"/>
      <c r="H14" s="425">
        <v>377</v>
      </c>
      <c r="I14" s="425">
        <v>83935.327000000005</v>
      </c>
      <c r="J14" s="110"/>
      <c r="K14" s="426">
        <v>15</v>
      </c>
      <c r="L14" s="425">
        <v>12831.09</v>
      </c>
      <c r="M14" s="110"/>
      <c r="N14" s="426">
        <v>1</v>
      </c>
      <c r="O14" s="425">
        <v>1977.21</v>
      </c>
      <c r="P14" s="129"/>
      <c r="Q14" s="256">
        <f t="shared" si="0"/>
        <v>6545</v>
      </c>
      <c r="R14" s="256">
        <f t="shared" si="1"/>
        <v>141075.30299999999</v>
      </c>
      <c r="T14" s="57">
        <f t="shared" si="2"/>
        <v>3.1588228579729427E-2</v>
      </c>
      <c r="U14" s="43"/>
      <c r="V14" s="252">
        <v>6395</v>
      </c>
      <c r="W14" s="252">
        <v>139981.003</v>
      </c>
      <c r="X14" s="138"/>
      <c r="Y14" s="135">
        <f t="shared" si="3"/>
        <v>150</v>
      </c>
      <c r="Z14" s="135">
        <f t="shared" si="4"/>
        <v>1094.2999999999884</v>
      </c>
    </row>
    <row r="15" spans="2:26" x14ac:dyDescent="0.3">
      <c r="B15" s="126">
        <v>10</v>
      </c>
      <c r="C15" s="258" t="s">
        <v>53</v>
      </c>
      <c r="D15" s="110"/>
      <c r="E15" s="425">
        <v>8540</v>
      </c>
      <c r="F15" s="425">
        <v>59706.029000000002</v>
      </c>
      <c r="G15" s="110"/>
      <c r="H15" s="425">
        <v>403</v>
      </c>
      <c r="I15" s="425">
        <v>99531.76</v>
      </c>
      <c r="J15" s="110"/>
      <c r="K15" s="426">
        <v>10</v>
      </c>
      <c r="L15" s="425">
        <v>6375.6949999999997</v>
      </c>
      <c r="M15" s="110"/>
      <c r="N15" s="426">
        <v>1</v>
      </c>
      <c r="O15" s="425">
        <v>4501.9799999999996</v>
      </c>
      <c r="P15" s="110"/>
      <c r="Q15" s="256">
        <f t="shared" si="0"/>
        <v>8954</v>
      </c>
      <c r="R15" s="256">
        <f t="shared" si="1"/>
        <v>170115.46400000001</v>
      </c>
      <c r="T15" s="57">
        <f t="shared" si="2"/>
        <v>3.8090622862449096E-2</v>
      </c>
      <c r="U15" s="43"/>
      <c r="V15" s="252">
        <v>8756</v>
      </c>
      <c r="W15" s="252">
        <v>168705.17400000003</v>
      </c>
      <c r="X15" s="138"/>
      <c r="Y15" s="135">
        <f t="shared" si="3"/>
        <v>198</v>
      </c>
      <c r="Z15" s="135">
        <f t="shared" si="4"/>
        <v>1410.289999999979</v>
      </c>
    </row>
    <row r="16" spans="2:26" s="124" customFormat="1" x14ac:dyDescent="0.3">
      <c r="B16" s="126">
        <v>11</v>
      </c>
      <c r="C16" s="258" t="s">
        <v>54</v>
      </c>
      <c r="D16" s="129"/>
      <c r="E16" s="425">
        <v>15193</v>
      </c>
      <c r="F16" s="425">
        <v>121592.683</v>
      </c>
      <c r="G16" s="110"/>
      <c r="H16" s="425">
        <v>792</v>
      </c>
      <c r="I16" s="425">
        <v>345372.52100000001</v>
      </c>
      <c r="J16" s="110"/>
      <c r="K16" s="426">
        <v>31</v>
      </c>
      <c r="L16" s="425">
        <v>80328.971000000005</v>
      </c>
      <c r="M16" s="110"/>
      <c r="N16" s="426">
        <v>8</v>
      </c>
      <c r="O16" s="425">
        <v>14662.85</v>
      </c>
      <c r="P16" s="129"/>
      <c r="Q16" s="256">
        <f t="shared" si="0"/>
        <v>16024</v>
      </c>
      <c r="R16" s="256">
        <f t="shared" si="1"/>
        <v>561957.02500000002</v>
      </c>
      <c r="T16" s="57">
        <f t="shared" si="2"/>
        <v>0.12582802645254448</v>
      </c>
      <c r="U16" s="43"/>
      <c r="V16" s="252">
        <v>15781</v>
      </c>
      <c r="W16" s="252">
        <v>560919.57499999995</v>
      </c>
      <c r="X16" s="138"/>
      <c r="Y16" s="135">
        <f t="shared" si="3"/>
        <v>243</v>
      </c>
      <c r="Z16" s="135">
        <f t="shared" si="4"/>
        <v>1037.4500000000698</v>
      </c>
    </row>
    <row r="17" spans="2:31" x14ac:dyDescent="0.3">
      <c r="B17" s="126">
        <v>12</v>
      </c>
      <c r="C17" s="258" t="s">
        <v>55</v>
      </c>
      <c r="D17" s="110"/>
      <c r="E17" s="425">
        <v>6445</v>
      </c>
      <c r="F17" s="425">
        <v>55117.078000000001</v>
      </c>
      <c r="G17" s="110"/>
      <c r="H17" s="425">
        <v>476</v>
      </c>
      <c r="I17" s="425">
        <v>162507.685</v>
      </c>
      <c r="J17" s="110"/>
      <c r="K17" s="426">
        <v>14</v>
      </c>
      <c r="L17" s="425">
        <v>32943.985000000001</v>
      </c>
      <c r="M17" s="110"/>
      <c r="N17" s="426">
        <v>0</v>
      </c>
      <c r="O17" s="425">
        <v>0</v>
      </c>
      <c r="P17" s="110"/>
      <c r="Q17" s="256">
        <f t="shared" si="0"/>
        <v>6935</v>
      </c>
      <c r="R17" s="256">
        <f t="shared" si="1"/>
        <v>250568.74800000002</v>
      </c>
      <c r="T17" s="57">
        <f t="shared" si="2"/>
        <v>5.6104950465785085E-2</v>
      </c>
      <c r="U17" s="43"/>
      <c r="V17" s="252">
        <v>6819</v>
      </c>
      <c r="W17" s="252">
        <v>248194.06800000003</v>
      </c>
      <c r="X17" s="138"/>
      <c r="Y17" s="135">
        <f t="shared" si="3"/>
        <v>116</v>
      </c>
      <c r="Z17" s="135">
        <f t="shared" si="4"/>
        <v>2374.679999999993</v>
      </c>
    </row>
    <row r="18" spans="2:31" x14ac:dyDescent="0.3">
      <c r="B18" s="126">
        <v>13</v>
      </c>
      <c r="C18" s="258" t="s">
        <v>56</v>
      </c>
      <c r="D18" s="110"/>
      <c r="E18" s="425">
        <v>14709</v>
      </c>
      <c r="F18" s="425">
        <v>131469.33499999999</v>
      </c>
      <c r="G18" s="110"/>
      <c r="H18" s="425">
        <v>681</v>
      </c>
      <c r="I18" s="425">
        <v>167043.28</v>
      </c>
      <c r="J18" s="110"/>
      <c r="K18" s="426">
        <v>22</v>
      </c>
      <c r="L18" s="425">
        <v>167652.69500000001</v>
      </c>
      <c r="M18" s="110"/>
      <c r="N18" s="426">
        <v>2</v>
      </c>
      <c r="O18" s="425">
        <v>3761.53</v>
      </c>
      <c r="P18" s="110"/>
      <c r="Q18" s="256">
        <f t="shared" si="0"/>
        <v>15414</v>
      </c>
      <c r="R18" s="256">
        <f t="shared" si="1"/>
        <v>469926.84</v>
      </c>
      <c r="T18" s="57">
        <f t="shared" si="2"/>
        <v>0.10522151022897282</v>
      </c>
      <c r="U18" s="43"/>
      <c r="V18" s="252">
        <v>15150</v>
      </c>
      <c r="W18" s="252">
        <v>465913.62000000005</v>
      </c>
      <c r="X18" s="138"/>
      <c r="Y18" s="135">
        <f t="shared" si="3"/>
        <v>264</v>
      </c>
      <c r="Z18" s="135">
        <f t="shared" si="4"/>
        <v>4013.2199999999721</v>
      </c>
    </row>
    <row r="19" spans="2:31" x14ac:dyDescent="0.3">
      <c r="B19" s="126">
        <v>14</v>
      </c>
      <c r="C19" s="258" t="s">
        <v>57</v>
      </c>
      <c r="D19" s="110"/>
      <c r="E19" s="425">
        <v>14524</v>
      </c>
      <c r="F19" s="425">
        <v>123068.935</v>
      </c>
      <c r="G19" s="110"/>
      <c r="H19" s="425">
        <v>541</v>
      </c>
      <c r="I19" s="425">
        <v>142384.80300000001</v>
      </c>
      <c r="J19" s="110"/>
      <c r="K19" s="426">
        <v>15</v>
      </c>
      <c r="L19" s="425">
        <v>32184.064999999999</v>
      </c>
      <c r="M19" s="110"/>
      <c r="N19" s="426">
        <v>2</v>
      </c>
      <c r="O19" s="425">
        <v>2650.6</v>
      </c>
      <c r="P19" s="110"/>
      <c r="Q19" s="256">
        <f t="shared" si="0"/>
        <v>15082</v>
      </c>
      <c r="R19" s="256">
        <f t="shared" si="1"/>
        <v>300288.40299999999</v>
      </c>
      <c r="T19" s="57">
        <f t="shared" si="2"/>
        <v>6.7237698676471447E-2</v>
      </c>
      <c r="U19" s="43"/>
      <c r="V19" s="252">
        <v>14844</v>
      </c>
      <c r="W19" s="252">
        <v>297130.22299999994</v>
      </c>
      <c r="X19" s="138"/>
      <c r="Y19" s="135">
        <f t="shared" si="3"/>
        <v>238</v>
      </c>
      <c r="Z19" s="135">
        <f t="shared" si="4"/>
        <v>3158.1800000000512</v>
      </c>
    </row>
    <row r="20" spans="2:31" x14ac:dyDescent="0.3">
      <c r="B20" s="126">
        <v>15</v>
      </c>
      <c r="C20" s="258" t="s">
        <v>58</v>
      </c>
      <c r="D20" s="110"/>
      <c r="E20" s="425">
        <v>11315</v>
      </c>
      <c r="F20" s="425">
        <v>106037.849</v>
      </c>
      <c r="G20" s="110"/>
      <c r="H20" s="425">
        <v>353</v>
      </c>
      <c r="I20" s="425">
        <v>90931.619000000006</v>
      </c>
      <c r="J20" s="110"/>
      <c r="K20" s="426">
        <v>5</v>
      </c>
      <c r="L20" s="425">
        <v>24438.275000000001</v>
      </c>
      <c r="M20" s="110"/>
      <c r="N20" s="426">
        <v>1</v>
      </c>
      <c r="O20" s="425">
        <v>1432.25</v>
      </c>
      <c r="P20" s="110"/>
      <c r="Q20" s="256">
        <f t="shared" si="0"/>
        <v>11674</v>
      </c>
      <c r="R20" s="256">
        <f t="shared" si="1"/>
        <v>222839.99299999999</v>
      </c>
      <c r="T20" s="57">
        <f t="shared" si="2"/>
        <v>4.989619363489374E-2</v>
      </c>
      <c r="U20" s="43"/>
      <c r="V20" s="252">
        <v>11573</v>
      </c>
      <c r="W20" s="252">
        <v>219899.573</v>
      </c>
      <c r="X20" s="138"/>
      <c r="Y20" s="135">
        <f t="shared" si="3"/>
        <v>101</v>
      </c>
      <c r="Z20" s="135">
        <f t="shared" si="4"/>
        <v>2940.4199999999837</v>
      </c>
    </row>
    <row r="21" spans="2:31" x14ac:dyDescent="0.3">
      <c r="B21" s="126">
        <v>16</v>
      </c>
      <c r="C21" s="258" t="s">
        <v>59</v>
      </c>
      <c r="D21" s="110"/>
      <c r="E21" s="425">
        <v>3344</v>
      </c>
      <c r="F21" s="425">
        <v>36086.36</v>
      </c>
      <c r="G21" s="110"/>
      <c r="H21" s="425">
        <v>198</v>
      </c>
      <c r="I21" s="425">
        <v>14899.806</v>
      </c>
      <c r="J21" s="110"/>
      <c r="K21" s="426">
        <v>3</v>
      </c>
      <c r="L21" s="425">
        <v>22196.884999999998</v>
      </c>
      <c r="M21" s="110"/>
      <c r="N21" s="426">
        <v>0</v>
      </c>
      <c r="O21" s="425">
        <v>0</v>
      </c>
      <c r="P21" s="110"/>
      <c r="Q21" s="256">
        <f t="shared" si="0"/>
        <v>3545</v>
      </c>
      <c r="R21" s="256">
        <f t="shared" si="1"/>
        <v>73183.050999999992</v>
      </c>
      <c r="T21" s="57">
        <f t="shared" si="2"/>
        <v>1.6386446769850255E-2</v>
      </c>
      <c r="U21" s="43"/>
      <c r="V21" s="252">
        <v>3507</v>
      </c>
      <c r="W21" s="252">
        <v>72730.760999999999</v>
      </c>
      <c r="X21" s="138"/>
      <c r="Y21" s="135">
        <f t="shared" si="3"/>
        <v>38</v>
      </c>
      <c r="Z21" s="135">
        <f t="shared" si="4"/>
        <v>452.2899999999936</v>
      </c>
    </row>
    <row r="22" spans="2:31" x14ac:dyDescent="0.3">
      <c r="B22" s="126">
        <v>17</v>
      </c>
      <c r="C22" s="258" t="s">
        <v>60</v>
      </c>
      <c r="D22" s="110"/>
      <c r="E22" s="425">
        <v>13040</v>
      </c>
      <c r="F22" s="425">
        <v>115732.178</v>
      </c>
      <c r="G22" s="110"/>
      <c r="H22" s="425">
        <v>803</v>
      </c>
      <c r="I22" s="425">
        <v>137991.367</v>
      </c>
      <c r="J22" s="110"/>
      <c r="K22" s="426">
        <v>13</v>
      </c>
      <c r="L22" s="425">
        <v>106655.39</v>
      </c>
      <c r="M22" s="110"/>
      <c r="N22" s="426">
        <v>2</v>
      </c>
      <c r="O22" s="425">
        <v>2667.24</v>
      </c>
      <c r="P22" s="110"/>
      <c r="Q22" s="256">
        <f t="shared" si="0"/>
        <v>13858</v>
      </c>
      <c r="R22" s="256">
        <f t="shared" si="1"/>
        <v>363046.17499999999</v>
      </c>
      <c r="T22" s="57">
        <f t="shared" si="2"/>
        <v>8.1289816977365995E-2</v>
      </c>
      <c r="U22" s="43"/>
      <c r="V22" s="252">
        <v>13758</v>
      </c>
      <c r="W22" s="252">
        <v>360714.39499999996</v>
      </c>
      <c r="X22" s="138"/>
      <c r="Y22" s="135">
        <f t="shared" si="3"/>
        <v>100</v>
      </c>
      <c r="Z22" s="135">
        <f t="shared" si="4"/>
        <v>2331.7800000000279</v>
      </c>
    </row>
    <row r="23" spans="2:31" x14ac:dyDescent="0.3">
      <c r="B23" s="126">
        <v>18</v>
      </c>
      <c r="C23" s="258" t="s">
        <v>61</v>
      </c>
      <c r="D23" s="110"/>
      <c r="E23" s="425">
        <v>22294</v>
      </c>
      <c r="F23" s="425">
        <v>194309.37</v>
      </c>
      <c r="G23" s="110"/>
      <c r="H23" s="425">
        <v>684</v>
      </c>
      <c r="I23" s="425">
        <v>133474.038</v>
      </c>
      <c r="J23" s="110"/>
      <c r="K23" s="426">
        <v>4</v>
      </c>
      <c r="L23" s="425">
        <v>51824.97</v>
      </c>
      <c r="M23" s="110"/>
      <c r="N23" s="426">
        <v>1</v>
      </c>
      <c r="O23" s="425">
        <v>4981.08</v>
      </c>
      <c r="P23" s="110"/>
      <c r="Q23" s="256">
        <f t="shared" si="0"/>
        <v>22983</v>
      </c>
      <c r="R23" s="256">
        <f t="shared" si="1"/>
        <v>384589.45800000004</v>
      </c>
      <c r="T23" s="57">
        <f t="shared" si="2"/>
        <v>8.6113582252297219E-2</v>
      </c>
      <c r="U23" s="43"/>
      <c r="V23" s="252">
        <v>22811</v>
      </c>
      <c r="W23" s="252">
        <v>382347.70800000004</v>
      </c>
      <c r="X23" s="138"/>
      <c r="Y23" s="135">
        <f t="shared" si="3"/>
        <v>172</v>
      </c>
      <c r="Z23" s="135">
        <f t="shared" si="4"/>
        <v>2241.75</v>
      </c>
    </row>
    <row r="24" spans="2:31" x14ac:dyDescent="0.3">
      <c r="B24" s="126">
        <v>19</v>
      </c>
      <c r="C24" s="258" t="s">
        <v>62</v>
      </c>
      <c r="D24" s="110"/>
      <c r="E24" s="425">
        <v>12854</v>
      </c>
      <c r="F24" s="425">
        <v>114841.4</v>
      </c>
      <c r="G24" s="110"/>
      <c r="H24" s="425">
        <v>535</v>
      </c>
      <c r="I24" s="425">
        <v>65788.505000000005</v>
      </c>
      <c r="J24" s="110"/>
      <c r="K24" s="426">
        <v>4</v>
      </c>
      <c r="L24" s="425">
        <v>19549.580000000002</v>
      </c>
      <c r="M24" s="110"/>
      <c r="N24" s="426">
        <v>0</v>
      </c>
      <c r="O24" s="425">
        <v>0</v>
      </c>
      <c r="P24" s="110"/>
      <c r="Q24" s="256">
        <f t="shared" si="0"/>
        <v>13393</v>
      </c>
      <c r="R24" s="256">
        <f t="shared" si="1"/>
        <v>200179.48499999999</v>
      </c>
      <c r="T24" s="57">
        <f t="shared" si="2"/>
        <v>4.4822270054968576E-2</v>
      </c>
      <c r="U24" s="43"/>
      <c r="V24" s="252">
        <v>13311</v>
      </c>
      <c r="W24" s="252">
        <v>197873.70500000002</v>
      </c>
      <c r="X24" s="138"/>
      <c r="Y24" s="135">
        <f t="shared" si="3"/>
        <v>82</v>
      </c>
      <c r="Z24" s="135">
        <f t="shared" si="4"/>
        <v>2305.7799999999697</v>
      </c>
      <c r="AE24" s="268"/>
    </row>
    <row r="25" spans="2:31" ht="17.399999999999999" customHeight="1" x14ac:dyDescent="0.3">
      <c r="B25" s="126">
        <v>20</v>
      </c>
      <c r="C25" s="259" t="s">
        <v>63</v>
      </c>
      <c r="D25" s="110"/>
      <c r="E25" s="425">
        <v>4638</v>
      </c>
      <c r="F25" s="425">
        <v>41335.483</v>
      </c>
      <c r="G25" s="110"/>
      <c r="H25" s="425">
        <v>216</v>
      </c>
      <c r="I25" s="425">
        <v>53869.226999999999</v>
      </c>
      <c r="J25" s="110"/>
      <c r="K25" s="426">
        <v>9</v>
      </c>
      <c r="L25" s="425">
        <v>39329.129999999997</v>
      </c>
      <c r="M25" s="110"/>
      <c r="N25" s="426">
        <v>0</v>
      </c>
      <c r="O25" s="425">
        <v>0</v>
      </c>
      <c r="P25" s="110"/>
      <c r="Q25" s="256">
        <f t="shared" si="0"/>
        <v>4863</v>
      </c>
      <c r="R25" s="256">
        <f t="shared" si="1"/>
        <v>134533.84</v>
      </c>
      <c r="T25" s="57">
        <f t="shared" si="2"/>
        <v>3.0123526933901013E-2</v>
      </c>
      <c r="U25" s="43"/>
      <c r="V25" s="252">
        <v>4825</v>
      </c>
      <c r="W25" s="252">
        <v>134203.32999999999</v>
      </c>
      <c r="X25" s="138"/>
      <c r="Y25" s="135">
        <f t="shared" si="3"/>
        <v>38</v>
      </c>
      <c r="Z25" s="135">
        <f t="shared" si="4"/>
        <v>330.51000000000931</v>
      </c>
    </row>
    <row r="26" spans="2:31" x14ac:dyDescent="0.3">
      <c r="B26" s="126">
        <v>21</v>
      </c>
      <c r="C26" s="258" t="s">
        <v>64</v>
      </c>
      <c r="D26" s="110"/>
      <c r="E26" s="425">
        <v>5426</v>
      </c>
      <c r="F26" s="425">
        <v>47381.093000000001</v>
      </c>
      <c r="G26" s="110"/>
      <c r="H26" s="425">
        <v>298</v>
      </c>
      <c r="I26" s="425">
        <v>20719.97</v>
      </c>
      <c r="J26" s="110"/>
      <c r="K26" s="426">
        <v>0</v>
      </c>
      <c r="L26" s="425">
        <v>0</v>
      </c>
      <c r="M26" s="110"/>
      <c r="N26" s="426">
        <v>0</v>
      </c>
      <c r="O26" s="425">
        <v>0</v>
      </c>
      <c r="P26" s="110"/>
      <c r="Q26" s="256">
        <f t="shared" si="0"/>
        <v>5724</v>
      </c>
      <c r="R26" s="256">
        <f t="shared" si="1"/>
        <v>68101.062999999995</v>
      </c>
      <c r="T26" s="57">
        <f t="shared" si="2"/>
        <v>1.5248536765974936E-2</v>
      </c>
      <c r="U26" s="43"/>
      <c r="V26" s="252">
        <v>5684</v>
      </c>
      <c r="W26" s="252">
        <v>67669.942999999999</v>
      </c>
      <c r="X26" s="138"/>
      <c r="Y26" s="135">
        <f t="shared" si="3"/>
        <v>40</v>
      </c>
      <c r="Z26" s="135">
        <f t="shared" si="4"/>
        <v>431.11999999999534</v>
      </c>
    </row>
    <row r="27" spans="2:31" s="124" customFormat="1" ht="7.2" customHeight="1" x14ac:dyDescent="0.3">
      <c r="C27" s="131"/>
      <c r="D27" s="129"/>
      <c r="E27" s="428"/>
      <c r="F27" s="428"/>
      <c r="G27" s="110"/>
      <c r="H27" s="110"/>
      <c r="I27" s="428"/>
      <c r="J27" s="110"/>
      <c r="K27" s="110"/>
      <c r="L27" s="428"/>
      <c r="M27" s="110"/>
      <c r="N27" s="110"/>
      <c r="O27" s="428"/>
      <c r="P27" s="129"/>
      <c r="Q27" s="128"/>
      <c r="R27" s="128"/>
      <c r="U27" s="43"/>
      <c r="V27" s="138"/>
      <c r="W27" s="136"/>
      <c r="X27" s="136"/>
      <c r="Y27" s="139"/>
      <c r="Z27" s="139"/>
    </row>
    <row r="28" spans="2:31" s="133" customFormat="1" x14ac:dyDescent="0.3">
      <c r="C28" s="262" t="s">
        <v>67</v>
      </c>
      <c r="D28" s="132"/>
      <c r="E28" s="429">
        <f>SUM(E6:E26)</f>
        <v>169479</v>
      </c>
      <c r="F28" s="429">
        <f>SUM(F6:F26)</f>
        <v>1447797.28</v>
      </c>
      <c r="G28" s="132"/>
      <c r="H28" s="429">
        <f>SUM(H6:H26)</f>
        <v>8935</v>
      </c>
      <c r="I28" s="429" t="s">
        <v>415</v>
      </c>
      <c r="J28" s="132"/>
      <c r="K28" s="429">
        <f>SUM(K6:K26)</f>
        <v>191</v>
      </c>
      <c r="L28" s="429">
        <f>SUM(L6:L26)</f>
        <v>815013.45499999996</v>
      </c>
      <c r="M28" s="132"/>
      <c r="N28" s="429">
        <f>SUM(N6:N26)</f>
        <v>25</v>
      </c>
      <c r="O28" s="429">
        <f>SUM(O6:O26)</f>
        <v>47663.859999999993</v>
      </c>
      <c r="P28" s="132"/>
      <c r="Q28" s="257">
        <f>SUM(Q6:Q26)</f>
        <v>178630</v>
      </c>
      <c r="R28" s="257">
        <f>SUM(R6:R26)</f>
        <v>4466071.9939999999</v>
      </c>
      <c r="T28" s="453">
        <f>SUM(T6:T26)</f>
        <v>1</v>
      </c>
      <c r="U28" s="134"/>
      <c r="V28" s="344">
        <f>SUM(V6:V26)</f>
        <v>176331</v>
      </c>
      <c r="W28" s="344">
        <f>SUM(W6:W26)</f>
        <v>4434990.6940000001</v>
      </c>
      <c r="X28" s="140"/>
      <c r="Y28" s="122">
        <f>SUM(Q28-V28)</f>
        <v>2299</v>
      </c>
      <c r="Z28" s="122">
        <f>SUM(R28-W28)</f>
        <v>31081.299999999814</v>
      </c>
    </row>
    <row r="29" spans="2:31" ht="16.2" customHeight="1" x14ac:dyDescent="0.3">
      <c r="R29" s="342"/>
    </row>
    <row r="30" spans="2:31" ht="31.2" customHeight="1" x14ac:dyDescent="0.3">
      <c r="C30" s="635" t="s">
        <v>354</v>
      </c>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2:31" ht="6.6" customHeight="1" x14ac:dyDescent="0.3">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2:31" x14ac:dyDescent="0.3">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23" x14ac:dyDescent="0.3">
      <c r="W33" s="268"/>
    </row>
    <row r="34" spans="12:23" x14ac:dyDescent="0.3">
      <c r="L34" s="163"/>
    </row>
    <row r="36" spans="12:23" ht="6.6" customHeight="1" x14ac:dyDescent="0.3"/>
    <row r="37" spans="12:23" ht="65.400000000000006" customHeight="1" x14ac:dyDescent="0.3"/>
    <row r="38" spans="12:23" ht="13.8" customHeight="1" x14ac:dyDescent="0.3"/>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4" customWidth="1"/>
    <col min="11" max="11" width="1.6640625" style="24" customWidth="1"/>
    <col min="12" max="12" width="8.88671875" style="24"/>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7"/>
      <c r="C2" s="8"/>
      <c r="D2" s="8"/>
      <c r="E2" s="8"/>
      <c r="F2" s="8"/>
      <c r="G2" s="8"/>
      <c r="H2" s="8"/>
      <c r="I2" s="9"/>
      <c r="K2" s="31"/>
      <c r="L2" s="32"/>
      <c r="M2" s="8"/>
      <c r="N2" s="8"/>
      <c r="O2" s="8"/>
      <c r="P2" s="8"/>
      <c r="Q2" s="9"/>
    </row>
    <row r="3" spans="2:17" ht="17.399999999999999" x14ac:dyDescent="0.25">
      <c r="B3" s="15"/>
      <c r="C3" s="3" t="s">
        <v>349</v>
      </c>
      <c r="D3" s="16"/>
      <c r="E3" s="16"/>
      <c r="F3" s="16"/>
      <c r="G3" s="16"/>
      <c r="H3" s="16"/>
      <c r="I3" s="17"/>
      <c r="K3" s="33"/>
      <c r="L3" s="3" t="s">
        <v>40</v>
      </c>
      <c r="M3" s="3"/>
      <c r="N3" s="3"/>
      <c r="O3" s="3"/>
      <c r="P3" s="3"/>
      <c r="Q3" s="11"/>
    </row>
    <row r="4" spans="2:17" ht="9" customHeight="1" x14ac:dyDescent="0.25">
      <c r="B4" s="10"/>
      <c r="C4" s="39"/>
      <c r="D4" s="22"/>
      <c r="E4" s="22"/>
      <c r="F4" s="22"/>
      <c r="G4" s="22"/>
      <c r="H4" s="22"/>
      <c r="I4" s="11"/>
      <c r="K4" s="33"/>
      <c r="L4" s="12"/>
      <c r="M4" s="12"/>
      <c r="N4" s="2"/>
      <c r="O4" s="12"/>
      <c r="P4" s="12"/>
      <c r="Q4" s="11"/>
    </row>
    <row r="5" spans="2:17" ht="15.6" customHeight="1" x14ac:dyDescent="0.3">
      <c r="B5" s="10"/>
      <c r="C5" s="640" t="s">
        <v>14</v>
      </c>
      <c r="D5" s="640"/>
      <c r="E5" s="642" t="s">
        <v>348</v>
      </c>
      <c r="F5" s="642"/>
      <c r="G5" s="642"/>
      <c r="H5" s="642"/>
      <c r="I5" s="11"/>
      <c r="J5" s="22"/>
      <c r="K5" s="34"/>
      <c r="L5" s="27" t="s">
        <v>41</v>
      </c>
      <c r="M5" s="28" t="s">
        <v>42</v>
      </c>
      <c r="N5" s="2"/>
      <c r="O5" s="27" t="s">
        <v>34</v>
      </c>
      <c r="P5" s="28" t="s">
        <v>20</v>
      </c>
      <c r="Q5" s="11"/>
    </row>
    <row r="6" spans="2:17" ht="13.2" customHeight="1" x14ac:dyDescent="0.25">
      <c r="B6" s="10"/>
      <c r="C6" s="640"/>
      <c r="D6" s="640"/>
      <c r="E6" s="642"/>
      <c r="F6" s="642"/>
      <c r="G6" s="642"/>
      <c r="H6" s="642"/>
      <c r="I6" s="11"/>
      <c r="J6" s="23"/>
      <c r="K6" s="35"/>
      <c r="L6" s="29">
        <v>1</v>
      </c>
      <c r="M6" s="30" t="s">
        <v>43</v>
      </c>
      <c r="N6" s="2"/>
      <c r="O6" s="29" t="s">
        <v>13</v>
      </c>
      <c r="P6" s="30" t="s">
        <v>36</v>
      </c>
      <c r="Q6" s="11"/>
    </row>
    <row r="7" spans="2:17" ht="15" x14ac:dyDescent="0.25">
      <c r="B7" s="10"/>
      <c r="C7" s="643" t="s">
        <v>86</v>
      </c>
      <c r="D7" s="643"/>
      <c r="E7" s="641" t="s">
        <v>347</v>
      </c>
      <c r="F7" s="641"/>
      <c r="G7" s="641"/>
      <c r="H7" s="641"/>
      <c r="I7" s="18"/>
      <c r="K7" s="33"/>
      <c r="L7" s="29">
        <v>2</v>
      </c>
      <c r="M7" s="30" t="s">
        <v>44</v>
      </c>
      <c r="N7" s="2"/>
      <c r="O7" s="29" t="s">
        <v>68</v>
      </c>
      <c r="P7" s="30" t="s">
        <v>37</v>
      </c>
      <c r="Q7" s="11"/>
    </row>
    <row r="8" spans="2:17" ht="15" x14ac:dyDescent="0.25">
      <c r="B8" s="10"/>
      <c r="C8" s="643"/>
      <c r="D8" s="643"/>
      <c r="E8" s="641"/>
      <c r="F8" s="641"/>
      <c r="G8" s="641"/>
      <c r="H8" s="641"/>
      <c r="I8" s="18"/>
      <c r="K8" s="33"/>
      <c r="L8" s="29">
        <v>3</v>
      </c>
      <c r="M8" s="30" t="s">
        <v>45</v>
      </c>
      <c r="N8" s="2"/>
      <c r="O8" s="29" t="s">
        <v>38</v>
      </c>
      <c r="P8" s="30" t="s">
        <v>39</v>
      </c>
      <c r="Q8" s="11"/>
    </row>
    <row r="9" spans="2:17" ht="15" x14ac:dyDescent="0.25">
      <c r="B9" s="10"/>
      <c r="C9" s="643" t="s">
        <v>16</v>
      </c>
      <c r="D9" s="643"/>
      <c r="E9" s="641" t="s">
        <v>346</v>
      </c>
      <c r="F9" s="641"/>
      <c r="G9" s="641"/>
      <c r="H9" s="641"/>
      <c r="I9" s="11"/>
      <c r="K9" s="33"/>
      <c r="L9" s="29">
        <v>4</v>
      </c>
      <c r="M9" s="30" t="s">
        <v>46</v>
      </c>
      <c r="N9" s="2"/>
      <c r="O9" s="12" t="s">
        <v>48</v>
      </c>
      <c r="P9" s="12"/>
      <c r="Q9" s="11"/>
    </row>
    <row r="10" spans="2:17" ht="15" x14ac:dyDescent="0.25">
      <c r="B10" s="10"/>
      <c r="C10" s="643"/>
      <c r="D10" s="643"/>
      <c r="E10" s="641"/>
      <c r="F10" s="641"/>
      <c r="G10" s="641"/>
      <c r="H10" s="641"/>
      <c r="I10" s="11"/>
      <c r="K10" s="33"/>
      <c r="L10" s="29">
        <v>5</v>
      </c>
      <c r="M10" s="30" t="s">
        <v>47</v>
      </c>
      <c r="N10" s="2"/>
      <c r="O10" s="12"/>
      <c r="P10" s="12"/>
      <c r="Q10" s="11"/>
    </row>
    <row r="11" spans="2:17" ht="15" x14ac:dyDescent="0.25">
      <c r="B11" s="10"/>
      <c r="C11" s="643" t="s">
        <v>85</v>
      </c>
      <c r="D11" s="643"/>
      <c r="E11" s="641" t="s">
        <v>345</v>
      </c>
      <c r="F11" s="641"/>
      <c r="G11" s="641"/>
      <c r="H11" s="641"/>
      <c r="I11" s="11"/>
      <c r="K11" s="33"/>
      <c r="L11" s="29">
        <v>6</v>
      </c>
      <c r="M11" s="30" t="s">
        <v>49</v>
      </c>
      <c r="N11" s="2"/>
      <c r="O11" s="12"/>
      <c r="P11" s="12"/>
      <c r="Q11" s="11"/>
    </row>
    <row r="12" spans="2:17" ht="15" customHeight="1" x14ac:dyDescent="0.25">
      <c r="B12" s="10"/>
      <c r="C12" s="643"/>
      <c r="D12" s="643"/>
      <c r="E12" s="641"/>
      <c r="F12" s="641"/>
      <c r="G12" s="641"/>
      <c r="H12" s="641"/>
      <c r="I12" s="11"/>
      <c r="K12" s="33"/>
      <c r="L12" s="29">
        <v>7</v>
      </c>
      <c r="M12" s="30" t="s">
        <v>50</v>
      </c>
      <c r="N12" s="2"/>
      <c r="O12" s="12"/>
      <c r="P12" s="12"/>
      <c r="Q12" s="11"/>
    </row>
    <row r="13" spans="2:17" ht="15" customHeight="1" x14ac:dyDescent="0.25">
      <c r="B13" s="10"/>
      <c r="C13" s="643" t="s">
        <v>87</v>
      </c>
      <c r="D13" s="643"/>
      <c r="E13" s="641" t="s">
        <v>344</v>
      </c>
      <c r="F13" s="641"/>
      <c r="G13" s="641"/>
      <c r="H13" s="641"/>
      <c r="I13" s="11"/>
      <c r="K13" s="33"/>
      <c r="L13" s="29">
        <v>8</v>
      </c>
      <c r="M13" s="30" t="s">
        <v>51</v>
      </c>
      <c r="N13" s="2"/>
      <c r="O13" s="12"/>
      <c r="P13" s="12"/>
      <c r="Q13" s="11"/>
    </row>
    <row r="14" spans="2:17" ht="15" x14ac:dyDescent="0.25">
      <c r="B14" s="10"/>
      <c r="C14" s="643"/>
      <c r="D14" s="643"/>
      <c r="E14" s="641"/>
      <c r="F14" s="641"/>
      <c r="G14" s="641"/>
      <c r="H14" s="641"/>
      <c r="I14" s="11"/>
      <c r="K14" s="33"/>
      <c r="L14" s="29">
        <v>9</v>
      </c>
      <c r="M14" s="30" t="s">
        <v>52</v>
      </c>
      <c r="N14" s="2"/>
      <c r="O14" s="12"/>
      <c r="P14" s="12"/>
      <c r="Q14" s="11"/>
    </row>
    <row r="15" spans="2:17" ht="15" x14ac:dyDescent="0.25">
      <c r="B15" s="10"/>
      <c r="C15" s="643" t="s">
        <v>88</v>
      </c>
      <c r="D15" s="643"/>
      <c r="E15" s="641" t="s">
        <v>344</v>
      </c>
      <c r="F15" s="641"/>
      <c r="G15" s="641"/>
      <c r="H15" s="641"/>
      <c r="I15" s="11"/>
      <c r="K15" s="33"/>
      <c r="L15" s="29">
        <v>10</v>
      </c>
      <c r="M15" s="30" t="s">
        <v>53</v>
      </c>
      <c r="N15" s="2"/>
      <c r="O15" s="12"/>
      <c r="P15" s="12"/>
      <c r="Q15" s="11"/>
    </row>
    <row r="16" spans="2:17" ht="15" customHeight="1" x14ac:dyDescent="0.25">
      <c r="B16" s="10"/>
      <c r="C16" s="643"/>
      <c r="D16" s="643"/>
      <c r="E16" s="641"/>
      <c r="F16" s="641"/>
      <c r="G16" s="641"/>
      <c r="H16" s="641"/>
      <c r="I16" s="11"/>
      <c r="K16" s="33"/>
      <c r="L16" s="29">
        <v>11</v>
      </c>
      <c r="M16" s="30" t="s">
        <v>54</v>
      </c>
      <c r="N16" s="2"/>
      <c r="O16" s="12"/>
      <c r="P16" s="12"/>
      <c r="Q16" s="11"/>
    </row>
    <row r="17" spans="2:17" ht="15" x14ac:dyDescent="0.25">
      <c r="B17" s="10"/>
      <c r="C17" s="640" t="s">
        <v>17</v>
      </c>
      <c r="D17" s="640"/>
      <c r="E17" s="641" t="s">
        <v>18</v>
      </c>
      <c r="F17" s="641"/>
      <c r="G17" s="641"/>
      <c r="H17" s="641"/>
      <c r="I17" s="11"/>
      <c r="K17" s="33"/>
      <c r="L17" s="29">
        <v>12</v>
      </c>
      <c r="M17" s="30" t="s">
        <v>55</v>
      </c>
      <c r="N17" s="2"/>
      <c r="O17" s="12"/>
      <c r="P17" s="12"/>
      <c r="Q17" s="11"/>
    </row>
    <row r="18" spans="2:17" ht="15" x14ac:dyDescent="0.25">
      <c r="B18" s="10"/>
      <c r="C18" s="640"/>
      <c r="D18" s="640"/>
      <c r="E18" s="641"/>
      <c r="F18" s="641"/>
      <c r="G18" s="641"/>
      <c r="H18" s="641"/>
      <c r="I18" s="11"/>
      <c r="K18" s="33"/>
      <c r="L18" s="29">
        <v>13</v>
      </c>
      <c r="M18" s="30" t="s">
        <v>56</v>
      </c>
      <c r="N18" s="2"/>
      <c r="O18" s="12"/>
      <c r="P18" s="12"/>
      <c r="Q18" s="11"/>
    </row>
    <row r="19" spans="2:17" ht="15" x14ac:dyDescent="0.25">
      <c r="B19" s="10"/>
      <c r="C19" s="643" t="s">
        <v>332</v>
      </c>
      <c r="D19" s="643"/>
      <c r="E19" s="641" t="s">
        <v>338</v>
      </c>
      <c r="F19" s="641"/>
      <c r="G19" s="641"/>
      <c r="H19" s="641"/>
      <c r="I19" s="11"/>
      <c r="K19" s="33"/>
      <c r="L19" s="29">
        <v>14</v>
      </c>
      <c r="M19" s="30" t="s">
        <v>57</v>
      </c>
      <c r="N19" s="2"/>
      <c r="O19" s="12"/>
      <c r="P19" s="12"/>
      <c r="Q19" s="11"/>
    </row>
    <row r="20" spans="2:17" ht="15" customHeight="1" x14ac:dyDescent="0.25">
      <c r="B20" s="10"/>
      <c r="C20" s="643"/>
      <c r="D20" s="643"/>
      <c r="E20" s="641"/>
      <c r="F20" s="641"/>
      <c r="G20" s="641"/>
      <c r="H20" s="641"/>
      <c r="I20" s="11"/>
      <c r="K20" s="33"/>
      <c r="L20" s="29">
        <v>15</v>
      </c>
      <c r="M20" s="30" t="s">
        <v>58</v>
      </c>
      <c r="N20" s="2"/>
      <c r="O20" s="12"/>
      <c r="P20" s="12"/>
      <c r="Q20" s="11"/>
    </row>
    <row r="21" spans="2:17" ht="15" x14ac:dyDescent="0.25">
      <c r="B21" s="10"/>
      <c r="C21" s="643" t="s">
        <v>337</v>
      </c>
      <c r="D21" s="643"/>
      <c r="E21" s="641" t="s">
        <v>339</v>
      </c>
      <c r="F21" s="641"/>
      <c r="G21" s="641"/>
      <c r="H21" s="641"/>
      <c r="I21" s="11"/>
      <c r="K21" s="33"/>
      <c r="L21" s="29">
        <v>16</v>
      </c>
      <c r="M21" s="30" t="s">
        <v>59</v>
      </c>
      <c r="N21" s="2"/>
      <c r="O21" s="12"/>
      <c r="P21" s="12"/>
      <c r="Q21" s="11"/>
    </row>
    <row r="22" spans="2:17" ht="30.6" customHeight="1" x14ac:dyDescent="0.25">
      <c r="B22" s="10"/>
      <c r="C22" s="643"/>
      <c r="D22" s="643"/>
      <c r="E22" s="641"/>
      <c r="F22" s="641"/>
      <c r="G22" s="641"/>
      <c r="H22" s="641"/>
      <c r="I22" s="11"/>
      <c r="K22" s="33"/>
      <c r="L22" s="29">
        <v>17</v>
      </c>
      <c r="M22" s="30" t="s">
        <v>60</v>
      </c>
      <c r="N22" s="2"/>
      <c r="O22" s="12"/>
      <c r="P22" s="12"/>
      <c r="Q22" s="11"/>
    </row>
    <row r="23" spans="2:17" ht="15" customHeight="1" x14ac:dyDescent="0.25">
      <c r="B23" s="10"/>
      <c r="C23" s="643" t="s">
        <v>333</v>
      </c>
      <c r="D23" s="643"/>
      <c r="E23" s="641" t="s">
        <v>341</v>
      </c>
      <c r="F23" s="641"/>
      <c r="G23" s="641"/>
      <c r="H23" s="641"/>
      <c r="I23" s="11"/>
      <c r="K23" s="33"/>
      <c r="L23" s="29">
        <v>18</v>
      </c>
      <c r="M23" s="30" t="s">
        <v>61</v>
      </c>
      <c r="N23" s="2"/>
      <c r="O23" s="12"/>
      <c r="P23" s="12"/>
      <c r="Q23" s="11"/>
    </row>
    <row r="24" spans="2:17" ht="19.8" customHeight="1" x14ac:dyDescent="0.25">
      <c r="B24" s="10"/>
      <c r="C24" s="643"/>
      <c r="D24" s="643"/>
      <c r="E24" s="641"/>
      <c r="F24" s="641"/>
      <c r="G24" s="641"/>
      <c r="H24" s="641"/>
      <c r="I24" s="11"/>
      <c r="K24" s="33"/>
      <c r="L24" s="29">
        <v>19</v>
      </c>
      <c r="M24" s="30" t="s">
        <v>62</v>
      </c>
      <c r="N24" s="2"/>
      <c r="O24" s="12"/>
      <c r="P24" s="12"/>
      <c r="Q24" s="11"/>
    </row>
    <row r="25" spans="2:17" ht="15" customHeight="1" x14ac:dyDescent="0.25">
      <c r="B25" s="10"/>
      <c r="C25" s="644" t="s">
        <v>334</v>
      </c>
      <c r="D25" s="645"/>
      <c r="E25" s="641" t="s">
        <v>340</v>
      </c>
      <c r="F25" s="641"/>
      <c r="G25" s="641"/>
      <c r="H25" s="641"/>
      <c r="I25" s="11"/>
      <c r="K25" s="33"/>
      <c r="L25" s="29">
        <v>20</v>
      </c>
      <c r="M25" s="30" t="s">
        <v>63</v>
      </c>
      <c r="N25" s="2"/>
      <c r="O25" s="12"/>
      <c r="P25" s="12"/>
      <c r="Q25" s="11"/>
    </row>
    <row r="26" spans="2:17" ht="15" x14ac:dyDescent="0.25">
      <c r="B26" s="10"/>
      <c r="C26" s="646"/>
      <c r="D26" s="647"/>
      <c r="E26" s="641"/>
      <c r="F26" s="641"/>
      <c r="G26" s="641"/>
      <c r="H26" s="641"/>
      <c r="I26" s="11"/>
      <c r="K26" s="33"/>
      <c r="L26" s="29">
        <v>21</v>
      </c>
      <c r="M26" s="30" t="s">
        <v>64</v>
      </c>
      <c r="N26" s="2"/>
      <c r="O26" s="12"/>
      <c r="P26" s="12"/>
      <c r="Q26" s="11"/>
    </row>
    <row r="27" spans="2:17" ht="13.8" customHeight="1" thickBot="1" x14ac:dyDescent="0.3">
      <c r="B27" s="10"/>
      <c r="C27" s="644" t="s">
        <v>335</v>
      </c>
      <c r="D27" s="645"/>
      <c r="E27" s="641" t="s">
        <v>342</v>
      </c>
      <c r="F27" s="641"/>
      <c r="G27" s="641"/>
      <c r="H27" s="641"/>
      <c r="I27" s="11"/>
      <c r="K27" s="36"/>
      <c r="L27" s="37"/>
      <c r="M27" s="13"/>
      <c r="N27" s="13"/>
      <c r="O27" s="13"/>
      <c r="P27" s="13"/>
      <c r="Q27" s="14"/>
    </row>
    <row r="28" spans="2:17" ht="20.399999999999999" customHeight="1" x14ac:dyDescent="0.25">
      <c r="B28" s="10"/>
      <c r="C28" s="646"/>
      <c r="D28" s="647"/>
      <c r="E28" s="641"/>
      <c r="F28" s="641"/>
      <c r="G28" s="641"/>
      <c r="H28" s="641"/>
      <c r="I28" s="11"/>
    </row>
    <row r="29" spans="2:17" ht="13.2" customHeight="1" x14ac:dyDescent="0.25">
      <c r="B29" s="10"/>
      <c r="C29" s="643" t="s">
        <v>336</v>
      </c>
      <c r="D29" s="643"/>
      <c r="E29" s="641" t="s">
        <v>343</v>
      </c>
      <c r="F29" s="641"/>
      <c r="G29" s="641"/>
      <c r="H29" s="641"/>
      <c r="I29" s="11"/>
    </row>
    <row r="30" spans="2:17" ht="19.8" customHeight="1" x14ac:dyDescent="0.25">
      <c r="B30" s="10"/>
      <c r="C30" s="643"/>
      <c r="D30" s="643"/>
      <c r="E30" s="641"/>
      <c r="F30" s="641"/>
      <c r="G30" s="641"/>
      <c r="H30" s="641"/>
      <c r="I30" s="11"/>
    </row>
    <row r="31" spans="2:17" x14ac:dyDescent="0.25">
      <c r="B31" s="10"/>
      <c r="C31" s="640" t="s">
        <v>12</v>
      </c>
      <c r="D31" s="640"/>
      <c r="E31" s="641" t="s">
        <v>19</v>
      </c>
      <c r="F31" s="641"/>
      <c r="G31" s="641"/>
      <c r="H31" s="641"/>
      <c r="I31" s="11"/>
    </row>
    <row r="32" spans="2:17" ht="16.8" customHeight="1" x14ac:dyDescent="0.25">
      <c r="B32" s="10"/>
      <c r="C32" s="640"/>
      <c r="D32" s="640"/>
      <c r="E32" s="641"/>
      <c r="F32" s="641"/>
      <c r="G32" s="641"/>
      <c r="H32" s="641"/>
      <c r="I32" s="11"/>
    </row>
    <row r="33" spans="2:9" ht="13.8" thickBot="1" x14ac:dyDescent="0.3">
      <c r="B33" s="36"/>
      <c r="C33" s="37"/>
      <c r="D33" s="13"/>
      <c r="E33" s="13"/>
      <c r="F33" s="13"/>
      <c r="G33" s="13"/>
      <c r="H33" s="13"/>
      <c r="I33" s="14"/>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bestFit="1" customWidth="1"/>
    <col min="2" max="2" width="17.44140625" bestFit="1" customWidth="1"/>
    <col min="3" max="3" width="13.44140625" customWidth="1"/>
    <col min="4" max="4" width="16.6640625" bestFit="1" customWidth="1"/>
    <col min="5" max="5" width="23.44140625" customWidth="1"/>
    <col min="6" max="6" width="27.44140625" customWidth="1"/>
    <col min="7" max="7" width="20.109375" bestFit="1" customWidth="1"/>
    <col min="8" max="8" width="13.44140625" style="152" bestFit="1" customWidth="1"/>
    <col min="9" max="9" width="14.6640625" bestFit="1" customWidth="1"/>
    <col min="10" max="10" width="21.109375" style="153" customWidth="1"/>
    <col min="11" max="11" width="17.33203125" customWidth="1"/>
    <col min="12" max="12" width="11" customWidth="1"/>
    <col min="13" max="13" width="13.33203125" customWidth="1"/>
    <col min="14" max="14" width="15" customWidth="1"/>
    <col min="15" max="15" width="12.5546875" customWidth="1"/>
    <col min="16" max="16" width="10.109375" customWidth="1"/>
    <col min="17" max="17" width="14" customWidth="1"/>
    <col min="18" max="18" width="11.21875" customWidth="1"/>
    <col min="19" max="19" width="20.5546875" bestFit="1" customWidth="1"/>
    <col min="20" max="20" width="19.33203125" bestFit="1" customWidth="1"/>
    <col min="21" max="21" width="12.21875" style="153" customWidth="1"/>
    <col min="22" max="22" width="11" style="153" customWidth="1"/>
  </cols>
  <sheetData>
    <row r="1" spans="1:22" s="146" customFormat="1" ht="21" x14ac:dyDescent="0.4">
      <c r="A1" s="146" t="s">
        <v>298</v>
      </c>
      <c r="H1" s="147"/>
      <c r="J1" s="148"/>
      <c r="U1" s="148"/>
      <c r="V1" s="148"/>
    </row>
    <row r="2" spans="1:22" s="149" customFormat="1" ht="14.4" x14ac:dyDescent="0.3">
      <c r="A2" s="149" t="s">
        <v>299</v>
      </c>
      <c r="H2" s="150"/>
      <c r="J2" s="151"/>
      <c r="U2" s="151"/>
      <c r="V2" s="151"/>
    </row>
    <row r="3" spans="1:22" x14ac:dyDescent="0.25">
      <c r="A3" t="s">
        <v>300</v>
      </c>
    </row>
    <row r="4" spans="1:22" x14ac:dyDescent="0.25">
      <c r="A4" t="s">
        <v>301</v>
      </c>
    </row>
    <row r="6" spans="1:22" s="149" customFormat="1" ht="28.8" x14ac:dyDescent="0.3">
      <c r="A6" s="149" t="s">
        <v>154</v>
      </c>
      <c r="B6" s="149" t="s">
        <v>92</v>
      </c>
      <c r="C6" s="149" t="s">
        <v>155</v>
      </c>
      <c r="D6" s="149" t="s">
        <v>156</v>
      </c>
      <c r="E6" s="149" t="s">
        <v>157</v>
      </c>
      <c r="F6" s="149" t="s">
        <v>302</v>
      </c>
      <c r="G6" s="149" t="s">
        <v>158</v>
      </c>
      <c r="H6" s="150" t="s">
        <v>303</v>
      </c>
      <c r="I6" s="149" t="s">
        <v>41</v>
      </c>
      <c r="J6" s="154" t="s">
        <v>159</v>
      </c>
      <c r="K6" s="155" t="s">
        <v>160</v>
      </c>
      <c r="L6" s="155" t="s">
        <v>73</v>
      </c>
      <c r="M6" s="155" t="s">
        <v>161</v>
      </c>
      <c r="N6" s="155" t="s">
        <v>162</v>
      </c>
      <c r="O6" s="155" t="s">
        <v>91</v>
      </c>
      <c r="P6" s="155" t="s">
        <v>163</v>
      </c>
      <c r="Q6" s="155" t="s">
        <v>164</v>
      </c>
      <c r="R6" s="155" t="s">
        <v>165</v>
      </c>
      <c r="S6" s="155" t="s">
        <v>166</v>
      </c>
      <c r="T6" s="155" t="s">
        <v>167</v>
      </c>
      <c r="U6" s="154" t="s">
        <v>168</v>
      </c>
      <c r="V6" s="154" t="s">
        <v>169</v>
      </c>
    </row>
    <row r="7" spans="1:22" x14ac:dyDescent="0.25">
      <c r="B7" t="s">
        <v>93</v>
      </c>
      <c r="C7" t="s">
        <v>170</v>
      </c>
      <c r="D7" t="s">
        <v>171</v>
      </c>
      <c r="E7" t="s">
        <v>172</v>
      </c>
      <c r="G7" t="s">
        <v>173</v>
      </c>
      <c r="H7" s="152">
        <v>8530</v>
      </c>
      <c r="I7">
        <v>4</v>
      </c>
      <c r="J7" s="153">
        <v>37242</v>
      </c>
      <c r="K7">
        <v>1.49</v>
      </c>
      <c r="L7" t="s">
        <v>4</v>
      </c>
      <c r="M7" t="s">
        <v>172</v>
      </c>
      <c r="N7" t="s">
        <v>174</v>
      </c>
      <c r="R7" t="s">
        <v>172</v>
      </c>
      <c r="S7" t="s">
        <v>175</v>
      </c>
      <c r="T7" t="s">
        <v>12</v>
      </c>
      <c r="U7" s="153">
        <v>37077</v>
      </c>
      <c r="V7" s="153">
        <v>37242</v>
      </c>
    </row>
    <row r="8" spans="1:22" x14ac:dyDescent="0.25">
      <c r="B8" t="s">
        <v>94</v>
      </c>
      <c r="C8" t="s">
        <v>170</v>
      </c>
      <c r="D8" t="s">
        <v>176</v>
      </c>
      <c r="E8" t="s">
        <v>172</v>
      </c>
      <c r="G8" t="s">
        <v>177</v>
      </c>
      <c r="H8" s="152">
        <v>7704</v>
      </c>
      <c r="I8">
        <v>17</v>
      </c>
      <c r="J8" s="153">
        <v>37257</v>
      </c>
      <c r="K8">
        <v>2.2599999999999998</v>
      </c>
      <c r="L8" t="s">
        <v>4</v>
      </c>
      <c r="M8" t="s">
        <v>172</v>
      </c>
      <c r="N8" t="s">
        <v>174</v>
      </c>
      <c r="R8" t="s">
        <v>172</v>
      </c>
      <c r="S8" t="s">
        <v>175</v>
      </c>
      <c r="T8" t="s">
        <v>12</v>
      </c>
      <c r="U8" s="153">
        <v>37081</v>
      </c>
      <c r="V8" s="153">
        <v>37242</v>
      </c>
    </row>
    <row r="9" spans="1:22" x14ac:dyDescent="0.25">
      <c r="B9" t="s">
        <v>95</v>
      </c>
      <c r="C9" t="s">
        <v>170</v>
      </c>
      <c r="D9" t="s">
        <v>178</v>
      </c>
      <c r="E9" t="s">
        <v>172</v>
      </c>
      <c r="G9" t="s">
        <v>179</v>
      </c>
      <c r="H9" s="152">
        <v>7838</v>
      </c>
      <c r="I9">
        <v>2</v>
      </c>
      <c r="J9" s="153">
        <v>37242</v>
      </c>
      <c r="K9">
        <v>3.76</v>
      </c>
      <c r="L9" t="s">
        <v>4</v>
      </c>
      <c r="M9" t="s">
        <v>172</v>
      </c>
      <c r="N9" t="s">
        <v>174</v>
      </c>
      <c r="R9" t="s">
        <v>172</v>
      </c>
      <c r="S9" t="s">
        <v>175</v>
      </c>
      <c r="T9" t="s">
        <v>12</v>
      </c>
      <c r="U9" s="153">
        <v>37067</v>
      </c>
      <c r="V9" s="153">
        <v>37242</v>
      </c>
    </row>
    <row r="10" spans="1:22" x14ac:dyDescent="0.25">
      <c r="B10" t="s">
        <v>96</v>
      </c>
      <c r="C10" t="s">
        <v>170</v>
      </c>
      <c r="D10" t="s">
        <v>180</v>
      </c>
      <c r="E10" t="s">
        <v>172</v>
      </c>
      <c r="G10" t="s">
        <v>181</v>
      </c>
      <c r="H10" s="152">
        <v>8230</v>
      </c>
      <c r="I10">
        <v>21</v>
      </c>
      <c r="J10" s="153">
        <v>37267</v>
      </c>
      <c r="K10">
        <v>0.26</v>
      </c>
      <c r="L10" t="s">
        <v>4</v>
      </c>
      <c r="M10" t="s">
        <v>172</v>
      </c>
      <c r="N10" t="s">
        <v>174</v>
      </c>
      <c r="R10" t="s">
        <v>172</v>
      </c>
      <c r="S10" t="s">
        <v>182</v>
      </c>
      <c r="T10" t="s">
        <v>12</v>
      </c>
      <c r="U10" s="153">
        <v>37216</v>
      </c>
      <c r="V10" s="153">
        <v>37267</v>
      </c>
    </row>
    <row r="11" spans="1:22" x14ac:dyDescent="0.25">
      <c r="B11" t="s">
        <v>97</v>
      </c>
      <c r="C11" t="s">
        <v>170</v>
      </c>
      <c r="D11" t="s">
        <v>183</v>
      </c>
      <c r="E11" t="s">
        <v>172</v>
      </c>
      <c r="G11" t="s">
        <v>184</v>
      </c>
      <c r="H11" s="152">
        <v>8551</v>
      </c>
      <c r="I11">
        <v>4</v>
      </c>
      <c r="J11" s="153">
        <v>37288</v>
      </c>
      <c r="K11">
        <v>3.72</v>
      </c>
      <c r="L11" t="s">
        <v>4</v>
      </c>
      <c r="M11" t="s">
        <v>172</v>
      </c>
      <c r="N11" t="s">
        <v>174</v>
      </c>
      <c r="R11" t="s">
        <v>172</v>
      </c>
      <c r="S11" t="s">
        <v>175</v>
      </c>
      <c r="T11" t="s">
        <v>12</v>
      </c>
      <c r="U11" s="153">
        <v>37083</v>
      </c>
      <c r="V11" s="153">
        <v>37320</v>
      </c>
    </row>
    <row r="12" spans="1:22" x14ac:dyDescent="0.25">
      <c r="B12" t="s">
        <v>98</v>
      </c>
      <c r="C12" t="s">
        <v>170</v>
      </c>
      <c r="D12" t="s">
        <v>185</v>
      </c>
      <c r="E12" t="s">
        <v>172</v>
      </c>
      <c r="G12" t="s">
        <v>186</v>
      </c>
      <c r="H12" s="152">
        <v>7039</v>
      </c>
      <c r="I12">
        <v>9</v>
      </c>
      <c r="J12" s="153">
        <v>37314</v>
      </c>
      <c r="K12">
        <v>2.2599999999999998</v>
      </c>
      <c r="L12" t="s">
        <v>4</v>
      </c>
      <c r="M12" t="s">
        <v>172</v>
      </c>
      <c r="N12" t="s">
        <v>174</v>
      </c>
      <c r="R12" t="s">
        <v>172</v>
      </c>
      <c r="S12" t="s">
        <v>187</v>
      </c>
      <c r="T12" t="s">
        <v>12</v>
      </c>
      <c r="U12" s="153">
        <v>37085</v>
      </c>
      <c r="V12" s="153">
        <v>37329</v>
      </c>
    </row>
    <row r="13" spans="1:22" x14ac:dyDescent="0.25">
      <c r="B13" t="s">
        <v>99</v>
      </c>
      <c r="C13" t="s">
        <v>170</v>
      </c>
      <c r="D13" t="s">
        <v>188</v>
      </c>
      <c r="E13" t="s">
        <v>172</v>
      </c>
      <c r="G13" t="s">
        <v>189</v>
      </c>
      <c r="H13" s="152">
        <v>8060</v>
      </c>
      <c r="I13">
        <v>13</v>
      </c>
      <c r="J13" s="153">
        <v>37336</v>
      </c>
      <c r="K13">
        <v>1.9</v>
      </c>
      <c r="L13" t="s">
        <v>4</v>
      </c>
      <c r="M13" t="s">
        <v>172</v>
      </c>
      <c r="N13" t="s">
        <v>174</v>
      </c>
      <c r="R13" t="s">
        <v>172</v>
      </c>
      <c r="S13" t="s">
        <v>187</v>
      </c>
      <c r="T13" t="s">
        <v>12</v>
      </c>
      <c r="U13" s="153">
        <v>37109</v>
      </c>
      <c r="V13" s="153">
        <v>37336</v>
      </c>
    </row>
    <row r="14" spans="1:22" x14ac:dyDescent="0.25">
      <c r="B14" t="s">
        <v>100</v>
      </c>
      <c r="C14" t="s">
        <v>170</v>
      </c>
      <c r="D14" t="s">
        <v>190</v>
      </c>
      <c r="E14" t="s">
        <v>172</v>
      </c>
      <c r="G14" t="s">
        <v>191</v>
      </c>
      <c r="H14" s="152">
        <v>8501</v>
      </c>
      <c r="I14">
        <v>17</v>
      </c>
      <c r="J14" s="153">
        <v>37280</v>
      </c>
      <c r="K14">
        <v>2.69</v>
      </c>
      <c r="L14" t="s">
        <v>4</v>
      </c>
      <c r="M14" t="s">
        <v>172</v>
      </c>
      <c r="N14" t="s">
        <v>174</v>
      </c>
      <c r="R14" t="s">
        <v>172</v>
      </c>
      <c r="S14" t="s">
        <v>187</v>
      </c>
      <c r="T14" t="s">
        <v>12</v>
      </c>
      <c r="U14" s="153">
        <v>37162</v>
      </c>
      <c r="V14" s="153">
        <v>37357</v>
      </c>
    </row>
    <row r="15" spans="1:22" x14ac:dyDescent="0.25">
      <c r="B15" t="s">
        <v>101</v>
      </c>
      <c r="C15" t="s">
        <v>170</v>
      </c>
      <c r="D15" t="s">
        <v>172</v>
      </c>
      <c r="E15" t="s">
        <v>192</v>
      </c>
      <c r="G15" t="s">
        <v>193</v>
      </c>
      <c r="H15" s="152">
        <v>7430</v>
      </c>
      <c r="I15">
        <v>7</v>
      </c>
      <c r="J15" s="153">
        <v>37361</v>
      </c>
      <c r="K15">
        <v>2</v>
      </c>
      <c r="L15" t="s">
        <v>90</v>
      </c>
      <c r="M15" t="s">
        <v>172</v>
      </c>
      <c r="N15" t="s">
        <v>174</v>
      </c>
      <c r="R15" t="s">
        <v>172</v>
      </c>
      <c r="S15" t="s">
        <v>194</v>
      </c>
      <c r="T15" t="s">
        <v>12</v>
      </c>
      <c r="U15" s="153">
        <v>37280</v>
      </c>
      <c r="V15" s="153">
        <v>37361</v>
      </c>
    </row>
    <row r="16" spans="1:22" x14ac:dyDescent="0.25">
      <c r="B16" t="s">
        <v>102</v>
      </c>
      <c r="C16" t="s">
        <v>170</v>
      </c>
      <c r="D16" t="s">
        <v>195</v>
      </c>
      <c r="E16" t="s">
        <v>172</v>
      </c>
      <c r="G16" t="s">
        <v>196</v>
      </c>
      <c r="H16" s="152">
        <v>7627</v>
      </c>
      <c r="I16">
        <v>7</v>
      </c>
      <c r="J16" s="153">
        <v>37361</v>
      </c>
      <c r="K16">
        <v>2.2599999999999998</v>
      </c>
      <c r="L16" t="s">
        <v>4</v>
      </c>
      <c r="M16" t="s">
        <v>172</v>
      </c>
      <c r="N16" t="s">
        <v>174</v>
      </c>
      <c r="R16" t="s">
        <v>172</v>
      </c>
      <c r="S16" t="s">
        <v>194</v>
      </c>
      <c r="T16" t="s">
        <v>12</v>
      </c>
      <c r="U16" s="153">
        <v>37152</v>
      </c>
      <c r="V16" s="153">
        <v>37361</v>
      </c>
    </row>
    <row r="17" spans="2:22" x14ac:dyDescent="0.25">
      <c r="B17" t="s">
        <v>103</v>
      </c>
      <c r="C17" t="s">
        <v>170</v>
      </c>
      <c r="D17" t="s">
        <v>172</v>
      </c>
      <c r="E17" t="s">
        <v>197</v>
      </c>
      <c r="G17" t="s">
        <v>198</v>
      </c>
      <c r="H17" s="152">
        <v>7043</v>
      </c>
      <c r="I17">
        <v>9</v>
      </c>
      <c r="J17" s="153">
        <v>37382</v>
      </c>
      <c r="K17">
        <v>2</v>
      </c>
      <c r="L17" t="s">
        <v>90</v>
      </c>
      <c r="M17" t="s">
        <v>172</v>
      </c>
      <c r="N17" t="s">
        <v>174</v>
      </c>
      <c r="R17" t="s">
        <v>172</v>
      </c>
      <c r="S17" t="s">
        <v>187</v>
      </c>
      <c r="T17" t="s">
        <v>12</v>
      </c>
      <c r="U17" s="153">
        <v>37379</v>
      </c>
      <c r="V17" s="153">
        <v>37382</v>
      </c>
    </row>
    <row r="18" spans="2:22" x14ac:dyDescent="0.25">
      <c r="B18" t="s">
        <v>104</v>
      </c>
      <c r="C18" t="s">
        <v>170</v>
      </c>
      <c r="D18" t="s">
        <v>200</v>
      </c>
      <c r="E18" t="s">
        <v>172</v>
      </c>
      <c r="G18" t="s">
        <v>201</v>
      </c>
      <c r="H18" s="152">
        <v>8008</v>
      </c>
      <c r="I18">
        <v>18</v>
      </c>
      <c r="J18" s="153">
        <v>37377</v>
      </c>
      <c r="K18">
        <v>2.71</v>
      </c>
      <c r="L18" t="s">
        <v>4</v>
      </c>
      <c r="M18" t="s">
        <v>172</v>
      </c>
      <c r="N18" t="s">
        <v>174</v>
      </c>
      <c r="R18" t="s">
        <v>172</v>
      </c>
      <c r="S18" t="s">
        <v>182</v>
      </c>
      <c r="T18" t="s">
        <v>12</v>
      </c>
      <c r="U18" s="153">
        <v>37298</v>
      </c>
      <c r="V18" s="153">
        <v>37420</v>
      </c>
    </row>
    <row r="19" spans="2:22" x14ac:dyDescent="0.25">
      <c r="B19" t="s">
        <v>105</v>
      </c>
      <c r="C19" t="s">
        <v>170</v>
      </c>
      <c r="D19" t="s">
        <v>202</v>
      </c>
      <c r="E19" t="s">
        <v>172</v>
      </c>
      <c r="G19" t="s">
        <v>203</v>
      </c>
      <c r="H19" s="152">
        <v>8251</v>
      </c>
      <c r="I19">
        <v>21</v>
      </c>
      <c r="J19" s="153">
        <v>37424</v>
      </c>
      <c r="K19">
        <v>0.89</v>
      </c>
      <c r="L19" t="s">
        <v>4</v>
      </c>
      <c r="M19" t="s">
        <v>172</v>
      </c>
      <c r="N19" t="s">
        <v>174</v>
      </c>
      <c r="R19" t="s">
        <v>172</v>
      </c>
      <c r="S19" t="s">
        <v>182</v>
      </c>
      <c r="T19" t="s">
        <v>12</v>
      </c>
      <c r="U19" s="153">
        <v>37090</v>
      </c>
      <c r="V19" s="153">
        <v>37424</v>
      </c>
    </row>
    <row r="20" spans="2:22" x14ac:dyDescent="0.25">
      <c r="B20" t="s">
        <v>106</v>
      </c>
      <c r="C20" t="s">
        <v>170</v>
      </c>
      <c r="D20" t="s">
        <v>172</v>
      </c>
      <c r="E20" t="s">
        <v>204</v>
      </c>
      <c r="F20" t="s">
        <v>205</v>
      </c>
      <c r="G20" t="s">
        <v>206</v>
      </c>
      <c r="H20" s="152">
        <v>8096</v>
      </c>
      <c r="I20">
        <v>15</v>
      </c>
      <c r="J20" s="153">
        <v>37434</v>
      </c>
      <c r="K20">
        <v>62.23</v>
      </c>
      <c r="L20" t="s">
        <v>3</v>
      </c>
      <c r="M20" t="s">
        <v>172</v>
      </c>
      <c r="N20" t="s">
        <v>174</v>
      </c>
      <c r="R20" t="s">
        <v>172</v>
      </c>
      <c r="S20" t="s">
        <v>187</v>
      </c>
      <c r="T20" t="s">
        <v>12</v>
      </c>
      <c r="U20" s="153">
        <v>37060</v>
      </c>
      <c r="V20" s="153">
        <v>37434</v>
      </c>
    </row>
    <row r="21" spans="2:22" x14ac:dyDescent="0.25">
      <c r="B21" t="s">
        <v>107</v>
      </c>
      <c r="C21" t="s">
        <v>170</v>
      </c>
      <c r="D21" t="s">
        <v>207</v>
      </c>
      <c r="E21" t="s">
        <v>172</v>
      </c>
      <c r="G21" t="s">
        <v>208</v>
      </c>
      <c r="H21" s="152">
        <v>7732</v>
      </c>
      <c r="I21">
        <v>17</v>
      </c>
      <c r="J21" s="153">
        <v>37377</v>
      </c>
      <c r="K21">
        <v>2.69</v>
      </c>
      <c r="L21" t="s">
        <v>4</v>
      </c>
      <c r="M21" t="s">
        <v>172</v>
      </c>
      <c r="N21" t="s">
        <v>174</v>
      </c>
      <c r="R21" t="s">
        <v>172</v>
      </c>
      <c r="S21" t="s">
        <v>175</v>
      </c>
      <c r="T21" t="s">
        <v>12</v>
      </c>
      <c r="U21" s="153">
        <v>37330</v>
      </c>
      <c r="V21" s="153">
        <v>37439</v>
      </c>
    </row>
    <row r="22" spans="2:22" x14ac:dyDescent="0.25">
      <c r="B22" t="s">
        <v>108</v>
      </c>
      <c r="C22" t="s">
        <v>170</v>
      </c>
      <c r="D22" t="s">
        <v>209</v>
      </c>
      <c r="E22" t="s">
        <v>172</v>
      </c>
      <c r="G22" t="s">
        <v>210</v>
      </c>
      <c r="H22" s="152">
        <v>8822</v>
      </c>
      <c r="I22">
        <v>4</v>
      </c>
      <c r="J22" s="153">
        <v>37408</v>
      </c>
      <c r="K22">
        <v>3.46</v>
      </c>
      <c r="L22" t="s">
        <v>4</v>
      </c>
      <c r="M22" t="s">
        <v>172</v>
      </c>
      <c r="N22" t="s">
        <v>174</v>
      </c>
      <c r="R22" t="s">
        <v>172</v>
      </c>
      <c r="S22" t="s">
        <v>175</v>
      </c>
      <c r="T22" t="s">
        <v>12</v>
      </c>
      <c r="U22" s="153">
        <v>37146</v>
      </c>
      <c r="V22" s="153">
        <v>37439</v>
      </c>
    </row>
    <row r="23" spans="2:22" x14ac:dyDescent="0.25">
      <c r="B23" t="s">
        <v>109</v>
      </c>
      <c r="C23" t="s">
        <v>170</v>
      </c>
      <c r="D23" t="s">
        <v>172</v>
      </c>
      <c r="E23" t="s">
        <v>211</v>
      </c>
      <c r="F23" t="s">
        <v>212</v>
      </c>
      <c r="G23" t="s">
        <v>213</v>
      </c>
      <c r="H23" s="152">
        <v>7059</v>
      </c>
      <c r="I23">
        <v>5</v>
      </c>
      <c r="J23" s="153">
        <v>37440</v>
      </c>
      <c r="K23">
        <v>68.400000000000006</v>
      </c>
      <c r="L23" t="s">
        <v>3</v>
      </c>
      <c r="M23" t="s">
        <v>172</v>
      </c>
      <c r="N23" t="s">
        <v>174</v>
      </c>
      <c r="R23" t="s">
        <v>172</v>
      </c>
      <c r="S23" t="s">
        <v>175</v>
      </c>
      <c r="T23" t="s">
        <v>12</v>
      </c>
      <c r="U23" s="153">
        <v>37063</v>
      </c>
      <c r="V23" s="153">
        <v>37440</v>
      </c>
    </row>
    <row r="24" spans="2:22" x14ac:dyDescent="0.25">
      <c r="B24" t="s">
        <v>110</v>
      </c>
      <c r="C24" t="s">
        <v>170</v>
      </c>
      <c r="D24" t="s">
        <v>214</v>
      </c>
      <c r="E24" t="s">
        <v>172</v>
      </c>
      <c r="G24" t="s">
        <v>215</v>
      </c>
      <c r="H24" s="152">
        <v>7722</v>
      </c>
      <c r="I24">
        <v>17</v>
      </c>
      <c r="J24" s="153">
        <v>37460</v>
      </c>
      <c r="K24">
        <v>8.3699999999999992</v>
      </c>
      <c r="L24" t="s">
        <v>4</v>
      </c>
      <c r="M24" t="s">
        <v>172</v>
      </c>
      <c r="N24" t="s">
        <v>174</v>
      </c>
      <c r="R24" t="s">
        <v>172</v>
      </c>
      <c r="S24" t="s">
        <v>175</v>
      </c>
      <c r="T24" t="s">
        <v>12</v>
      </c>
      <c r="U24" s="153">
        <v>37139</v>
      </c>
      <c r="V24" s="153">
        <v>37460</v>
      </c>
    </row>
    <row r="25" spans="2:22" x14ac:dyDescent="0.25">
      <c r="B25" t="s">
        <v>111</v>
      </c>
      <c r="C25" t="s">
        <v>170</v>
      </c>
      <c r="D25" t="s">
        <v>216</v>
      </c>
      <c r="E25" t="s">
        <v>172</v>
      </c>
      <c r="G25" t="s">
        <v>217</v>
      </c>
      <c r="H25" s="152">
        <v>8527</v>
      </c>
      <c r="I25">
        <v>18</v>
      </c>
      <c r="J25" s="153">
        <v>37469</v>
      </c>
      <c r="K25">
        <v>1.5</v>
      </c>
      <c r="L25" t="s">
        <v>4</v>
      </c>
      <c r="M25" t="s">
        <v>172</v>
      </c>
      <c r="N25" t="s">
        <v>174</v>
      </c>
      <c r="R25" t="s">
        <v>172</v>
      </c>
      <c r="S25" t="s">
        <v>175</v>
      </c>
      <c r="T25" t="s">
        <v>12</v>
      </c>
      <c r="U25" s="153">
        <v>37203</v>
      </c>
      <c r="V25" s="153">
        <v>37469</v>
      </c>
    </row>
    <row r="26" spans="2:22" x14ac:dyDescent="0.25">
      <c r="B26" t="s">
        <v>112</v>
      </c>
      <c r="C26" t="s">
        <v>170</v>
      </c>
      <c r="D26" t="s">
        <v>218</v>
      </c>
      <c r="E26" t="s">
        <v>172</v>
      </c>
      <c r="G26" t="s">
        <v>184</v>
      </c>
      <c r="H26" s="152">
        <v>8551</v>
      </c>
      <c r="I26">
        <v>4</v>
      </c>
      <c r="J26" s="153">
        <v>37470</v>
      </c>
      <c r="K26">
        <v>2.71</v>
      </c>
      <c r="L26" t="s">
        <v>4</v>
      </c>
      <c r="M26" t="s">
        <v>172</v>
      </c>
      <c r="N26" t="s">
        <v>174</v>
      </c>
      <c r="R26" t="s">
        <v>172</v>
      </c>
      <c r="S26" t="s">
        <v>175</v>
      </c>
      <c r="T26" t="s">
        <v>12</v>
      </c>
      <c r="U26" s="153">
        <v>37330</v>
      </c>
      <c r="V26" s="153">
        <v>37489</v>
      </c>
    </row>
    <row r="27" spans="2:22" x14ac:dyDescent="0.25">
      <c r="B27" t="s">
        <v>113</v>
      </c>
      <c r="C27" t="s">
        <v>170</v>
      </c>
      <c r="D27" t="s">
        <v>219</v>
      </c>
      <c r="E27" t="s">
        <v>172</v>
      </c>
      <c r="G27" t="s">
        <v>220</v>
      </c>
      <c r="H27" s="152">
        <v>7470</v>
      </c>
      <c r="I27">
        <v>6</v>
      </c>
      <c r="J27" s="153">
        <v>36739</v>
      </c>
      <c r="K27">
        <v>2.5</v>
      </c>
      <c r="L27" t="s">
        <v>4</v>
      </c>
      <c r="M27" t="s">
        <v>172</v>
      </c>
      <c r="N27" t="s">
        <v>174</v>
      </c>
      <c r="R27" t="s">
        <v>172</v>
      </c>
      <c r="S27" t="s">
        <v>175</v>
      </c>
      <c r="T27" t="s">
        <v>12</v>
      </c>
      <c r="U27" s="153">
        <v>37379</v>
      </c>
      <c r="V27" s="153">
        <v>37522</v>
      </c>
    </row>
    <row r="28" spans="2:22" x14ac:dyDescent="0.25">
      <c r="B28" t="s">
        <v>114</v>
      </c>
      <c r="C28" t="s">
        <v>170</v>
      </c>
      <c r="D28" t="s">
        <v>221</v>
      </c>
      <c r="E28" t="s">
        <v>172</v>
      </c>
      <c r="G28" t="s">
        <v>210</v>
      </c>
      <c r="H28" s="152">
        <v>8822</v>
      </c>
      <c r="I28">
        <v>4</v>
      </c>
      <c r="J28" s="153">
        <v>37523</v>
      </c>
      <c r="K28">
        <v>3.01</v>
      </c>
      <c r="L28" t="s">
        <v>4</v>
      </c>
      <c r="M28" t="s">
        <v>172</v>
      </c>
      <c r="N28" t="s">
        <v>174</v>
      </c>
      <c r="R28" t="s">
        <v>172</v>
      </c>
      <c r="S28" t="s">
        <v>175</v>
      </c>
      <c r="T28" t="s">
        <v>12</v>
      </c>
      <c r="U28" s="153">
        <v>37309</v>
      </c>
      <c r="V28" s="153">
        <v>37523</v>
      </c>
    </row>
    <row r="29" spans="2:22" x14ac:dyDescent="0.25">
      <c r="B29" t="s">
        <v>115</v>
      </c>
      <c r="C29" t="s">
        <v>170</v>
      </c>
      <c r="D29" t="s">
        <v>222</v>
      </c>
      <c r="E29" t="s">
        <v>172</v>
      </c>
      <c r="G29" t="s">
        <v>223</v>
      </c>
      <c r="H29" s="152">
        <v>7825</v>
      </c>
      <c r="I29">
        <v>2</v>
      </c>
      <c r="J29" s="153">
        <v>37469</v>
      </c>
      <c r="K29">
        <v>1.84</v>
      </c>
      <c r="L29" t="s">
        <v>4</v>
      </c>
      <c r="M29" t="s">
        <v>172</v>
      </c>
      <c r="N29" t="s">
        <v>174</v>
      </c>
      <c r="R29" t="s">
        <v>172</v>
      </c>
      <c r="S29" t="s">
        <v>175</v>
      </c>
      <c r="T29" t="s">
        <v>12</v>
      </c>
      <c r="U29" s="153">
        <v>37391</v>
      </c>
      <c r="V29" s="153">
        <v>37545</v>
      </c>
    </row>
    <row r="30" spans="2:22" x14ac:dyDescent="0.25">
      <c r="B30" t="s">
        <v>116</v>
      </c>
      <c r="C30" t="s">
        <v>170</v>
      </c>
      <c r="D30" t="s">
        <v>224</v>
      </c>
      <c r="E30" t="s">
        <v>172</v>
      </c>
      <c r="G30" t="s">
        <v>225</v>
      </c>
      <c r="H30" s="152">
        <v>8055</v>
      </c>
      <c r="I30">
        <v>13</v>
      </c>
      <c r="J30" s="153">
        <v>37530</v>
      </c>
      <c r="K30">
        <v>7.5</v>
      </c>
      <c r="L30" t="s">
        <v>4</v>
      </c>
      <c r="M30" t="s">
        <v>172</v>
      </c>
      <c r="N30" t="s">
        <v>174</v>
      </c>
      <c r="S30" t="s">
        <v>187</v>
      </c>
      <c r="T30" t="s">
        <v>12</v>
      </c>
      <c r="U30" s="153">
        <v>37274</v>
      </c>
      <c r="V30" s="153">
        <v>37582</v>
      </c>
    </row>
    <row r="31" spans="2:22" x14ac:dyDescent="0.25">
      <c r="B31" t="s">
        <v>117</v>
      </c>
      <c r="C31" t="s">
        <v>170</v>
      </c>
      <c r="D31" t="s">
        <v>172</v>
      </c>
      <c r="E31" t="s">
        <v>226</v>
      </c>
      <c r="F31" t="s">
        <v>227</v>
      </c>
      <c r="G31" t="s">
        <v>228</v>
      </c>
      <c r="H31" s="152">
        <v>8648</v>
      </c>
      <c r="I31">
        <v>12</v>
      </c>
      <c r="J31" s="153">
        <v>37600</v>
      </c>
      <c r="K31">
        <v>25.54</v>
      </c>
      <c r="L31" t="s">
        <v>3</v>
      </c>
      <c r="M31" t="s">
        <v>172</v>
      </c>
      <c r="N31" t="s">
        <v>174</v>
      </c>
      <c r="R31" t="s">
        <v>172</v>
      </c>
      <c r="S31" t="s">
        <v>187</v>
      </c>
      <c r="T31" t="s">
        <v>12</v>
      </c>
      <c r="U31" s="153">
        <v>37389</v>
      </c>
      <c r="V31" s="153">
        <v>37600</v>
      </c>
    </row>
    <row r="32" spans="2:22" x14ac:dyDescent="0.25">
      <c r="B32" t="s">
        <v>118</v>
      </c>
      <c r="C32" t="s">
        <v>170</v>
      </c>
      <c r="D32" t="s">
        <v>172</v>
      </c>
      <c r="E32" t="s">
        <v>229</v>
      </c>
      <c r="F32" t="s">
        <v>227</v>
      </c>
      <c r="G32" t="s">
        <v>228</v>
      </c>
      <c r="H32" s="152">
        <v>8648</v>
      </c>
      <c r="I32">
        <v>12</v>
      </c>
      <c r="J32" s="153">
        <v>37600</v>
      </c>
      <c r="K32">
        <v>31.58</v>
      </c>
      <c r="L32" t="s">
        <v>3</v>
      </c>
      <c r="M32" t="s">
        <v>172</v>
      </c>
      <c r="N32" t="s">
        <v>174</v>
      </c>
      <c r="R32" t="s">
        <v>172</v>
      </c>
      <c r="S32" t="s">
        <v>187</v>
      </c>
      <c r="T32" t="s">
        <v>12</v>
      </c>
      <c r="U32" s="153">
        <v>37371</v>
      </c>
      <c r="V32" s="153">
        <v>37600</v>
      </c>
    </row>
    <row r="33" spans="2:22" x14ac:dyDescent="0.25">
      <c r="B33" t="s">
        <v>119</v>
      </c>
      <c r="C33" t="s">
        <v>170</v>
      </c>
      <c r="D33" t="s">
        <v>172</v>
      </c>
      <c r="E33" t="s">
        <v>230</v>
      </c>
      <c r="F33" t="s">
        <v>231</v>
      </c>
      <c r="G33" t="s">
        <v>232</v>
      </c>
      <c r="H33" s="152">
        <v>7940</v>
      </c>
      <c r="I33">
        <v>3</v>
      </c>
      <c r="J33" s="153">
        <v>37600</v>
      </c>
      <c r="K33">
        <v>60.67</v>
      </c>
      <c r="L33" t="s">
        <v>3</v>
      </c>
      <c r="M33" t="s">
        <v>172</v>
      </c>
      <c r="N33" t="s">
        <v>174</v>
      </c>
      <c r="R33" t="s">
        <v>172</v>
      </c>
      <c r="S33" t="s">
        <v>187</v>
      </c>
      <c r="T33" t="s">
        <v>12</v>
      </c>
      <c r="U33" s="153">
        <v>37301</v>
      </c>
      <c r="V33" s="153">
        <v>37600</v>
      </c>
    </row>
    <row r="34" spans="2:22" x14ac:dyDescent="0.25">
      <c r="B34" t="s">
        <v>120</v>
      </c>
      <c r="C34" t="s">
        <v>170</v>
      </c>
      <c r="D34" t="s">
        <v>233</v>
      </c>
      <c r="E34" t="s">
        <v>172</v>
      </c>
      <c r="G34" t="s">
        <v>201</v>
      </c>
      <c r="H34" s="152">
        <v>8008</v>
      </c>
      <c r="I34">
        <v>18</v>
      </c>
      <c r="J34" s="153">
        <v>37601</v>
      </c>
      <c r="K34">
        <v>2.8</v>
      </c>
      <c r="L34" t="s">
        <v>4</v>
      </c>
      <c r="M34" t="s">
        <v>172</v>
      </c>
      <c r="N34" t="s">
        <v>174</v>
      </c>
      <c r="R34" t="s">
        <v>172</v>
      </c>
      <c r="S34" t="s">
        <v>182</v>
      </c>
      <c r="T34" t="s">
        <v>12</v>
      </c>
      <c r="U34" s="153">
        <v>37496</v>
      </c>
      <c r="V34" s="153">
        <v>37601</v>
      </c>
    </row>
    <row r="35" spans="2:22" x14ac:dyDescent="0.25">
      <c r="B35" t="s">
        <v>121</v>
      </c>
      <c r="C35" t="s">
        <v>170</v>
      </c>
      <c r="D35" t="s">
        <v>234</v>
      </c>
      <c r="E35" t="s">
        <v>172</v>
      </c>
      <c r="G35" t="s">
        <v>235</v>
      </c>
      <c r="H35" s="152">
        <v>8006</v>
      </c>
      <c r="I35">
        <v>18</v>
      </c>
      <c r="J35" s="153">
        <v>37572</v>
      </c>
      <c r="K35">
        <v>2.8</v>
      </c>
      <c r="L35" t="s">
        <v>4</v>
      </c>
      <c r="M35" t="s">
        <v>172</v>
      </c>
      <c r="N35" t="s">
        <v>174</v>
      </c>
      <c r="R35" t="s">
        <v>172</v>
      </c>
      <c r="S35" t="s">
        <v>182</v>
      </c>
      <c r="T35" t="s">
        <v>12</v>
      </c>
      <c r="U35" s="153">
        <v>37539</v>
      </c>
      <c r="V35" s="153">
        <v>37601</v>
      </c>
    </row>
    <row r="36" spans="2:22" x14ac:dyDescent="0.25">
      <c r="B36" t="s">
        <v>122</v>
      </c>
      <c r="C36" t="s">
        <v>170</v>
      </c>
      <c r="D36" t="s">
        <v>171</v>
      </c>
      <c r="E36" t="s">
        <v>172</v>
      </c>
      <c r="G36" t="s">
        <v>173</v>
      </c>
      <c r="H36" s="152">
        <v>8530</v>
      </c>
      <c r="I36">
        <v>4</v>
      </c>
      <c r="J36" s="153">
        <v>37606</v>
      </c>
      <c r="K36">
        <v>2.92</v>
      </c>
      <c r="L36" t="s">
        <v>4</v>
      </c>
      <c r="M36" t="s">
        <v>172</v>
      </c>
      <c r="N36" t="s">
        <v>174</v>
      </c>
      <c r="R36" t="s">
        <v>172</v>
      </c>
      <c r="S36" t="s">
        <v>175</v>
      </c>
      <c r="T36" t="s">
        <v>12</v>
      </c>
      <c r="U36" s="153">
        <v>37292</v>
      </c>
      <c r="V36" s="153">
        <v>37606</v>
      </c>
    </row>
    <row r="37" spans="2:22" x14ac:dyDescent="0.25">
      <c r="B37" t="s">
        <v>123</v>
      </c>
      <c r="C37" t="s">
        <v>170</v>
      </c>
      <c r="D37" t="s">
        <v>236</v>
      </c>
      <c r="E37" t="s">
        <v>172</v>
      </c>
      <c r="G37" t="s">
        <v>237</v>
      </c>
      <c r="H37" s="152">
        <v>8086</v>
      </c>
      <c r="I37">
        <v>15</v>
      </c>
      <c r="J37" s="153">
        <v>37602</v>
      </c>
      <c r="K37">
        <v>3.7</v>
      </c>
      <c r="L37" t="s">
        <v>4</v>
      </c>
      <c r="M37" t="s">
        <v>172</v>
      </c>
      <c r="N37" t="s">
        <v>174</v>
      </c>
      <c r="R37" t="s">
        <v>172</v>
      </c>
      <c r="S37" t="s">
        <v>187</v>
      </c>
      <c r="T37" t="s">
        <v>12</v>
      </c>
      <c r="U37" s="153">
        <v>37551</v>
      </c>
      <c r="V37" s="153">
        <v>37614</v>
      </c>
    </row>
    <row r="38" spans="2:22" x14ac:dyDescent="0.25">
      <c r="B38" t="s">
        <v>124</v>
      </c>
      <c r="C38" t="s">
        <v>170</v>
      </c>
      <c r="D38" t="s">
        <v>172</v>
      </c>
      <c r="E38" t="s">
        <v>238</v>
      </c>
      <c r="F38" t="s">
        <v>239</v>
      </c>
      <c r="G38" t="s">
        <v>240</v>
      </c>
      <c r="H38" s="152">
        <v>8066</v>
      </c>
      <c r="I38">
        <v>15</v>
      </c>
      <c r="J38" s="153">
        <v>37621</v>
      </c>
      <c r="K38">
        <v>262.14</v>
      </c>
      <c r="L38" t="s">
        <v>3</v>
      </c>
      <c r="M38" t="s">
        <v>172</v>
      </c>
      <c r="N38" t="s">
        <v>174</v>
      </c>
      <c r="R38" t="s">
        <v>172</v>
      </c>
      <c r="S38" t="s">
        <v>182</v>
      </c>
      <c r="T38" t="s">
        <v>12</v>
      </c>
      <c r="U38" s="153">
        <v>37267</v>
      </c>
      <c r="V38" s="153">
        <v>37621</v>
      </c>
    </row>
    <row r="39" spans="2:22" x14ac:dyDescent="0.25">
      <c r="B39" t="s">
        <v>125</v>
      </c>
      <c r="C39" t="s">
        <v>170</v>
      </c>
      <c r="D39" t="s">
        <v>241</v>
      </c>
      <c r="E39" t="s">
        <v>172</v>
      </c>
      <c r="G39" t="s">
        <v>242</v>
      </c>
      <c r="H39" s="152">
        <v>8094</v>
      </c>
      <c r="I39">
        <v>15</v>
      </c>
      <c r="J39" s="153">
        <v>37591</v>
      </c>
      <c r="K39">
        <v>3.74</v>
      </c>
      <c r="L39" t="s">
        <v>4</v>
      </c>
      <c r="M39" t="s">
        <v>172</v>
      </c>
      <c r="N39" t="s">
        <v>174</v>
      </c>
      <c r="R39" t="s">
        <v>172</v>
      </c>
      <c r="S39" t="s">
        <v>182</v>
      </c>
      <c r="T39" t="s">
        <v>12</v>
      </c>
      <c r="U39" s="153">
        <v>37454</v>
      </c>
      <c r="V39" s="153">
        <v>37627</v>
      </c>
    </row>
    <row r="40" spans="2:22" x14ac:dyDescent="0.25">
      <c r="B40" t="s">
        <v>126</v>
      </c>
      <c r="C40" t="s">
        <v>170</v>
      </c>
      <c r="D40" t="s">
        <v>243</v>
      </c>
      <c r="E40" t="s">
        <v>172</v>
      </c>
      <c r="G40" t="s">
        <v>186</v>
      </c>
      <c r="H40" s="152">
        <v>7039</v>
      </c>
      <c r="I40">
        <v>9</v>
      </c>
      <c r="J40" s="153">
        <v>37622</v>
      </c>
      <c r="K40">
        <v>10.26</v>
      </c>
      <c r="L40" t="s">
        <v>4</v>
      </c>
      <c r="M40" t="s">
        <v>172</v>
      </c>
      <c r="N40" t="s">
        <v>174</v>
      </c>
      <c r="R40" t="s">
        <v>172</v>
      </c>
      <c r="S40" t="s">
        <v>175</v>
      </c>
      <c r="T40" t="s">
        <v>12</v>
      </c>
      <c r="U40" s="153">
        <v>37390</v>
      </c>
      <c r="V40" s="153">
        <v>37636</v>
      </c>
    </row>
    <row r="41" spans="2:22" x14ac:dyDescent="0.25">
      <c r="B41" t="s">
        <v>127</v>
      </c>
      <c r="C41" t="s">
        <v>170</v>
      </c>
      <c r="D41" t="s">
        <v>244</v>
      </c>
      <c r="E41" t="s">
        <v>172</v>
      </c>
      <c r="G41" t="s">
        <v>189</v>
      </c>
      <c r="H41" s="152">
        <v>8060</v>
      </c>
      <c r="I41">
        <v>13</v>
      </c>
      <c r="J41" s="153">
        <v>37601</v>
      </c>
      <c r="K41">
        <v>2.27</v>
      </c>
      <c r="L41" t="s">
        <v>4</v>
      </c>
      <c r="M41" t="s">
        <v>172</v>
      </c>
      <c r="N41" t="s">
        <v>174</v>
      </c>
      <c r="R41" t="s">
        <v>172</v>
      </c>
      <c r="S41" t="s">
        <v>187</v>
      </c>
      <c r="T41" t="s">
        <v>12</v>
      </c>
      <c r="U41" s="153">
        <v>37540</v>
      </c>
      <c r="V41" s="153">
        <v>37644</v>
      </c>
    </row>
    <row r="42" spans="2:22" x14ac:dyDescent="0.25">
      <c r="B42" t="s">
        <v>128</v>
      </c>
      <c r="C42" t="s">
        <v>170</v>
      </c>
      <c r="D42" t="s">
        <v>245</v>
      </c>
      <c r="E42" t="s">
        <v>172</v>
      </c>
      <c r="G42" t="s">
        <v>246</v>
      </c>
      <c r="H42" s="152">
        <v>8873</v>
      </c>
      <c r="I42">
        <v>5</v>
      </c>
      <c r="J42" s="153">
        <v>37644</v>
      </c>
      <c r="K42">
        <v>4.53</v>
      </c>
      <c r="L42" t="s">
        <v>4</v>
      </c>
      <c r="M42" t="s">
        <v>172</v>
      </c>
      <c r="N42" t="s">
        <v>174</v>
      </c>
      <c r="R42" t="s">
        <v>172</v>
      </c>
      <c r="S42" t="s">
        <v>187</v>
      </c>
      <c r="T42" t="s">
        <v>12</v>
      </c>
      <c r="U42" s="153">
        <v>37546</v>
      </c>
      <c r="V42" s="153">
        <v>37644</v>
      </c>
    </row>
    <row r="43" spans="2:22" x14ac:dyDescent="0.25">
      <c r="B43" t="s">
        <v>129</v>
      </c>
      <c r="C43" t="s">
        <v>170</v>
      </c>
      <c r="D43" t="s">
        <v>247</v>
      </c>
      <c r="E43" t="s">
        <v>172</v>
      </c>
      <c r="G43" t="s">
        <v>248</v>
      </c>
      <c r="H43" s="152">
        <v>8110</v>
      </c>
      <c r="I43">
        <v>14</v>
      </c>
      <c r="J43" s="153">
        <v>37658</v>
      </c>
      <c r="K43">
        <v>4.96</v>
      </c>
      <c r="L43" t="s">
        <v>4</v>
      </c>
      <c r="M43" t="s">
        <v>172</v>
      </c>
      <c r="N43" t="s">
        <v>174</v>
      </c>
      <c r="R43" t="s">
        <v>172</v>
      </c>
      <c r="S43" t="s">
        <v>187</v>
      </c>
      <c r="T43" t="s">
        <v>12</v>
      </c>
      <c r="U43" s="153">
        <v>37515</v>
      </c>
      <c r="V43" s="153">
        <v>37658</v>
      </c>
    </row>
    <row r="44" spans="2:22" x14ac:dyDescent="0.25">
      <c r="B44" t="s">
        <v>130</v>
      </c>
      <c r="C44" t="s">
        <v>170</v>
      </c>
      <c r="D44" t="s">
        <v>249</v>
      </c>
      <c r="E44" t="s">
        <v>172</v>
      </c>
      <c r="G44" t="s">
        <v>201</v>
      </c>
      <c r="H44" s="152">
        <v>8008</v>
      </c>
      <c r="I44">
        <v>18</v>
      </c>
      <c r="J44" s="153">
        <v>37663</v>
      </c>
      <c r="K44">
        <v>2.48</v>
      </c>
      <c r="L44" t="s">
        <v>4</v>
      </c>
      <c r="M44" t="s">
        <v>172</v>
      </c>
      <c r="N44" t="s">
        <v>174</v>
      </c>
      <c r="R44" t="s">
        <v>172</v>
      </c>
      <c r="S44" t="s">
        <v>182</v>
      </c>
      <c r="T44" t="s">
        <v>12</v>
      </c>
      <c r="U44" s="153">
        <v>37567</v>
      </c>
      <c r="V44" s="153">
        <v>37663</v>
      </c>
    </row>
    <row r="45" spans="2:22" x14ac:dyDescent="0.25">
      <c r="B45" t="s">
        <v>131</v>
      </c>
      <c r="C45" t="s">
        <v>170</v>
      </c>
      <c r="D45" t="s">
        <v>250</v>
      </c>
      <c r="E45" t="s">
        <v>172</v>
      </c>
      <c r="G45" t="s">
        <v>199</v>
      </c>
      <c r="H45" s="152">
        <v>8302</v>
      </c>
      <c r="I45">
        <v>20</v>
      </c>
      <c r="J45" s="153">
        <v>37677</v>
      </c>
      <c r="K45">
        <v>9.94</v>
      </c>
      <c r="L45" t="s">
        <v>4</v>
      </c>
      <c r="M45" t="s">
        <v>172</v>
      </c>
      <c r="N45" t="s">
        <v>174</v>
      </c>
      <c r="R45" t="s">
        <v>172</v>
      </c>
      <c r="S45" t="s">
        <v>182</v>
      </c>
      <c r="T45" t="s">
        <v>12</v>
      </c>
      <c r="U45" s="153">
        <v>37529</v>
      </c>
      <c r="V45" s="153">
        <v>37694</v>
      </c>
    </row>
    <row r="46" spans="2:22" x14ac:dyDescent="0.25">
      <c r="B46" t="s">
        <v>132</v>
      </c>
      <c r="C46" t="s">
        <v>170</v>
      </c>
      <c r="D46" t="s">
        <v>251</v>
      </c>
      <c r="E46" t="s">
        <v>172</v>
      </c>
      <c r="G46" t="s">
        <v>252</v>
      </c>
      <c r="H46" s="152">
        <v>7052</v>
      </c>
      <c r="I46">
        <v>9</v>
      </c>
      <c r="J46" s="153">
        <v>37705</v>
      </c>
      <c r="K46">
        <v>4.6100000000000003</v>
      </c>
      <c r="L46" t="s">
        <v>4</v>
      </c>
      <c r="M46" t="s">
        <v>172</v>
      </c>
      <c r="N46" t="s">
        <v>174</v>
      </c>
      <c r="R46" t="s">
        <v>172</v>
      </c>
      <c r="S46" t="s">
        <v>187</v>
      </c>
      <c r="T46" t="s">
        <v>12</v>
      </c>
      <c r="U46" s="153">
        <v>37596</v>
      </c>
      <c r="V46" s="153">
        <v>37705</v>
      </c>
    </row>
    <row r="47" spans="2:22" x14ac:dyDescent="0.25">
      <c r="B47" t="s">
        <v>133</v>
      </c>
      <c r="C47" t="s">
        <v>170</v>
      </c>
      <c r="D47" t="s">
        <v>253</v>
      </c>
      <c r="E47" t="s">
        <v>172</v>
      </c>
      <c r="G47" t="s">
        <v>254</v>
      </c>
      <c r="H47" s="152">
        <v>8005</v>
      </c>
      <c r="I47">
        <v>18</v>
      </c>
      <c r="J47" s="153">
        <v>37712</v>
      </c>
      <c r="K47">
        <v>2.82</v>
      </c>
      <c r="L47" t="s">
        <v>4</v>
      </c>
      <c r="M47" t="s">
        <v>172</v>
      </c>
      <c r="N47" t="s">
        <v>174</v>
      </c>
      <c r="R47" t="s">
        <v>172</v>
      </c>
      <c r="S47" t="s">
        <v>175</v>
      </c>
      <c r="T47" t="s">
        <v>12</v>
      </c>
      <c r="U47" s="153">
        <v>37645</v>
      </c>
      <c r="V47" s="153">
        <v>37727</v>
      </c>
    </row>
    <row r="48" spans="2:22" x14ac:dyDescent="0.25">
      <c r="B48" t="s">
        <v>134</v>
      </c>
      <c r="C48" t="s">
        <v>170</v>
      </c>
      <c r="D48" t="s">
        <v>255</v>
      </c>
      <c r="E48" t="s">
        <v>172</v>
      </c>
      <c r="G48" t="s">
        <v>256</v>
      </c>
      <c r="H48" s="152">
        <v>8009</v>
      </c>
      <c r="I48">
        <v>14</v>
      </c>
      <c r="J48" s="153">
        <v>37739</v>
      </c>
      <c r="K48">
        <v>4.5199999999999996</v>
      </c>
      <c r="L48" t="s">
        <v>4</v>
      </c>
      <c r="M48" t="s">
        <v>172</v>
      </c>
      <c r="N48" t="s">
        <v>174</v>
      </c>
      <c r="R48" t="s">
        <v>172</v>
      </c>
      <c r="S48" t="s">
        <v>182</v>
      </c>
      <c r="T48" t="s">
        <v>12</v>
      </c>
      <c r="U48" s="153">
        <v>37574</v>
      </c>
      <c r="V48" s="153">
        <v>37739</v>
      </c>
    </row>
    <row r="49" spans="2:22" x14ac:dyDescent="0.25">
      <c r="B49" t="s">
        <v>135</v>
      </c>
      <c r="C49" t="s">
        <v>170</v>
      </c>
      <c r="D49" t="s">
        <v>257</v>
      </c>
      <c r="E49" t="s">
        <v>172</v>
      </c>
      <c r="G49" t="s">
        <v>258</v>
      </c>
      <c r="H49" s="152">
        <v>7040</v>
      </c>
      <c r="I49">
        <v>9</v>
      </c>
      <c r="J49" s="153">
        <v>37712</v>
      </c>
      <c r="K49">
        <v>2.78</v>
      </c>
      <c r="L49" t="s">
        <v>4</v>
      </c>
      <c r="M49" t="s">
        <v>172</v>
      </c>
      <c r="N49" t="s">
        <v>174</v>
      </c>
      <c r="R49" t="s">
        <v>172</v>
      </c>
      <c r="S49" t="s">
        <v>187</v>
      </c>
      <c r="T49" t="s">
        <v>12</v>
      </c>
      <c r="U49" s="153">
        <v>37573</v>
      </c>
      <c r="V49" s="153">
        <v>37749</v>
      </c>
    </row>
    <row r="50" spans="2:22" x14ac:dyDescent="0.25">
      <c r="B50" t="s">
        <v>136</v>
      </c>
      <c r="C50" t="s">
        <v>170</v>
      </c>
      <c r="D50" t="s">
        <v>259</v>
      </c>
      <c r="E50" t="s">
        <v>172</v>
      </c>
      <c r="G50" t="s">
        <v>260</v>
      </c>
      <c r="H50" s="152">
        <v>8525</v>
      </c>
      <c r="I50">
        <v>12</v>
      </c>
      <c r="J50" s="153">
        <v>37706</v>
      </c>
      <c r="K50">
        <v>4.79</v>
      </c>
      <c r="L50" t="s">
        <v>4</v>
      </c>
      <c r="M50" t="s">
        <v>172</v>
      </c>
      <c r="N50" t="s">
        <v>174</v>
      </c>
      <c r="R50" t="s">
        <v>172</v>
      </c>
      <c r="S50" t="s">
        <v>187</v>
      </c>
      <c r="T50" t="s">
        <v>12</v>
      </c>
      <c r="U50" s="153">
        <v>37583</v>
      </c>
      <c r="V50" s="153">
        <v>37749</v>
      </c>
    </row>
    <row r="51" spans="2:22" x14ac:dyDescent="0.25">
      <c r="B51" t="s">
        <v>137</v>
      </c>
      <c r="C51" t="s">
        <v>170</v>
      </c>
      <c r="D51" t="s">
        <v>172</v>
      </c>
      <c r="E51" t="s">
        <v>261</v>
      </c>
      <c r="F51" t="s">
        <v>262</v>
      </c>
      <c r="G51" t="s">
        <v>263</v>
      </c>
      <c r="H51" s="152">
        <v>7827</v>
      </c>
      <c r="I51">
        <v>1</v>
      </c>
      <c r="J51" s="153">
        <v>37752</v>
      </c>
      <c r="K51">
        <v>4.1900000000000004</v>
      </c>
      <c r="L51" t="s">
        <v>3</v>
      </c>
      <c r="M51" t="s">
        <v>172</v>
      </c>
      <c r="N51" t="s">
        <v>174</v>
      </c>
      <c r="R51" t="s">
        <v>172</v>
      </c>
      <c r="S51" t="s">
        <v>175</v>
      </c>
      <c r="T51" t="s">
        <v>12</v>
      </c>
      <c r="U51" s="153">
        <v>37462</v>
      </c>
      <c r="V51" s="153">
        <v>37752</v>
      </c>
    </row>
    <row r="52" spans="2:22" x14ac:dyDescent="0.25">
      <c r="B52" t="s">
        <v>138</v>
      </c>
      <c r="C52" t="s">
        <v>170</v>
      </c>
      <c r="D52" t="s">
        <v>264</v>
      </c>
      <c r="E52" t="s">
        <v>172</v>
      </c>
      <c r="G52" t="s">
        <v>263</v>
      </c>
      <c r="H52" s="152">
        <v>7827</v>
      </c>
      <c r="I52">
        <v>1</v>
      </c>
      <c r="J52" s="153">
        <v>37750</v>
      </c>
      <c r="K52">
        <v>8.3800000000000008</v>
      </c>
      <c r="L52" t="s">
        <v>4</v>
      </c>
      <c r="M52" t="s">
        <v>172</v>
      </c>
      <c r="N52" t="s">
        <v>174</v>
      </c>
      <c r="R52" t="s">
        <v>172</v>
      </c>
      <c r="S52" t="s">
        <v>175</v>
      </c>
      <c r="T52" t="s">
        <v>12</v>
      </c>
      <c r="U52" s="153">
        <v>37582</v>
      </c>
      <c r="V52" s="153">
        <v>37752</v>
      </c>
    </row>
    <row r="53" spans="2:22" x14ac:dyDescent="0.25">
      <c r="B53" t="s">
        <v>139</v>
      </c>
      <c r="C53" t="s">
        <v>170</v>
      </c>
      <c r="D53" t="s">
        <v>172</v>
      </c>
      <c r="E53" t="s">
        <v>261</v>
      </c>
      <c r="F53" t="s">
        <v>262</v>
      </c>
      <c r="G53" t="s">
        <v>263</v>
      </c>
      <c r="H53" s="152">
        <v>7827</v>
      </c>
      <c r="I53">
        <v>1</v>
      </c>
      <c r="J53" s="153">
        <v>37752</v>
      </c>
      <c r="K53">
        <v>9.77</v>
      </c>
      <c r="L53" t="s">
        <v>3</v>
      </c>
      <c r="M53" t="s">
        <v>172</v>
      </c>
      <c r="N53" t="s">
        <v>174</v>
      </c>
      <c r="R53" t="s">
        <v>172</v>
      </c>
      <c r="S53" t="s">
        <v>175</v>
      </c>
      <c r="T53" t="s">
        <v>12</v>
      </c>
      <c r="U53" s="153">
        <v>37462</v>
      </c>
      <c r="V53" s="153">
        <v>37752</v>
      </c>
    </row>
    <row r="54" spans="2:22" x14ac:dyDescent="0.25">
      <c r="B54" t="s">
        <v>140</v>
      </c>
      <c r="C54" t="s">
        <v>170</v>
      </c>
      <c r="D54" t="s">
        <v>172</v>
      </c>
      <c r="E54" t="s">
        <v>265</v>
      </c>
      <c r="F54" t="s">
        <v>266</v>
      </c>
      <c r="G54" t="s">
        <v>267</v>
      </c>
      <c r="H54" s="152">
        <v>8560</v>
      </c>
      <c r="I54">
        <v>12</v>
      </c>
      <c r="J54" s="153">
        <v>37764</v>
      </c>
      <c r="K54">
        <v>479.8</v>
      </c>
      <c r="L54" t="s">
        <v>3</v>
      </c>
      <c r="M54" t="s">
        <v>172</v>
      </c>
      <c r="N54" t="s">
        <v>174</v>
      </c>
      <c r="R54" t="s">
        <v>172</v>
      </c>
      <c r="S54" t="s">
        <v>187</v>
      </c>
      <c r="T54" t="s">
        <v>12</v>
      </c>
      <c r="U54" s="153">
        <v>37477</v>
      </c>
      <c r="V54" s="153">
        <v>37764</v>
      </c>
    </row>
    <row r="55" spans="2:22" x14ac:dyDescent="0.25">
      <c r="B55" t="s">
        <v>141</v>
      </c>
      <c r="C55" t="s">
        <v>170</v>
      </c>
      <c r="D55" t="s">
        <v>268</v>
      </c>
      <c r="E55" t="s">
        <v>172</v>
      </c>
      <c r="G55" t="s">
        <v>260</v>
      </c>
      <c r="H55" s="152">
        <v>8525</v>
      </c>
      <c r="I55">
        <v>12</v>
      </c>
      <c r="J55" s="153">
        <v>37750</v>
      </c>
      <c r="K55">
        <v>2.8</v>
      </c>
      <c r="L55" t="s">
        <v>4</v>
      </c>
      <c r="M55" t="s">
        <v>172</v>
      </c>
      <c r="N55" t="s">
        <v>174</v>
      </c>
      <c r="R55" t="s">
        <v>172</v>
      </c>
      <c r="S55" t="s">
        <v>187</v>
      </c>
      <c r="T55" t="s">
        <v>12</v>
      </c>
      <c r="U55" s="153">
        <v>37708</v>
      </c>
      <c r="V55" s="153">
        <v>37784</v>
      </c>
    </row>
    <row r="56" spans="2:22" x14ac:dyDescent="0.25">
      <c r="B56" t="s">
        <v>142</v>
      </c>
      <c r="C56" t="s">
        <v>170</v>
      </c>
      <c r="D56" t="s">
        <v>269</v>
      </c>
      <c r="E56" t="s">
        <v>172</v>
      </c>
      <c r="G56" t="s">
        <v>198</v>
      </c>
      <c r="H56" s="152">
        <v>7042</v>
      </c>
      <c r="I56">
        <v>9</v>
      </c>
      <c r="J56" s="153">
        <v>37742</v>
      </c>
      <c r="K56">
        <v>4.6100000000000003</v>
      </c>
      <c r="L56" t="s">
        <v>4</v>
      </c>
      <c r="M56" t="s">
        <v>172</v>
      </c>
      <c r="N56" t="s">
        <v>174</v>
      </c>
      <c r="R56" t="s">
        <v>172</v>
      </c>
      <c r="S56" t="s">
        <v>187</v>
      </c>
      <c r="T56" t="s">
        <v>12</v>
      </c>
      <c r="U56" s="153">
        <v>37683</v>
      </c>
      <c r="V56" s="153">
        <v>37784</v>
      </c>
    </row>
    <row r="57" spans="2:22" x14ac:dyDescent="0.25">
      <c r="B57" t="s">
        <v>143</v>
      </c>
      <c r="C57" t="s">
        <v>170</v>
      </c>
      <c r="D57" t="s">
        <v>270</v>
      </c>
      <c r="E57" t="s">
        <v>172</v>
      </c>
      <c r="G57" t="s">
        <v>271</v>
      </c>
      <c r="H57" s="152">
        <v>7438</v>
      </c>
      <c r="I57">
        <v>6</v>
      </c>
      <c r="J57" s="153">
        <v>37770</v>
      </c>
      <c r="K57">
        <v>2.88</v>
      </c>
      <c r="L57" t="s">
        <v>4</v>
      </c>
      <c r="M57" t="s">
        <v>172</v>
      </c>
      <c r="N57" t="s">
        <v>174</v>
      </c>
      <c r="R57" t="s">
        <v>172</v>
      </c>
      <c r="S57" t="s">
        <v>175</v>
      </c>
      <c r="T57" t="s">
        <v>12</v>
      </c>
      <c r="U57" s="153">
        <v>37683</v>
      </c>
      <c r="V57" s="153">
        <v>37813</v>
      </c>
    </row>
    <row r="58" spans="2:22" x14ac:dyDescent="0.25">
      <c r="B58" t="s">
        <v>144</v>
      </c>
      <c r="C58" t="s">
        <v>170</v>
      </c>
      <c r="D58" t="s">
        <v>276</v>
      </c>
      <c r="E58" t="s">
        <v>172</v>
      </c>
      <c r="G58" t="s">
        <v>277</v>
      </c>
      <c r="H58" s="152">
        <v>7865</v>
      </c>
      <c r="I58">
        <v>2</v>
      </c>
      <c r="J58" s="153">
        <v>36739</v>
      </c>
      <c r="K58">
        <v>4.4000000000000004</v>
      </c>
      <c r="L58" t="s">
        <v>4</v>
      </c>
      <c r="M58" t="s">
        <v>172</v>
      </c>
      <c r="N58" t="s">
        <v>174</v>
      </c>
      <c r="R58" t="s">
        <v>275</v>
      </c>
      <c r="S58" t="s">
        <v>175</v>
      </c>
      <c r="T58" t="s">
        <v>12</v>
      </c>
      <c r="U58" s="153">
        <v>37783</v>
      </c>
      <c r="V58" s="153">
        <v>37923</v>
      </c>
    </row>
    <row r="59" spans="2:22" x14ac:dyDescent="0.25">
      <c r="B59" t="s">
        <v>145</v>
      </c>
      <c r="C59" t="s">
        <v>170</v>
      </c>
      <c r="D59" t="s">
        <v>279</v>
      </c>
      <c r="E59" t="s">
        <v>172</v>
      </c>
      <c r="G59" t="s">
        <v>280</v>
      </c>
      <c r="H59" s="152">
        <v>7421</v>
      </c>
      <c r="I59">
        <v>6</v>
      </c>
      <c r="J59" s="153">
        <v>36739</v>
      </c>
      <c r="K59">
        <v>2.64</v>
      </c>
      <c r="L59" t="s">
        <v>4</v>
      </c>
      <c r="M59" t="s">
        <v>172</v>
      </c>
      <c r="N59" t="s">
        <v>174</v>
      </c>
      <c r="R59" t="s">
        <v>275</v>
      </c>
      <c r="S59" t="s">
        <v>194</v>
      </c>
      <c r="T59" t="s">
        <v>12</v>
      </c>
      <c r="U59" s="153">
        <v>37852</v>
      </c>
      <c r="V59" s="153">
        <v>37935</v>
      </c>
    </row>
    <row r="60" spans="2:22" x14ac:dyDescent="0.25">
      <c r="B60" t="s">
        <v>146</v>
      </c>
      <c r="C60" t="s">
        <v>170</v>
      </c>
      <c r="D60" t="s">
        <v>281</v>
      </c>
      <c r="E60" t="s">
        <v>172</v>
      </c>
      <c r="G60" t="s">
        <v>223</v>
      </c>
      <c r="H60" s="152">
        <v>7825</v>
      </c>
      <c r="I60">
        <v>2</v>
      </c>
      <c r="J60" s="153">
        <v>36800</v>
      </c>
      <c r="K60">
        <v>2.31</v>
      </c>
      <c r="L60" t="s">
        <v>4</v>
      </c>
      <c r="M60" t="s">
        <v>172</v>
      </c>
      <c r="N60" t="s">
        <v>174</v>
      </c>
      <c r="R60" t="s">
        <v>275</v>
      </c>
      <c r="S60" t="s">
        <v>175</v>
      </c>
      <c r="T60" t="s">
        <v>12</v>
      </c>
      <c r="U60" s="153">
        <v>37869</v>
      </c>
      <c r="V60" s="153">
        <v>37958</v>
      </c>
    </row>
    <row r="61" spans="2:22" x14ac:dyDescent="0.25">
      <c r="B61" t="s">
        <v>147</v>
      </c>
      <c r="C61" t="s">
        <v>170</v>
      </c>
      <c r="D61" t="s">
        <v>282</v>
      </c>
      <c r="E61" t="s">
        <v>283</v>
      </c>
      <c r="G61" t="s">
        <v>223</v>
      </c>
      <c r="H61" s="152">
        <v>7825</v>
      </c>
      <c r="I61">
        <v>2</v>
      </c>
      <c r="J61" s="153">
        <v>36831</v>
      </c>
      <c r="K61">
        <v>9.1999999999999993</v>
      </c>
      <c r="L61" t="s">
        <v>1</v>
      </c>
      <c r="M61" t="s">
        <v>172</v>
      </c>
      <c r="N61" t="s">
        <v>174</v>
      </c>
      <c r="R61" t="s">
        <v>275</v>
      </c>
      <c r="S61" t="s">
        <v>175</v>
      </c>
      <c r="T61" t="s">
        <v>12</v>
      </c>
      <c r="U61" s="153">
        <v>37815</v>
      </c>
      <c r="V61" s="153">
        <v>37984</v>
      </c>
    </row>
    <row r="62" spans="2:22" x14ac:dyDescent="0.25">
      <c r="B62" t="s">
        <v>148</v>
      </c>
      <c r="C62" t="s">
        <v>170</v>
      </c>
      <c r="D62" t="s">
        <v>250</v>
      </c>
      <c r="E62" t="s">
        <v>172</v>
      </c>
      <c r="G62" t="s">
        <v>199</v>
      </c>
      <c r="H62" s="152">
        <v>8302</v>
      </c>
      <c r="I62">
        <v>20</v>
      </c>
      <c r="J62" s="153">
        <v>37677</v>
      </c>
      <c r="K62">
        <v>9.4499999999999993</v>
      </c>
      <c r="L62" t="s">
        <v>4</v>
      </c>
      <c r="M62" t="s">
        <v>172</v>
      </c>
      <c r="N62" t="s">
        <v>174</v>
      </c>
      <c r="R62" t="s">
        <v>278</v>
      </c>
      <c r="S62" t="s">
        <v>273</v>
      </c>
      <c r="T62" t="s">
        <v>12</v>
      </c>
      <c r="U62" s="153">
        <v>38134</v>
      </c>
      <c r="V62" s="153">
        <v>38328</v>
      </c>
    </row>
    <row r="63" spans="2:22" x14ac:dyDescent="0.25">
      <c r="B63" t="s">
        <v>149</v>
      </c>
      <c r="C63" t="s">
        <v>170</v>
      </c>
      <c r="D63" t="s">
        <v>200</v>
      </c>
      <c r="E63" t="s">
        <v>172</v>
      </c>
      <c r="G63" t="s">
        <v>272</v>
      </c>
      <c r="H63" s="152">
        <v>8008</v>
      </c>
      <c r="I63">
        <v>18</v>
      </c>
      <c r="J63" s="153">
        <v>37377</v>
      </c>
      <c r="K63">
        <v>2.64</v>
      </c>
      <c r="L63" t="s">
        <v>4</v>
      </c>
      <c r="M63" t="s">
        <v>172</v>
      </c>
      <c r="N63" t="s">
        <v>174</v>
      </c>
      <c r="R63" t="s">
        <v>278</v>
      </c>
      <c r="S63" t="s">
        <v>273</v>
      </c>
      <c r="T63" t="s">
        <v>12</v>
      </c>
      <c r="U63" s="153">
        <v>38209</v>
      </c>
      <c r="V63" s="153">
        <v>38335</v>
      </c>
    </row>
    <row r="64" spans="2:22" x14ac:dyDescent="0.25">
      <c r="B64" t="s">
        <v>150</v>
      </c>
      <c r="C64" t="s">
        <v>170</v>
      </c>
      <c r="D64" t="s">
        <v>286</v>
      </c>
      <c r="E64" t="s">
        <v>287</v>
      </c>
      <c r="G64" t="s">
        <v>223</v>
      </c>
      <c r="H64" s="152">
        <v>7825</v>
      </c>
      <c r="I64">
        <v>2</v>
      </c>
      <c r="J64" s="153">
        <v>36831</v>
      </c>
      <c r="K64">
        <v>1.84</v>
      </c>
      <c r="L64" t="s">
        <v>1</v>
      </c>
      <c r="M64" t="s">
        <v>172</v>
      </c>
      <c r="N64" t="s">
        <v>174</v>
      </c>
      <c r="R64" t="s">
        <v>275</v>
      </c>
      <c r="S64" t="s">
        <v>175</v>
      </c>
      <c r="T64" t="s">
        <v>12</v>
      </c>
      <c r="U64" s="153">
        <v>38330</v>
      </c>
      <c r="V64" s="153">
        <v>38385</v>
      </c>
    </row>
    <row r="65" spans="2:22" x14ac:dyDescent="0.25">
      <c r="B65" t="s">
        <v>151</v>
      </c>
      <c r="C65" t="s">
        <v>170</v>
      </c>
      <c r="D65" t="s">
        <v>284</v>
      </c>
      <c r="E65" t="s">
        <v>288</v>
      </c>
      <c r="F65" t="s">
        <v>289</v>
      </c>
      <c r="G65" t="s">
        <v>285</v>
      </c>
      <c r="H65" s="152">
        <v>8648</v>
      </c>
      <c r="I65">
        <v>12</v>
      </c>
      <c r="J65" s="153">
        <v>37559</v>
      </c>
      <c r="K65">
        <v>8.8800000000000008</v>
      </c>
      <c r="L65" t="s">
        <v>3</v>
      </c>
      <c r="M65" t="s">
        <v>172</v>
      </c>
      <c r="N65" t="s">
        <v>174</v>
      </c>
      <c r="R65" t="s">
        <v>274</v>
      </c>
      <c r="S65" t="s">
        <v>187</v>
      </c>
      <c r="T65" t="s">
        <v>12</v>
      </c>
      <c r="U65" s="153">
        <v>37939</v>
      </c>
      <c r="V65" s="153">
        <v>38460</v>
      </c>
    </row>
    <row r="66" spans="2:22" x14ac:dyDescent="0.25">
      <c r="B66" t="s">
        <v>152</v>
      </c>
      <c r="C66" t="s">
        <v>170</v>
      </c>
      <c r="D66" t="s">
        <v>292</v>
      </c>
      <c r="E66" t="s">
        <v>172</v>
      </c>
      <c r="G66" t="s">
        <v>260</v>
      </c>
      <c r="H66" s="152">
        <v>8525</v>
      </c>
      <c r="I66">
        <v>12</v>
      </c>
      <c r="J66" s="153">
        <v>37257</v>
      </c>
      <c r="K66">
        <v>1.92</v>
      </c>
      <c r="L66" t="s">
        <v>4</v>
      </c>
      <c r="M66" t="s">
        <v>172</v>
      </c>
      <c r="N66" t="s">
        <v>174</v>
      </c>
      <c r="R66" t="s">
        <v>291</v>
      </c>
      <c r="S66" t="s">
        <v>175</v>
      </c>
      <c r="T66" t="s">
        <v>12</v>
      </c>
      <c r="U66" s="153">
        <v>38643</v>
      </c>
      <c r="V66" s="153">
        <v>38996</v>
      </c>
    </row>
    <row r="67" spans="2:22" x14ac:dyDescent="0.25">
      <c r="B67" t="s">
        <v>153</v>
      </c>
      <c r="C67" t="s">
        <v>293</v>
      </c>
      <c r="D67" t="s">
        <v>294</v>
      </c>
      <c r="E67" t="s">
        <v>295</v>
      </c>
      <c r="F67" t="s">
        <v>296</v>
      </c>
      <c r="G67" t="s">
        <v>290</v>
      </c>
      <c r="H67" s="152">
        <v>7310</v>
      </c>
      <c r="I67">
        <v>8</v>
      </c>
      <c r="J67" s="153">
        <v>37377</v>
      </c>
      <c r="K67">
        <v>62.7</v>
      </c>
      <c r="L67" t="s">
        <v>3</v>
      </c>
      <c r="M67" t="s">
        <v>172</v>
      </c>
      <c r="N67" t="s">
        <v>174</v>
      </c>
      <c r="R67" t="s">
        <v>297</v>
      </c>
      <c r="S67" t="s">
        <v>187</v>
      </c>
      <c r="T67" t="s">
        <v>12</v>
      </c>
      <c r="U67" s="153">
        <v>39722</v>
      </c>
      <c r="V67" s="15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88671875" defaultRowHeight="13.2" x14ac:dyDescent="0.25"/>
  <cols>
    <col min="1" max="16384" width="8.88671875" style="207"/>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91"/>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1.33203125" style="1" bestFit="1" customWidth="1"/>
    <col min="2" max="2" width="9.33203125" style="40" bestFit="1" customWidth="1"/>
    <col min="3" max="3" width="11.109375" style="163" bestFit="1" customWidth="1"/>
    <col min="4" max="4" width="0.88671875" style="1" customWidth="1"/>
    <col min="5" max="5" width="9.109375" style="1" customWidth="1"/>
    <col min="6" max="6" width="9.77734375" style="1" bestFit="1" customWidth="1"/>
    <col min="7" max="7" width="13" style="1" bestFit="1" customWidth="1"/>
    <col min="8" max="8" width="12.77734375" style="163" customWidth="1"/>
    <col min="9" max="9" width="10" style="1" customWidth="1"/>
    <col min="10" max="11" width="10.6640625" style="1" customWidth="1"/>
    <col min="12" max="12" width="11.109375" style="1" bestFit="1" customWidth="1"/>
    <col min="13" max="13" width="0.88671875" style="1" customWidth="1"/>
    <col min="14" max="14" width="9.5546875" style="1" customWidth="1"/>
    <col min="15" max="15" width="10.21875" style="1" customWidth="1"/>
    <col min="16" max="16" width="0.88671875" style="1" customWidth="1"/>
    <col min="17" max="17" width="10.6640625" style="1" customWidth="1"/>
    <col min="18" max="18" width="10.44140625" style="1" bestFit="1" customWidth="1"/>
    <col min="19" max="19" width="0.88671875" style="1" customWidth="1"/>
    <col min="20" max="20" width="10" style="1" bestFit="1" customWidth="1"/>
    <col min="21" max="21" width="14.77734375" style="1" bestFit="1" customWidth="1"/>
    <col min="22" max="22" width="1" style="1" customWidth="1"/>
    <col min="23" max="23" width="10.33203125" style="297" customWidth="1"/>
    <col min="24" max="24" width="16" style="297" bestFit="1" customWidth="1"/>
    <col min="25" max="25" width="1" style="297" customWidth="1"/>
    <col min="26" max="26" width="10.6640625" style="385" bestFit="1" customWidth="1"/>
    <col min="27" max="27" width="10.21875" style="385" bestFit="1" customWidth="1"/>
    <col min="28" max="16384" width="10.33203125" style="1"/>
  </cols>
  <sheetData>
    <row r="1" spans="1:30" ht="27.6" customHeight="1" x14ac:dyDescent="0.3">
      <c r="A1" s="572" t="str">
        <f>'Annual Capacity'!G1</f>
        <v xml:space="preserve"> New Jersey Solar Installations Report as of</v>
      </c>
      <c r="B1" s="572"/>
      <c r="C1" s="572"/>
      <c r="D1" s="572"/>
      <c r="E1" s="572"/>
      <c r="F1" s="572"/>
      <c r="G1" s="442">
        <f>'Annual Capacity'!M1</f>
        <v>45077</v>
      </c>
      <c r="H1" s="573" t="s">
        <v>308</v>
      </c>
      <c r="I1" s="573"/>
      <c r="J1" s="573"/>
      <c r="K1" s="224"/>
      <c r="L1" s="224"/>
      <c r="M1" s="224"/>
      <c r="N1" s="224"/>
      <c r="T1" s="133"/>
      <c r="U1" s="156"/>
      <c r="V1" s="156"/>
      <c r="W1" s="296"/>
      <c r="X1" s="296"/>
      <c r="Y1" s="296"/>
      <c r="Z1" s="384"/>
      <c r="AA1" s="384"/>
      <c r="AB1" s="156"/>
      <c r="AC1" s="156"/>
      <c r="AD1" s="156"/>
    </row>
    <row r="2" spans="1:30" ht="10.199999999999999" customHeight="1" x14ac:dyDescent="0.3">
      <c r="A2" s="41"/>
      <c r="B2" s="42"/>
      <c r="C2" s="162"/>
      <c r="E2" s="41"/>
      <c r="F2" s="41"/>
      <c r="G2" s="41"/>
      <c r="H2" s="162"/>
      <c r="I2" s="41"/>
      <c r="J2" s="41"/>
      <c r="W2" s="145"/>
      <c r="X2" s="145"/>
      <c r="Y2" s="145"/>
      <c r="AA2" s="310"/>
    </row>
    <row r="3" spans="1:30" ht="15.6" customHeight="1" x14ac:dyDescent="0.25">
      <c r="A3" s="63"/>
      <c r="B3" s="527" t="s">
        <v>82</v>
      </c>
      <c r="C3" s="527"/>
      <c r="D3" s="20"/>
      <c r="E3" s="563" t="s">
        <v>9</v>
      </c>
      <c r="F3" s="564"/>
      <c r="G3" s="563" t="s">
        <v>9</v>
      </c>
      <c r="H3" s="564"/>
      <c r="I3" s="563" t="s">
        <v>9</v>
      </c>
      <c r="J3" s="564"/>
      <c r="K3" s="565" t="s">
        <v>9</v>
      </c>
      <c r="L3" s="566"/>
      <c r="M3" s="20"/>
      <c r="N3" s="567" t="s">
        <v>81</v>
      </c>
      <c r="O3" s="568"/>
      <c r="P3" s="20"/>
      <c r="Q3" s="567" t="s">
        <v>313</v>
      </c>
      <c r="R3" s="568"/>
      <c r="S3" s="20"/>
      <c r="T3" s="546" t="str">
        <f>'Annual Capacity'!V4</f>
        <v>Total of All Projects               as 05/31/23 (kW)</v>
      </c>
      <c r="U3" s="547"/>
      <c r="W3" s="556" t="str">
        <f>'Annual Capacity'!Y2</f>
        <v>Previously Reported through 04/30/2023</v>
      </c>
      <c r="X3" s="556"/>
      <c r="Y3" s="145"/>
      <c r="Z3" s="554" t="str">
        <f>'Annual Capacity'!AB2</f>
        <v>Difference between  04/30/2023 and 05/31/2023</v>
      </c>
      <c r="AA3" s="554"/>
    </row>
    <row r="4" spans="1:30" ht="33.6" customHeight="1" x14ac:dyDescent="0.25">
      <c r="A4" s="64"/>
      <c r="B4" s="562"/>
      <c r="C4" s="562"/>
      <c r="D4" s="20"/>
      <c r="E4" s="558" t="s">
        <v>78</v>
      </c>
      <c r="F4" s="559"/>
      <c r="G4" s="558" t="s">
        <v>83</v>
      </c>
      <c r="H4" s="559"/>
      <c r="I4" s="558" t="s">
        <v>80</v>
      </c>
      <c r="J4" s="559"/>
      <c r="K4" s="560" t="s">
        <v>76</v>
      </c>
      <c r="L4" s="561"/>
      <c r="M4" s="20"/>
      <c r="N4" s="569"/>
      <c r="O4" s="570"/>
      <c r="P4" s="20"/>
      <c r="Q4" s="569"/>
      <c r="R4" s="570"/>
      <c r="S4" s="20"/>
      <c r="T4" s="548"/>
      <c r="U4" s="549"/>
      <c r="W4" s="557"/>
      <c r="X4" s="557"/>
      <c r="Y4" s="145"/>
      <c r="Z4" s="555"/>
      <c r="AA4" s="555"/>
    </row>
    <row r="5" spans="1:30" ht="41.4" x14ac:dyDescent="0.25">
      <c r="B5" s="89" t="s">
        <v>8</v>
      </c>
      <c r="C5" s="161" t="s">
        <v>70</v>
      </c>
      <c r="D5" s="74"/>
      <c r="E5" s="75" t="s">
        <v>8</v>
      </c>
      <c r="F5" s="75" t="s">
        <v>70</v>
      </c>
      <c r="G5" s="75" t="s">
        <v>8</v>
      </c>
      <c r="H5" s="480" t="s">
        <v>70</v>
      </c>
      <c r="I5" s="75" t="s">
        <v>8</v>
      </c>
      <c r="J5" s="75" t="s">
        <v>70</v>
      </c>
      <c r="K5" s="89" t="s">
        <v>8</v>
      </c>
      <c r="L5" s="89" t="s">
        <v>70</v>
      </c>
      <c r="M5" s="74"/>
      <c r="N5" s="89" t="s">
        <v>8</v>
      </c>
      <c r="O5" s="89" t="s">
        <v>10</v>
      </c>
      <c r="P5" s="74"/>
      <c r="Q5" s="89" t="s">
        <v>8</v>
      </c>
      <c r="R5" s="89" t="s">
        <v>10</v>
      </c>
      <c r="S5" s="21"/>
      <c r="T5" s="77" t="s">
        <v>7</v>
      </c>
      <c r="U5" s="77" t="s">
        <v>29</v>
      </c>
      <c r="V5" s="78"/>
      <c r="W5" s="80" t="s">
        <v>7</v>
      </c>
      <c r="X5" s="80" t="s">
        <v>27</v>
      </c>
      <c r="Y5" s="250"/>
      <c r="Z5" s="311" t="s">
        <v>7</v>
      </c>
      <c r="AA5" s="311" t="s">
        <v>27</v>
      </c>
    </row>
    <row r="6" spans="1:30" ht="4.2" customHeight="1" x14ac:dyDescent="0.25">
      <c r="A6" s="79"/>
      <c r="B6" s="79"/>
      <c r="C6" s="160"/>
      <c r="D6" s="79"/>
      <c r="E6" s="79"/>
      <c r="F6" s="79"/>
      <c r="G6" s="79"/>
      <c r="H6" s="160"/>
      <c r="I6" s="79"/>
      <c r="J6" s="79"/>
      <c r="K6" s="79"/>
      <c r="L6" s="79"/>
      <c r="M6" s="74"/>
      <c r="N6" s="74"/>
      <c r="O6" s="74"/>
      <c r="P6" s="74"/>
      <c r="Q6" s="74"/>
      <c r="R6" s="74"/>
      <c r="S6" s="21"/>
      <c r="T6" s="74"/>
      <c r="U6" s="74"/>
      <c r="V6" s="78"/>
      <c r="W6" s="81"/>
      <c r="X6" s="81"/>
      <c r="Y6" s="250"/>
      <c r="Z6" s="312"/>
      <c r="AA6" s="312"/>
    </row>
    <row r="7" spans="1:30" ht="13.8" x14ac:dyDescent="0.25">
      <c r="A7" s="118" t="s">
        <v>330</v>
      </c>
      <c r="B7" s="79"/>
      <c r="C7" s="160"/>
      <c r="D7" s="79"/>
      <c r="E7" s="79"/>
      <c r="F7" s="79"/>
      <c r="G7" s="79"/>
      <c r="H7" s="160"/>
      <c r="I7" s="79"/>
      <c r="J7" s="79"/>
      <c r="K7" s="79"/>
      <c r="L7" s="79"/>
      <c r="M7" s="74"/>
      <c r="N7" s="74"/>
      <c r="O7" s="74"/>
      <c r="P7" s="74"/>
      <c r="Q7" s="74"/>
      <c r="R7" s="74"/>
      <c r="S7" s="21"/>
      <c r="T7" s="74"/>
      <c r="U7" s="74"/>
      <c r="V7" s="78"/>
      <c r="W7" s="81"/>
      <c r="X7" s="81"/>
      <c r="Y7" s="250"/>
      <c r="Z7" s="312"/>
      <c r="AA7" s="312"/>
    </row>
    <row r="8" spans="1:30" ht="15" customHeight="1" x14ac:dyDescent="0.25">
      <c r="A8" s="339" t="s">
        <v>84</v>
      </c>
      <c r="B8" s="79"/>
      <c r="C8" s="160"/>
      <c r="D8" s="79"/>
      <c r="E8" s="79"/>
      <c r="F8" s="79"/>
      <c r="G8" s="79"/>
      <c r="H8" s="160"/>
      <c r="I8" s="79"/>
      <c r="J8" s="79"/>
      <c r="K8" s="79"/>
      <c r="L8" s="79"/>
      <c r="M8" s="74"/>
      <c r="N8" s="74"/>
      <c r="O8" s="74"/>
      <c r="P8" s="74"/>
      <c r="Q8" s="74"/>
      <c r="R8" s="74"/>
      <c r="S8" s="21"/>
      <c r="T8" s="74"/>
      <c r="U8" s="74"/>
      <c r="V8" s="78"/>
      <c r="W8" s="81"/>
      <c r="X8" s="81"/>
      <c r="Y8" s="250"/>
      <c r="Z8" s="312"/>
      <c r="AA8" s="312"/>
    </row>
    <row r="9" spans="1:30" x14ac:dyDescent="0.25">
      <c r="A9" s="120" t="s">
        <v>89</v>
      </c>
      <c r="B9" s="112">
        <f>SUM('Annual Capacity'!D9:D20)</f>
        <v>11201</v>
      </c>
      <c r="C9" s="112">
        <f>SUM('Annual Capacity'!E9:E20)</f>
        <v>85798.828999999998</v>
      </c>
      <c r="D9" s="119"/>
      <c r="E9" s="241">
        <f>SUM('Annual Capacity'!G9:G20)</f>
        <v>1969</v>
      </c>
      <c r="F9" s="241">
        <f>SUM('Annual Capacity'!H9:H20)</f>
        <v>56130.316999999995</v>
      </c>
      <c r="G9" s="241">
        <f>SUM('Annual Capacity'!I9:I20)</f>
        <v>811</v>
      </c>
      <c r="H9" s="241">
        <f>SUM('Annual Capacity'!J9:J20)</f>
        <v>243523.00199999998</v>
      </c>
      <c r="I9" s="241">
        <f>SUM('Annual Capacity'!K9:K20)</f>
        <v>75</v>
      </c>
      <c r="J9" s="241">
        <f>SUM('Annual Capacity'!L9:L20)</f>
        <v>148915.04300000001</v>
      </c>
      <c r="K9" s="112">
        <f t="shared" ref="K9:L12" si="0">SUM(E9+G9+I9)</f>
        <v>2855</v>
      </c>
      <c r="L9" s="95">
        <f t="shared" si="0"/>
        <v>448568.36199999996</v>
      </c>
      <c r="M9" s="119"/>
      <c r="N9" s="112">
        <f>SUM('Annual Capacity'!P9:P20)</f>
        <v>75</v>
      </c>
      <c r="O9" s="112">
        <f>SUM('Annual Capacity'!Q9:Q20)</f>
        <v>166176.851</v>
      </c>
      <c r="P9" s="119"/>
      <c r="Q9" s="292">
        <f>SUM('Annual Capacity'!S9:S20)</f>
        <v>0</v>
      </c>
      <c r="R9" s="292">
        <f>SUM('Annual Capacity'!T9:T20)</f>
        <v>0</v>
      </c>
      <c r="S9" s="90"/>
      <c r="T9" s="141">
        <f>SUM(B9+K9+N9+Q9)</f>
        <v>14131</v>
      </c>
      <c r="U9" s="142">
        <f>SUM(C9+L9+O9+R9)</f>
        <v>700544.04200000002</v>
      </c>
      <c r="V9" s="78"/>
      <c r="W9" s="249">
        <v>14131</v>
      </c>
      <c r="X9" s="298">
        <v>700544.04200000002</v>
      </c>
      <c r="Y9" s="250"/>
      <c r="Z9" s="313">
        <f t="shared" ref="Z9:AA12" si="1">SUM(T9-W9)</f>
        <v>0</v>
      </c>
      <c r="AA9" s="314">
        <f t="shared" si="1"/>
        <v>0</v>
      </c>
    </row>
    <row r="10" spans="1:30" x14ac:dyDescent="0.25">
      <c r="A10" s="121">
        <v>2012</v>
      </c>
      <c r="B10" s="113">
        <f>'Annual Capacity'!D21</f>
        <v>5290</v>
      </c>
      <c r="C10" s="113">
        <f>'Annual Capacity'!E21</f>
        <v>42090.540999999997</v>
      </c>
      <c r="D10" s="119"/>
      <c r="E10" s="242">
        <f>'Annual Capacity'!G21</f>
        <v>639</v>
      </c>
      <c r="F10" s="242">
        <f>'Annual Capacity'!H21</f>
        <v>22885.776999999998</v>
      </c>
      <c r="G10" s="242">
        <f>'Annual Capacity'!I21</f>
        <v>425</v>
      </c>
      <c r="H10" s="242">
        <f>'Annual Capacity'!J21</f>
        <v>123615.47199999999</v>
      </c>
      <c r="I10" s="242">
        <f>'Annual Capacity'!K21</f>
        <v>47</v>
      </c>
      <c r="J10" s="242">
        <f>'Annual Capacity'!L21</f>
        <v>87882.441000000006</v>
      </c>
      <c r="K10" s="113">
        <f t="shared" si="0"/>
        <v>1111</v>
      </c>
      <c r="L10" s="97">
        <f t="shared" si="0"/>
        <v>234383.69</v>
      </c>
      <c r="M10" s="119"/>
      <c r="N10" s="113">
        <f>'Annual Capacity'!P21</f>
        <v>23</v>
      </c>
      <c r="O10" s="113">
        <f>'Annual Capacity'!Q21</f>
        <v>56793.803999999996</v>
      </c>
      <c r="P10" s="119"/>
      <c r="Q10" s="292">
        <f>'Annual Capacity'!S21</f>
        <v>0</v>
      </c>
      <c r="R10" s="292">
        <f>'Annual Capacity'!T21</f>
        <v>0</v>
      </c>
      <c r="S10" s="90"/>
      <c r="T10" s="141">
        <f t="shared" ref="T10:T15" si="2">SUM(B10+K10+N10+Q10)</f>
        <v>6424</v>
      </c>
      <c r="U10" s="142">
        <f t="shared" ref="U10:U15" si="3">SUM(C10+L10+O10+R10)</f>
        <v>333268.03500000003</v>
      </c>
      <c r="V10" s="78"/>
      <c r="W10" s="299">
        <v>6424</v>
      </c>
      <c r="X10" s="300">
        <v>333268.03500000003</v>
      </c>
      <c r="Y10" s="250"/>
      <c r="Z10" s="315">
        <f t="shared" si="1"/>
        <v>0</v>
      </c>
      <c r="AA10" s="316">
        <f t="shared" si="1"/>
        <v>0</v>
      </c>
    </row>
    <row r="11" spans="1:30" x14ac:dyDescent="0.25">
      <c r="A11" s="120">
        <v>2013</v>
      </c>
      <c r="B11" s="113">
        <f>'Annual Capacity'!D22</f>
        <v>5950</v>
      </c>
      <c r="C11" s="113">
        <f>'Annual Capacity'!E22</f>
        <v>46572.065999999999</v>
      </c>
      <c r="D11" s="119"/>
      <c r="E11" s="242">
        <f>'Annual Capacity'!G22</f>
        <v>281</v>
      </c>
      <c r="F11" s="242">
        <f>'Annual Capacity'!H22</f>
        <v>11453.664000000001</v>
      </c>
      <c r="G11" s="242">
        <f>'Annual Capacity'!I22</f>
        <v>233</v>
      </c>
      <c r="H11" s="242">
        <f>'Annual Capacity'!J22</f>
        <v>74992.531000000003</v>
      </c>
      <c r="I11" s="242">
        <f>'Annual Capacity'!K22</f>
        <v>26</v>
      </c>
      <c r="J11" s="242">
        <f>'Annual Capacity'!L22</f>
        <v>64412.160000000003</v>
      </c>
      <c r="K11" s="112">
        <f t="shared" si="0"/>
        <v>540</v>
      </c>
      <c r="L11" s="95">
        <f t="shared" si="0"/>
        <v>150858.35500000001</v>
      </c>
      <c r="M11" s="119"/>
      <c r="N11" s="113">
        <f>'Annual Capacity'!P22</f>
        <v>18</v>
      </c>
      <c r="O11" s="113">
        <f>'Annual Capacity'!Q22</f>
        <v>23162.1</v>
      </c>
      <c r="P11" s="119"/>
      <c r="Q11" s="292">
        <f>'Annual Capacity'!S22</f>
        <v>0</v>
      </c>
      <c r="R11" s="292">
        <f>'Annual Capacity'!T22</f>
        <v>0</v>
      </c>
      <c r="S11" s="90"/>
      <c r="T11" s="141">
        <f t="shared" si="2"/>
        <v>6508</v>
      </c>
      <c r="U11" s="142">
        <f t="shared" si="3"/>
        <v>220592.52100000001</v>
      </c>
      <c r="V11" s="78"/>
      <c r="W11" s="249">
        <v>6508</v>
      </c>
      <c r="X11" s="298">
        <v>220592.52100000001</v>
      </c>
      <c r="Y11" s="250"/>
      <c r="Z11" s="313">
        <f t="shared" si="1"/>
        <v>0</v>
      </c>
      <c r="AA11" s="314">
        <f t="shared" si="1"/>
        <v>0</v>
      </c>
    </row>
    <row r="12" spans="1:30" x14ac:dyDescent="0.25">
      <c r="A12" s="120">
        <v>2014</v>
      </c>
      <c r="B12" s="113">
        <f>'Annual Capacity'!D23</f>
        <v>6828</v>
      </c>
      <c r="C12" s="113">
        <f>'Annual Capacity'!E23</f>
        <v>54749.964</v>
      </c>
      <c r="D12" s="119"/>
      <c r="E12" s="242">
        <f>'Annual Capacity'!G23</f>
        <v>117</v>
      </c>
      <c r="F12" s="242">
        <f>'Annual Capacity'!H23</f>
        <v>4343.174</v>
      </c>
      <c r="G12" s="242">
        <f>'Annual Capacity'!I23</f>
        <v>104</v>
      </c>
      <c r="H12" s="242">
        <f>'Annual Capacity'!J23</f>
        <v>36123.718000000001</v>
      </c>
      <c r="I12" s="242">
        <f>'Annual Capacity'!K23</f>
        <v>10</v>
      </c>
      <c r="J12" s="242">
        <f>'Annual Capacity'!L23</f>
        <v>45163.02</v>
      </c>
      <c r="K12" s="112">
        <f t="shared" si="0"/>
        <v>231</v>
      </c>
      <c r="L12" s="95">
        <f t="shared" si="0"/>
        <v>85629.911999999997</v>
      </c>
      <c r="M12" s="119"/>
      <c r="N12" s="113">
        <f>'Annual Capacity'!P23</f>
        <v>8</v>
      </c>
      <c r="O12" s="113">
        <f>'Annual Capacity'!Q23</f>
        <v>63370.64</v>
      </c>
      <c r="P12" s="119"/>
      <c r="Q12" s="292">
        <f>'Annual Capacity'!S23</f>
        <v>0</v>
      </c>
      <c r="R12" s="292">
        <f>'Annual Capacity'!T23</f>
        <v>0</v>
      </c>
      <c r="S12" s="90"/>
      <c r="T12" s="141">
        <f t="shared" si="2"/>
        <v>7067</v>
      </c>
      <c r="U12" s="142">
        <f t="shared" si="3"/>
        <v>203750.516</v>
      </c>
      <c r="V12" s="78"/>
      <c r="W12" s="249">
        <v>7067</v>
      </c>
      <c r="X12" s="298">
        <v>203750.516</v>
      </c>
      <c r="Y12" s="250"/>
      <c r="Z12" s="313">
        <f t="shared" si="1"/>
        <v>0</v>
      </c>
      <c r="AA12" s="314">
        <f t="shared" si="1"/>
        <v>0</v>
      </c>
    </row>
    <row r="13" spans="1:30" x14ac:dyDescent="0.25">
      <c r="A13" s="120">
        <v>2015</v>
      </c>
      <c r="B13" s="113">
        <f>'Annual Capacity'!D24</f>
        <v>12887</v>
      </c>
      <c r="C13" s="113">
        <f>'Annual Capacity'!E24</f>
        <v>101923.3</v>
      </c>
      <c r="D13" s="119"/>
      <c r="E13" s="242">
        <f>'Annual Capacity'!G24</f>
        <v>110</v>
      </c>
      <c r="F13" s="242">
        <f>'Annual Capacity'!H24</f>
        <v>3689.21</v>
      </c>
      <c r="G13" s="242">
        <f>'Annual Capacity'!I24</f>
        <v>86</v>
      </c>
      <c r="H13" s="242">
        <f>'Annual Capacity'!J24</f>
        <v>27254.1</v>
      </c>
      <c r="I13" s="242">
        <f>'Annual Capacity'!K24</f>
        <v>7</v>
      </c>
      <c r="J13" s="242">
        <f>'Annual Capacity'!L24</f>
        <v>21629.63</v>
      </c>
      <c r="K13" s="112">
        <f t="shared" ref="K13:L15" si="4">SUM(E13+G13+I13)</f>
        <v>203</v>
      </c>
      <c r="L13" s="95">
        <f t="shared" si="4"/>
        <v>52572.94</v>
      </c>
      <c r="M13" s="119"/>
      <c r="N13" s="113">
        <f>'Annual Capacity'!P24</f>
        <v>8</v>
      </c>
      <c r="O13" s="113">
        <f>'Annual Capacity'!Q24</f>
        <v>41683.64</v>
      </c>
      <c r="P13" s="119"/>
      <c r="Q13" s="292">
        <f>'Annual Capacity'!S24</f>
        <v>0</v>
      </c>
      <c r="R13" s="292">
        <f>'Annual Capacity'!T24</f>
        <v>0</v>
      </c>
      <c r="S13" s="90"/>
      <c r="T13" s="141">
        <f t="shared" si="2"/>
        <v>13098</v>
      </c>
      <c r="U13" s="142">
        <f t="shared" si="3"/>
        <v>196179.88</v>
      </c>
      <c r="V13" s="78"/>
      <c r="W13" s="249">
        <v>13098</v>
      </c>
      <c r="X13" s="298">
        <v>196179.88</v>
      </c>
      <c r="Y13" s="250"/>
      <c r="Z13" s="313">
        <f t="shared" ref="Z13:AA15" si="5">SUM(T13-W13)</f>
        <v>0</v>
      </c>
      <c r="AA13" s="314">
        <f t="shared" si="5"/>
        <v>0</v>
      </c>
    </row>
    <row r="14" spans="1:30" x14ac:dyDescent="0.25">
      <c r="A14" s="243">
        <v>2016</v>
      </c>
      <c r="B14" s="113">
        <f>'Annual Capacity'!D25</f>
        <v>21914</v>
      </c>
      <c r="C14" s="113">
        <f>'Annual Capacity'!E25</f>
        <v>180288.37</v>
      </c>
      <c r="D14" s="119"/>
      <c r="E14" s="242">
        <f>'Annual Capacity'!G25</f>
        <v>212</v>
      </c>
      <c r="F14" s="242">
        <f>'Annual Capacity'!H25</f>
        <v>6528.23</v>
      </c>
      <c r="G14" s="242">
        <f>'Annual Capacity'!I25</f>
        <v>123</v>
      </c>
      <c r="H14" s="242">
        <f>'Annual Capacity'!J25</f>
        <v>42752.5</v>
      </c>
      <c r="I14" s="242">
        <f>'Annual Capacity'!K25</f>
        <v>18</v>
      </c>
      <c r="J14" s="242">
        <f>'Annual Capacity'!L25</f>
        <v>42479.69</v>
      </c>
      <c r="K14" s="112">
        <f t="shared" si="4"/>
        <v>353</v>
      </c>
      <c r="L14" s="95">
        <f t="shared" si="4"/>
        <v>91760.42</v>
      </c>
      <c r="M14" s="119"/>
      <c r="N14" s="113">
        <f>'Annual Capacity'!P25</f>
        <v>22</v>
      </c>
      <c r="O14" s="113">
        <f>'Annual Capacity'!Q25</f>
        <v>136223.31</v>
      </c>
      <c r="P14" s="119"/>
      <c r="Q14" s="292">
        <f>'Annual Capacity'!S25</f>
        <v>0</v>
      </c>
      <c r="R14" s="292">
        <f>'Annual Capacity'!T25</f>
        <v>0</v>
      </c>
      <c r="S14" s="96"/>
      <c r="T14" s="141">
        <f t="shared" si="2"/>
        <v>22289</v>
      </c>
      <c r="U14" s="142">
        <f t="shared" si="3"/>
        <v>408272.1</v>
      </c>
      <c r="V14" s="78"/>
      <c r="W14" s="249">
        <v>22289</v>
      </c>
      <c r="X14" s="298">
        <v>408272.1</v>
      </c>
      <c r="Y14" s="250"/>
      <c r="Z14" s="313">
        <f t="shared" si="5"/>
        <v>0</v>
      </c>
      <c r="AA14" s="314">
        <f t="shared" si="5"/>
        <v>0</v>
      </c>
    </row>
    <row r="15" spans="1:30" x14ac:dyDescent="0.25">
      <c r="A15" s="120">
        <v>2017</v>
      </c>
      <c r="B15" s="113">
        <f>'Annual Capacity'!D26</f>
        <v>18560</v>
      </c>
      <c r="C15" s="113">
        <f>'Annual Capacity'!E26</f>
        <v>158934.23499999999</v>
      </c>
      <c r="D15" s="119"/>
      <c r="E15" s="242">
        <f>'Annual Capacity'!G26</f>
        <v>282</v>
      </c>
      <c r="F15" s="242">
        <f>'Annual Capacity'!H26</f>
        <v>9749.65</v>
      </c>
      <c r="G15" s="242">
        <f>'Annual Capacity'!I26</f>
        <v>174</v>
      </c>
      <c r="H15" s="242">
        <f>'Annual Capacity'!J26</f>
        <v>65123.59</v>
      </c>
      <c r="I15" s="242">
        <f>'Annual Capacity'!K26</f>
        <v>22</v>
      </c>
      <c r="J15" s="242">
        <f>'Annual Capacity'!L26</f>
        <v>57718.49</v>
      </c>
      <c r="K15" s="112">
        <f t="shared" si="4"/>
        <v>478</v>
      </c>
      <c r="L15" s="95">
        <f t="shared" si="4"/>
        <v>132591.72999999998</v>
      </c>
      <c r="M15" s="119"/>
      <c r="N15" s="113">
        <f>'Annual Capacity'!P26</f>
        <v>8</v>
      </c>
      <c r="O15" s="113">
        <f>'Annual Capacity'!Q26</f>
        <v>60129.63</v>
      </c>
      <c r="P15" s="119"/>
      <c r="Q15" s="292">
        <f>'Annual Capacity'!S26</f>
        <v>0</v>
      </c>
      <c r="R15" s="292">
        <f>'Annual Capacity'!T26</f>
        <v>0</v>
      </c>
      <c r="S15" s="96"/>
      <c r="T15" s="141">
        <f t="shared" si="2"/>
        <v>19046</v>
      </c>
      <c r="U15" s="142">
        <f t="shared" si="3"/>
        <v>351655.59499999997</v>
      </c>
      <c r="V15" s="78"/>
      <c r="W15" s="249">
        <v>19046</v>
      </c>
      <c r="X15" s="298">
        <v>351655.59499999997</v>
      </c>
      <c r="Y15" s="250"/>
      <c r="Z15" s="313">
        <f t="shared" si="5"/>
        <v>0</v>
      </c>
      <c r="AA15" s="314">
        <f t="shared" si="5"/>
        <v>0</v>
      </c>
    </row>
    <row r="16" spans="1:30" x14ac:dyDescent="0.25">
      <c r="A16" s="120">
        <v>2018</v>
      </c>
      <c r="B16" s="113">
        <f>'Annual Capacity'!D27</f>
        <v>17184</v>
      </c>
      <c r="C16" s="113">
        <f>'Annual Capacity'!E27</f>
        <v>149474.98000000001</v>
      </c>
      <c r="D16" s="119"/>
      <c r="E16" s="242">
        <f>'Annual Capacity'!G27</f>
        <v>329</v>
      </c>
      <c r="F16" s="242">
        <f>'Annual Capacity'!H27</f>
        <v>10830.27</v>
      </c>
      <c r="G16" s="242">
        <f>'Annual Capacity'!I27</f>
        <v>203</v>
      </c>
      <c r="H16" s="242">
        <f>'Annual Capacity'!J27</f>
        <v>70258.75</v>
      </c>
      <c r="I16" s="242">
        <f>'Annual Capacity'!K27</f>
        <v>26</v>
      </c>
      <c r="J16" s="242">
        <f>'Annual Capacity'!L27</f>
        <v>56308.67</v>
      </c>
      <c r="K16" s="112">
        <f t="shared" ref="K16:L19" si="6">SUM(E16+G16+I16)</f>
        <v>558</v>
      </c>
      <c r="L16" s="95">
        <f t="shared" si="6"/>
        <v>137397.69</v>
      </c>
      <c r="M16" s="119"/>
      <c r="N16" s="113">
        <f>'Annual Capacity'!P27</f>
        <v>4</v>
      </c>
      <c r="O16" s="113">
        <f>'Annual Capacity'!Q27</f>
        <v>43687.12</v>
      </c>
      <c r="P16" s="119"/>
      <c r="Q16" s="292">
        <f>'Annual Capacity'!S27</f>
        <v>0</v>
      </c>
      <c r="R16" s="292">
        <f>'Annual Capacity'!T27</f>
        <v>0</v>
      </c>
      <c r="S16" s="96"/>
      <c r="T16" s="141">
        <f t="shared" ref="T16:U19" si="7">SUM(B16+K16+N16+Q16)</f>
        <v>17746</v>
      </c>
      <c r="U16" s="142">
        <f t="shared" si="7"/>
        <v>330559.79000000004</v>
      </c>
      <c r="V16" s="78"/>
      <c r="W16" s="249">
        <v>17746</v>
      </c>
      <c r="X16" s="298">
        <v>330559.79000000004</v>
      </c>
      <c r="Y16" s="250"/>
      <c r="Z16" s="313">
        <f t="shared" ref="Z16:AA19" si="8">SUM(T16-W16)</f>
        <v>0</v>
      </c>
      <c r="AA16" s="314">
        <f t="shared" si="8"/>
        <v>0</v>
      </c>
    </row>
    <row r="17" spans="1:29" x14ac:dyDescent="0.25">
      <c r="A17" s="120">
        <v>2019</v>
      </c>
      <c r="B17" s="113">
        <f>'Annual Capacity'!D28</f>
        <v>15864</v>
      </c>
      <c r="C17" s="113">
        <f>'Annual Capacity'!E28</f>
        <v>144163.18</v>
      </c>
      <c r="D17" s="119"/>
      <c r="E17" s="242">
        <f>'Annual Capacity'!G28</f>
        <v>332</v>
      </c>
      <c r="F17" s="242">
        <f>'Annual Capacity'!H28</f>
        <v>11123.16</v>
      </c>
      <c r="G17" s="242">
        <f>'Annual Capacity'!I28</f>
        <v>212</v>
      </c>
      <c r="H17" s="242">
        <f>'Annual Capacity'!J28</f>
        <v>79444.31</v>
      </c>
      <c r="I17" s="242">
        <f>'Annual Capacity'!K28</f>
        <v>40</v>
      </c>
      <c r="J17" s="242">
        <f>'Annual Capacity'!L28</f>
        <v>137163.85</v>
      </c>
      <c r="K17" s="112">
        <f t="shared" si="6"/>
        <v>584</v>
      </c>
      <c r="L17" s="95">
        <f t="shared" si="6"/>
        <v>227731.32</v>
      </c>
      <c r="M17" s="119"/>
      <c r="N17" s="113">
        <f>'Annual Capacity'!P28</f>
        <v>7</v>
      </c>
      <c r="O17" s="113">
        <f>'Annual Capacity'!Q28</f>
        <v>77950.13</v>
      </c>
      <c r="P17" s="119"/>
      <c r="Q17" s="292">
        <f>'Annual Capacity'!S28</f>
        <v>0</v>
      </c>
      <c r="R17" s="292">
        <f>'Annual Capacity'!T28</f>
        <v>0</v>
      </c>
      <c r="S17" s="96"/>
      <c r="T17" s="141">
        <f t="shared" si="7"/>
        <v>16455</v>
      </c>
      <c r="U17" s="142">
        <f t="shared" si="7"/>
        <v>449844.63</v>
      </c>
      <c r="V17" s="78"/>
      <c r="W17" s="249">
        <v>16455</v>
      </c>
      <c r="X17" s="298">
        <v>449844.63</v>
      </c>
      <c r="Y17" s="250"/>
      <c r="Z17" s="313">
        <f t="shared" si="8"/>
        <v>0</v>
      </c>
      <c r="AA17" s="314">
        <f t="shared" si="8"/>
        <v>0</v>
      </c>
    </row>
    <row r="18" spans="1:29" x14ac:dyDescent="0.25">
      <c r="A18" s="120">
        <v>2020</v>
      </c>
      <c r="B18" s="113">
        <f>'Annual Capacity'!D29</f>
        <v>6482</v>
      </c>
      <c r="C18" s="113">
        <f>'Annual Capacity'!E29</f>
        <v>59364.28</v>
      </c>
      <c r="D18" s="119"/>
      <c r="E18" s="242">
        <f>'Annual Capacity'!G29</f>
        <v>126</v>
      </c>
      <c r="F18" s="242">
        <f>'Annual Capacity'!H29</f>
        <v>3950.07</v>
      </c>
      <c r="G18" s="242">
        <f>'Annual Capacity'!I29</f>
        <v>57</v>
      </c>
      <c r="H18" s="242">
        <f>'Annual Capacity'!J29</f>
        <v>17747.099999999999</v>
      </c>
      <c r="I18" s="242">
        <f>'Annual Capacity'!K29</f>
        <v>5</v>
      </c>
      <c r="J18" s="242">
        <f>'Annual Capacity'!L29</f>
        <v>13813.63</v>
      </c>
      <c r="K18" s="112">
        <f t="shared" si="6"/>
        <v>188</v>
      </c>
      <c r="L18" s="95">
        <f t="shared" si="6"/>
        <v>35510.799999999996</v>
      </c>
      <c r="M18" s="119"/>
      <c r="N18" s="113">
        <f>'Annual Capacity'!P29</f>
        <v>6</v>
      </c>
      <c r="O18" s="113">
        <f>'Annual Capacity'!Q29</f>
        <v>45568.26</v>
      </c>
      <c r="P18" s="119"/>
      <c r="Q18" s="292">
        <f>'Annual Capacity'!S29</f>
        <v>0</v>
      </c>
      <c r="R18" s="292">
        <f>'Annual Capacity'!T29</f>
        <v>0</v>
      </c>
      <c r="S18" s="96"/>
      <c r="T18" s="141">
        <f t="shared" si="7"/>
        <v>6676</v>
      </c>
      <c r="U18" s="142">
        <f t="shared" si="7"/>
        <v>140443.34</v>
      </c>
      <c r="V18" s="78"/>
      <c r="W18" s="249">
        <v>6676</v>
      </c>
      <c r="X18" s="298">
        <v>140443.34</v>
      </c>
      <c r="Y18" s="250"/>
      <c r="Z18" s="313">
        <f t="shared" si="8"/>
        <v>0</v>
      </c>
      <c r="AA18" s="314">
        <f t="shared" si="8"/>
        <v>0</v>
      </c>
    </row>
    <row r="19" spans="1:29" x14ac:dyDescent="0.25">
      <c r="A19" s="120">
        <v>2021</v>
      </c>
      <c r="B19" s="113">
        <f>'Annual Capacity'!D30</f>
        <v>15</v>
      </c>
      <c r="C19" s="113">
        <f>'Annual Capacity'!E30</f>
        <v>101.19</v>
      </c>
      <c r="D19" s="119"/>
      <c r="E19" s="242">
        <f>'Annual Capacity'!G30</f>
        <v>0</v>
      </c>
      <c r="F19" s="242">
        <f>'Annual Capacity'!H30</f>
        <v>0</v>
      </c>
      <c r="G19" s="242">
        <f>'Annual Capacity'!I30</f>
        <v>1</v>
      </c>
      <c r="H19" s="242">
        <f>'Annual Capacity'!J30</f>
        <v>192.76</v>
      </c>
      <c r="I19" s="242">
        <f>'Annual Capacity'!K30</f>
        <v>0</v>
      </c>
      <c r="J19" s="242">
        <f>'Annual Capacity'!L30</f>
        <v>0</v>
      </c>
      <c r="K19" s="112">
        <f t="shared" si="6"/>
        <v>1</v>
      </c>
      <c r="L19" s="95">
        <f t="shared" si="6"/>
        <v>192.76</v>
      </c>
      <c r="M19" s="119"/>
      <c r="N19" s="113">
        <f>'Annual Capacity'!P30</f>
        <v>0</v>
      </c>
      <c r="O19" s="113">
        <f>'Annual Capacity'!Q30</f>
        <v>0</v>
      </c>
      <c r="P19" s="119"/>
      <c r="Q19" s="292">
        <f>'Annual Capacity'!S30</f>
        <v>0</v>
      </c>
      <c r="R19" s="292">
        <f>'Annual Capacity'!T30</f>
        <v>0</v>
      </c>
      <c r="S19" s="96"/>
      <c r="T19" s="141">
        <f t="shared" si="7"/>
        <v>16</v>
      </c>
      <c r="U19" s="142">
        <f t="shared" si="7"/>
        <v>293.95</v>
      </c>
      <c r="V19" s="78"/>
      <c r="W19" s="249">
        <v>16</v>
      </c>
      <c r="X19" s="298">
        <v>293.95</v>
      </c>
      <c r="Y19" s="250"/>
      <c r="Z19" s="313">
        <f t="shared" si="8"/>
        <v>0</v>
      </c>
      <c r="AA19" s="314">
        <f t="shared" si="8"/>
        <v>0</v>
      </c>
    </row>
    <row r="20" spans="1:29" x14ac:dyDescent="0.25">
      <c r="A20" s="120">
        <v>2022</v>
      </c>
      <c r="B20" s="113">
        <f>'Annual Capacity'!D31</f>
        <v>1</v>
      </c>
      <c r="C20" s="113">
        <f>'Annual Capacity'!E31</f>
        <v>5.19</v>
      </c>
      <c r="D20" s="119"/>
      <c r="E20" s="242">
        <f>'Annual Capacity'!G31</f>
        <v>0</v>
      </c>
      <c r="F20" s="242">
        <f>'Annual Capacity'!H31</f>
        <v>0</v>
      </c>
      <c r="G20" s="242">
        <f>'Annual Capacity'!I31</f>
        <v>0</v>
      </c>
      <c r="H20" s="242">
        <f>'Annual Capacity'!J31</f>
        <v>0</v>
      </c>
      <c r="I20" s="242">
        <f>'Annual Capacity'!K31</f>
        <v>0</v>
      </c>
      <c r="J20" s="242">
        <f>'Annual Capacity'!L31</f>
        <v>0</v>
      </c>
      <c r="K20" s="112">
        <f t="shared" ref="K20" si="9">SUM(E20+G20+I20)</f>
        <v>0</v>
      </c>
      <c r="L20" s="95">
        <f t="shared" ref="L20" si="10">SUM(F20+H20+J20)</f>
        <v>0</v>
      </c>
      <c r="M20" s="119"/>
      <c r="N20" s="113">
        <f>'Annual Capacity'!P31</f>
        <v>0</v>
      </c>
      <c r="O20" s="113">
        <f>'Annual Capacity'!Q31</f>
        <v>0</v>
      </c>
      <c r="P20" s="119"/>
      <c r="Q20" s="292">
        <f>'Annual Capacity'!S31</f>
        <v>0</v>
      </c>
      <c r="R20" s="292">
        <f>'Annual Capacity'!T31</f>
        <v>0</v>
      </c>
      <c r="S20" s="96"/>
      <c r="T20" s="141">
        <f t="shared" ref="T20" si="11">SUM(B20+K20+N20+Q20)</f>
        <v>1</v>
      </c>
      <c r="U20" s="142">
        <f t="shared" ref="U20" si="12">SUM(C20+L20+O20+R20)</f>
        <v>5.19</v>
      </c>
      <c r="V20" s="78"/>
      <c r="W20" s="249">
        <v>1</v>
      </c>
      <c r="X20" s="298">
        <v>5.19</v>
      </c>
      <c r="Y20" s="250"/>
      <c r="Z20" s="313">
        <f t="shared" ref="Z20" si="13">SUM(T20-W20)</f>
        <v>0</v>
      </c>
      <c r="AA20" s="314">
        <f t="shared" ref="AA20" si="14">SUM(U20-X20)</f>
        <v>0</v>
      </c>
    </row>
    <row r="21" spans="1:29" ht="5.4" customHeight="1" thickBot="1" x14ac:dyDescent="0.3">
      <c r="A21" s="105"/>
      <c r="B21" s="91"/>
      <c r="C21" s="92"/>
      <c r="D21" s="96"/>
      <c r="E21" s="98"/>
      <c r="F21" s="92"/>
      <c r="G21" s="98"/>
      <c r="H21" s="92"/>
      <c r="I21" s="98"/>
      <c r="J21" s="92"/>
      <c r="K21" s="98"/>
      <c r="L21" s="93"/>
      <c r="M21" s="96"/>
      <c r="N21" s="98"/>
      <c r="O21" s="92"/>
      <c r="P21" s="96"/>
      <c r="Q21" s="98"/>
      <c r="R21" s="92"/>
      <c r="S21" s="96"/>
      <c r="T21" s="91"/>
      <c r="U21" s="93"/>
      <c r="V21" s="78"/>
      <c r="W21" s="104"/>
      <c r="X21" s="94"/>
      <c r="Y21" s="250"/>
      <c r="Z21" s="317"/>
      <c r="AA21" s="318"/>
    </row>
    <row r="22" spans="1:29" s="63" customFormat="1" ht="15" thickTop="1" thickBot="1" x14ac:dyDescent="0.3">
      <c r="A22" s="108" t="s">
        <v>398</v>
      </c>
      <c r="B22" s="251">
        <f>SUM(B9:B20)</f>
        <v>122176</v>
      </c>
      <c r="C22" s="251">
        <f>SUM(C9:C20)</f>
        <v>1023466.1249999998</v>
      </c>
      <c r="D22" s="83"/>
      <c r="E22" s="251">
        <f t="shared" ref="E22:L22" si="15">SUM(E9:E20)</f>
        <v>4397</v>
      </c>
      <c r="F22" s="251">
        <f t="shared" si="15"/>
        <v>140683.522</v>
      </c>
      <c r="G22" s="251">
        <f t="shared" si="15"/>
        <v>2429</v>
      </c>
      <c r="H22" s="251">
        <f t="shared" si="15"/>
        <v>781027.83299999998</v>
      </c>
      <c r="I22" s="251">
        <f t="shared" si="15"/>
        <v>276</v>
      </c>
      <c r="J22" s="251">
        <f t="shared" si="15"/>
        <v>675486.62399999995</v>
      </c>
      <c r="K22" s="251">
        <f t="shared" si="15"/>
        <v>7102</v>
      </c>
      <c r="L22" s="251">
        <f t="shared" si="15"/>
        <v>1597197.9789999998</v>
      </c>
      <c r="M22" s="83"/>
      <c r="N22" s="251">
        <f t="shared" ref="N22:O22" si="16">SUM(N9:N20)</f>
        <v>179</v>
      </c>
      <c r="O22" s="251">
        <f t="shared" si="16"/>
        <v>714745.48499999999</v>
      </c>
      <c r="P22" s="83"/>
      <c r="Q22" s="293">
        <f>SUM(Q9:Q20)</f>
        <v>0</v>
      </c>
      <c r="R22" s="293">
        <f>SUM(R9:R20)</f>
        <v>0</v>
      </c>
      <c r="S22" s="83"/>
      <c r="T22" s="251">
        <f t="shared" ref="T22:U22" si="17">SUM(T9:T20)</f>
        <v>129457</v>
      </c>
      <c r="U22" s="251">
        <f t="shared" si="17"/>
        <v>3335409.5890000002</v>
      </c>
      <c r="V22" s="106"/>
      <c r="W22" s="301">
        <f>SUM(W9:W20)</f>
        <v>129457</v>
      </c>
      <c r="X22" s="301">
        <f>SUM(X9:X20)</f>
        <v>3335409.5890000002</v>
      </c>
      <c r="Y22" s="107"/>
      <c r="Z22" s="386">
        <f>SUM(Z9:Z20)</f>
        <v>0</v>
      </c>
      <c r="AA22" s="386">
        <f>SUM(AA9:AA20)</f>
        <v>0</v>
      </c>
    </row>
    <row r="23" spans="1:29" ht="9.6" customHeight="1" thickTop="1" x14ac:dyDescent="0.25">
      <c r="A23" s="105"/>
      <c r="B23" s="91"/>
      <c r="C23" s="92"/>
      <c r="D23" s="96"/>
      <c r="E23" s="98"/>
      <c r="F23" s="92"/>
      <c r="G23" s="98"/>
      <c r="H23" s="92"/>
      <c r="I23" s="98"/>
      <c r="J23" s="92"/>
      <c r="K23" s="98"/>
      <c r="L23" s="93"/>
      <c r="M23" s="96"/>
      <c r="N23" s="98"/>
      <c r="O23" s="92"/>
      <c r="P23" s="96"/>
      <c r="Q23" s="98"/>
      <c r="R23" s="92"/>
      <c r="S23" s="96"/>
      <c r="T23" s="91"/>
      <c r="U23" s="93"/>
      <c r="V23" s="78"/>
      <c r="W23" s="104"/>
      <c r="X23" s="94"/>
      <c r="Y23" s="250"/>
      <c r="Z23" s="317"/>
      <c r="AA23" s="318"/>
    </row>
    <row r="24" spans="1:29" x14ac:dyDescent="0.25">
      <c r="A24" s="165">
        <v>44927</v>
      </c>
      <c r="B24" s="112">
        <v>0</v>
      </c>
      <c r="C24" s="246">
        <v>0</v>
      </c>
      <c r="D24" s="90"/>
      <c r="E24" s="247">
        <v>0</v>
      </c>
      <c r="F24" s="248">
        <v>0</v>
      </c>
      <c r="G24" s="247">
        <v>0</v>
      </c>
      <c r="H24" s="248">
        <v>0</v>
      </c>
      <c r="I24" s="247">
        <v>0</v>
      </c>
      <c r="J24" s="248">
        <v>0</v>
      </c>
      <c r="K24" s="245">
        <f t="shared" ref="K24:L24" si="18">SUM(E24+G24+I24)</f>
        <v>0</v>
      </c>
      <c r="L24" s="95">
        <f t="shared" si="18"/>
        <v>0</v>
      </c>
      <c r="M24" s="90"/>
      <c r="N24" s="245">
        <v>0</v>
      </c>
      <c r="O24" s="246">
        <v>0</v>
      </c>
      <c r="P24" s="90"/>
      <c r="Q24" s="292">
        <v>0</v>
      </c>
      <c r="R24" s="292">
        <v>0</v>
      </c>
      <c r="S24" s="90"/>
      <c r="T24" s="141">
        <f t="shared" ref="T24:U24" si="19">SUM(B24+K24+N24+Q24)</f>
        <v>0</v>
      </c>
      <c r="U24" s="142">
        <f t="shared" si="19"/>
        <v>0</v>
      </c>
      <c r="V24" s="78"/>
      <c r="W24" s="253">
        <v>0</v>
      </c>
      <c r="X24" s="253">
        <v>0</v>
      </c>
      <c r="Y24" s="250"/>
      <c r="Z24" s="313">
        <f t="shared" ref="Z24:AA24" si="20">SUM(T24-W24)</f>
        <v>0</v>
      </c>
      <c r="AA24" s="314">
        <f t="shared" si="20"/>
        <v>0</v>
      </c>
    </row>
    <row r="25" spans="1:29" x14ac:dyDescent="0.25">
      <c r="A25" s="165">
        <v>44958</v>
      </c>
      <c r="B25" s="112">
        <v>0</v>
      </c>
      <c r="C25" s="246">
        <v>0</v>
      </c>
      <c r="D25" s="90"/>
      <c r="E25" s="247">
        <v>0</v>
      </c>
      <c r="F25" s="248">
        <v>0</v>
      </c>
      <c r="G25" s="247">
        <v>0</v>
      </c>
      <c r="H25" s="248">
        <v>0</v>
      </c>
      <c r="I25" s="247">
        <v>0</v>
      </c>
      <c r="J25" s="248">
        <v>0</v>
      </c>
      <c r="K25" s="245">
        <f t="shared" ref="K25:K28" si="21">SUM(E25+G25+I25)</f>
        <v>0</v>
      </c>
      <c r="L25" s="95">
        <f t="shared" ref="L25:L28" si="22">SUM(F25+H25+J25)</f>
        <v>0</v>
      </c>
      <c r="M25" s="90"/>
      <c r="N25" s="245">
        <v>0</v>
      </c>
      <c r="O25" s="246">
        <v>0</v>
      </c>
      <c r="P25" s="90"/>
      <c r="Q25" s="292">
        <v>0</v>
      </c>
      <c r="R25" s="292">
        <v>0</v>
      </c>
      <c r="S25" s="90"/>
      <c r="T25" s="141">
        <f t="shared" ref="T25:T28" si="23">SUM(B25+K25+N25+Q25)</f>
        <v>0</v>
      </c>
      <c r="U25" s="142">
        <f t="shared" ref="U25:U28" si="24">SUM(C25+L25+O25+R25)</f>
        <v>0</v>
      </c>
      <c r="V25" s="78"/>
      <c r="W25" s="253">
        <v>0</v>
      </c>
      <c r="X25" s="253">
        <v>0</v>
      </c>
      <c r="Y25" s="250"/>
      <c r="Z25" s="313">
        <f t="shared" ref="Z25:Z28" si="25">SUM(T25-W25)</f>
        <v>0</v>
      </c>
      <c r="AA25" s="314">
        <f t="shared" ref="AA25:AA28" si="26">SUM(U25-X25)</f>
        <v>0</v>
      </c>
    </row>
    <row r="26" spans="1:29" x14ac:dyDescent="0.25">
      <c r="A26" s="165">
        <v>44986</v>
      </c>
      <c r="B26" s="112">
        <v>0</v>
      </c>
      <c r="C26" s="246">
        <v>0</v>
      </c>
      <c r="D26" s="90"/>
      <c r="E26" s="247">
        <v>0</v>
      </c>
      <c r="F26" s="248">
        <v>0</v>
      </c>
      <c r="G26" s="247">
        <v>0</v>
      </c>
      <c r="H26" s="248">
        <v>0</v>
      </c>
      <c r="I26" s="247">
        <v>0</v>
      </c>
      <c r="J26" s="248">
        <v>0</v>
      </c>
      <c r="K26" s="245">
        <f t="shared" ref="K26:K27" si="27">SUM(E26+G26+I26)</f>
        <v>0</v>
      </c>
      <c r="L26" s="95">
        <f t="shared" ref="L26:L27" si="28">SUM(F26+H26+J26)</f>
        <v>0</v>
      </c>
      <c r="M26" s="90"/>
      <c r="N26" s="245">
        <v>0</v>
      </c>
      <c r="O26" s="246">
        <v>0</v>
      </c>
      <c r="P26" s="90"/>
      <c r="Q26" s="292">
        <v>0</v>
      </c>
      <c r="R26" s="292">
        <v>0</v>
      </c>
      <c r="S26" s="90"/>
      <c r="T26" s="141">
        <f t="shared" ref="T26:T27" si="29">SUM(B26+K26+N26+Q26)</f>
        <v>0</v>
      </c>
      <c r="U26" s="142">
        <f t="shared" ref="U26:U27" si="30">SUM(C26+L26+O26+R26)</f>
        <v>0</v>
      </c>
      <c r="V26" s="78"/>
      <c r="W26" s="253">
        <v>0</v>
      </c>
      <c r="X26" s="253">
        <v>0</v>
      </c>
      <c r="Y26" s="250"/>
      <c r="Z26" s="313">
        <f t="shared" ref="Z26:Z27" si="31">SUM(T26-W26)</f>
        <v>0</v>
      </c>
      <c r="AA26" s="314">
        <f t="shared" ref="AA26:AA27" si="32">SUM(U26-X26)</f>
        <v>0</v>
      </c>
    </row>
    <row r="27" spans="1:29" x14ac:dyDescent="0.25">
      <c r="A27" s="165">
        <v>45017</v>
      </c>
      <c r="B27" s="112">
        <v>0</v>
      </c>
      <c r="C27" s="246">
        <v>0</v>
      </c>
      <c r="D27" s="90"/>
      <c r="E27" s="247">
        <v>0</v>
      </c>
      <c r="F27" s="248">
        <v>0</v>
      </c>
      <c r="G27" s="247">
        <v>0</v>
      </c>
      <c r="H27" s="248">
        <v>0</v>
      </c>
      <c r="I27" s="247">
        <v>0</v>
      </c>
      <c r="J27" s="248">
        <v>0</v>
      </c>
      <c r="K27" s="245">
        <f t="shared" si="27"/>
        <v>0</v>
      </c>
      <c r="L27" s="95">
        <f t="shared" si="28"/>
        <v>0</v>
      </c>
      <c r="M27" s="90"/>
      <c r="N27" s="245">
        <v>0</v>
      </c>
      <c r="O27" s="246">
        <v>0</v>
      </c>
      <c r="P27" s="90"/>
      <c r="Q27" s="292">
        <v>0</v>
      </c>
      <c r="R27" s="292">
        <v>0</v>
      </c>
      <c r="S27" s="90"/>
      <c r="T27" s="141">
        <f t="shared" si="29"/>
        <v>0</v>
      </c>
      <c r="U27" s="142">
        <f t="shared" si="30"/>
        <v>0</v>
      </c>
      <c r="V27" s="78"/>
      <c r="W27" s="253">
        <v>0</v>
      </c>
      <c r="X27" s="253">
        <v>0</v>
      </c>
      <c r="Y27" s="250"/>
      <c r="Z27" s="313">
        <f t="shared" si="31"/>
        <v>0</v>
      </c>
      <c r="AA27" s="314">
        <f t="shared" si="32"/>
        <v>0</v>
      </c>
    </row>
    <row r="28" spans="1:29" x14ac:dyDescent="0.25">
      <c r="A28" s="165">
        <v>45047</v>
      </c>
      <c r="B28" s="112">
        <v>0</v>
      </c>
      <c r="C28" s="246">
        <v>0</v>
      </c>
      <c r="D28" s="90"/>
      <c r="E28" s="247">
        <v>0</v>
      </c>
      <c r="F28" s="248">
        <v>0</v>
      </c>
      <c r="G28" s="247">
        <v>0</v>
      </c>
      <c r="H28" s="248">
        <v>0</v>
      </c>
      <c r="I28" s="247">
        <v>0</v>
      </c>
      <c r="J28" s="248">
        <v>0</v>
      </c>
      <c r="K28" s="245">
        <f t="shared" si="21"/>
        <v>0</v>
      </c>
      <c r="L28" s="95">
        <f t="shared" si="22"/>
        <v>0</v>
      </c>
      <c r="M28" s="90"/>
      <c r="N28" s="245">
        <v>0</v>
      </c>
      <c r="O28" s="246">
        <v>0</v>
      </c>
      <c r="P28" s="90"/>
      <c r="Q28" s="292">
        <v>0</v>
      </c>
      <c r="R28" s="292">
        <v>0</v>
      </c>
      <c r="S28" s="90"/>
      <c r="T28" s="141">
        <f t="shared" si="23"/>
        <v>0</v>
      </c>
      <c r="U28" s="142">
        <f t="shared" si="24"/>
        <v>0</v>
      </c>
      <c r="V28" s="78"/>
      <c r="W28" s="253">
        <v>0</v>
      </c>
      <c r="X28" s="253">
        <v>0</v>
      </c>
      <c r="Y28" s="250"/>
      <c r="Z28" s="313">
        <f t="shared" si="25"/>
        <v>0</v>
      </c>
      <c r="AA28" s="314">
        <f t="shared" si="26"/>
        <v>0</v>
      </c>
    </row>
    <row r="29" spans="1:29" ht="5.4" customHeight="1" thickBot="1" x14ac:dyDescent="0.3">
      <c r="A29" s="105"/>
      <c r="B29" s="91"/>
      <c r="C29" s="92"/>
      <c r="D29" s="96"/>
      <c r="E29" s="98"/>
      <c r="F29" s="92"/>
      <c r="G29" s="98"/>
      <c r="H29" s="92"/>
      <c r="I29" s="98"/>
      <c r="J29" s="92"/>
      <c r="K29" s="98"/>
      <c r="L29" s="93"/>
      <c r="M29" s="96"/>
      <c r="N29" s="98"/>
      <c r="O29" s="92"/>
      <c r="P29" s="96"/>
      <c r="Q29" s="98"/>
      <c r="R29" s="92"/>
      <c r="S29" s="96"/>
      <c r="T29" s="91"/>
      <c r="U29" s="93"/>
      <c r="V29" s="78"/>
      <c r="W29" s="104"/>
      <c r="X29" s="94"/>
      <c r="Y29" s="250"/>
      <c r="Z29" s="317"/>
      <c r="AA29" s="318"/>
    </row>
    <row r="30" spans="1:29" ht="15" thickTop="1" thickBot="1" x14ac:dyDescent="0.3">
      <c r="A30" s="108" t="s">
        <v>399</v>
      </c>
      <c r="B30" s="251">
        <f>SUM(B24:B28)</f>
        <v>0</v>
      </c>
      <c r="C30" s="251">
        <f>SUM(C24:C28)</f>
        <v>0</v>
      </c>
      <c r="D30" s="83"/>
      <c r="E30" s="251">
        <f t="shared" ref="E30:L30" si="33">SUM(E24:E28)</f>
        <v>0</v>
      </c>
      <c r="F30" s="251">
        <f t="shared" si="33"/>
        <v>0</v>
      </c>
      <c r="G30" s="251">
        <f t="shared" si="33"/>
        <v>0</v>
      </c>
      <c r="H30" s="251">
        <f t="shared" si="33"/>
        <v>0</v>
      </c>
      <c r="I30" s="251">
        <f t="shared" si="33"/>
        <v>0</v>
      </c>
      <c r="J30" s="251">
        <f t="shared" si="33"/>
        <v>0</v>
      </c>
      <c r="K30" s="251">
        <f t="shared" si="33"/>
        <v>0</v>
      </c>
      <c r="L30" s="251">
        <f t="shared" si="33"/>
        <v>0</v>
      </c>
      <c r="M30" s="83"/>
      <c r="N30" s="251">
        <f>SUM(N24:N28)</f>
        <v>0</v>
      </c>
      <c r="O30" s="251">
        <f>SUM(O24:O28)</f>
        <v>0</v>
      </c>
      <c r="P30" s="83"/>
      <c r="Q30" s="294">
        <f>SUM(Q24:Q28)</f>
        <v>0</v>
      </c>
      <c r="R30" s="294">
        <f>SUM(R24:R28)</f>
        <v>0</v>
      </c>
      <c r="S30" s="83"/>
      <c r="T30" s="251">
        <f>SUM(T24:T28)</f>
        <v>0</v>
      </c>
      <c r="U30" s="251">
        <f>SUM(U24:U28)</f>
        <v>0</v>
      </c>
      <c r="V30" s="106"/>
      <c r="W30" s="302">
        <f>SUM(W24:W28)</f>
        <v>0</v>
      </c>
      <c r="X30" s="302">
        <f>SUM(X24:X28)</f>
        <v>0</v>
      </c>
      <c r="Y30" s="107"/>
      <c r="Z30" s="388">
        <f>SUM(Z24:Z28)</f>
        <v>0</v>
      </c>
      <c r="AA30" s="388">
        <f>SUM(AA24:AA28)</f>
        <v>0</v>
      </c>
    </row>
    <row r="31" spans="1:29" s="144" customFormat="1" ht="3.6" customHeight="1" thickTop="1" thickBot="1" x14ac:dyDescent="0.35">
      <c r="A31" s="143"/>
      <c r="B31" s="171"/>
      <c r="C31" s="74"/>
      <c r="D31" s="74"/>
      <c r="E31" s="74"/>
      <c r="F31" s="74"/>
      <c r="G31" s="74"/>
      <c r="H31" s="445"/>
      <c r="I31" s="74"/>
      <c r="J31" s="74"/>
      <c r="K31" s="74"/>
      <c r="L31" s="74"/>
      <c r="M31" s="74"/>
      <c r="N31" s="74"/>
      <c r="O31" s="74"/>
      <c r="P31" s="74"/>
      <c r="Q31" s="74"/>
      <c r="R31" s="74"/>
      <c r="S31" s="74"/>
      <c r="T31" s="74"/>
      <c r="U31" s="74"/>
      <c r="V31" s="74"/>
      <c r="W31" s="81"/>
      <c r="X31" s="303"/>
      <c r="Y31" s="304"/>
      <c r="Z31" s="312"/>
      <c r="AA31" s="385"/>
      <c r="AB31" s="170"/>
      <c r="AC31" s="170"/>
    </row>
    <row r="32" spans="1:29" ht="15" thickBot="1" x14ac:dyDescent="0.3">
      <c r="A32" s="340" t="s">
        <v>324</v>
      </c>
      <c r="B32" s="383">
        <f>SUM(B22+B30)</f>
        <v>122176</v>
      </c>
      <c r="C32" s="337">
        <f>SUM(C22+C30)</f>
        <v>1023466.1249999998</v>
      </c>
      <c r="D32" s="109"/>
      <c r="E32" s="383">
        <f t="shared" ref="E32:L32" si="34">SUM(E22+E30)</f>
        <v>4397</v>
      </c>
      <c r="F32" s="337">
        <f t="shared" si="34"/>
        <v>140683.522</v>
      </c>
      <c r="G32" s="337">
        <f t="shared" si="34"/>
        <v>2429</v>
      </c>
      <c r="H32" s="481">
        <f t="shared" si="34"/>
        <v>781027.83299999998</v>
      </c>
      <c r="I32" s="337">
        <f t="shared" si="34"/>
        <v>276</v>
      </c>
      <c r="J32" s="337">
        <f t="shared" si="34"/>
        <v>675486.62399999995</v>
      </c>
      <c r="K32" s="337">
        <f t="shared" si="34"/>
        <v>7102</v>
      </c>
      <c r="L32" s="337">
        <f t="shared" si="34"/>
        <v>1597197.9789999998</v>
      </c>
      <c r="M32" s="109"/>
      <c r="N32" s="383">
        <f>SUM(N22+N30)</f>
        <v>179</v>
      </c>
      <c r="O32" s="337">
        <f>SUM(O22+O30)</f>
        <v>714745.48499999999</v>
      </c>
      <c r="P32" s="109"/>
      <c r="Q32" s="295">
        <f>SUM(Q22+Q30)</f>
        <v>0</v>
      </c>
      <c r="R32" s="295">
        <f>SUM(R22+R30)</f>
        <v>0</v>
      </c>
      <c r="S32" s="109"/>
      <c r="T32" s="196">
        <f>SUM(T22+T30)</f>
        <v>129457</v>
      </c>
      <c r="U32" s="196">
        <f>SUM(U22+U30)</f>
        <v>3335409.5890000002</v>
      </c>
      <c r="V32" s="110"/>
      <c r="W32" s="305">
        <f>SUM(W22+W30)</f>
        <v>129457</v>
      </c>
      <c r="X32" s="305">
        <f>SUM(X22+X30)</f>
        <v>3335409.5890000002</v>
      </c>
      <c r="Y32" s="111"/>
      <c r="Z32" s="387">
        <f>SUM(Z22+Z30)</f>
        <v>0</v>
      </c>
      <c r="AA32" s="387">
        <f>SUM(AA22+AA30)</f>
        <v>0</v>
      </c>
    </row>
    <row r="33" spans="1:29" s="144" customFormat="1" ht="14.4" customHeight="1" x14ac:dyDescent="0.3">
      <c r="A33" s="143"/>
      <c r="B33" s="264"/>
      <c r="C33" s="264"/>
      <c r="D33" s="74"/>
      <c r="E33" s="74"/>
      <c r="F33" s="74"/>
      <c r="G33" s="74"/>
      <c r="H33" s="445"/>
      <c r="I33" s="74"/>
      <c r="J33" s="74"/>
      <c r="K33" s="74"/>
      <c r="L33" s="74"/>
      <c r="M33" s="74"/>
      <c r="N33" s="74"/>
      <c r="O33" s="74"/>
      <c r="P33" s="74"/>
      <c r="Q33" s="74"/>
      <c r="R33" s="74"/>
      <c r="S33" s="74"/>
      <c r="T33" s="74"/>
      <c r="U33" s="74"/>
      <c r="V33" s="74"/>
      <c r="W33" s="304"/>
      <c r="X33" s="306"/>
      <c r="Y33" s="304"/>
      <c r="Z33" s="312"/>
      <c r="AA33" s="385"/>
      <c r="AB33" s="170"/>
      <c r="AC33" s="170"/>
    </row>
    <row r="34" spans="1:29" ht="13.8" x14ac:dyDescent="0.25">
      <c r="A34" s="330" t="s">
        <v>325</v>
      </c>
      <c r="B34" s="79"/>
      <c r="C34" s="160"/>
      <c r="D34" s="79"/>
      <c r="E34" s="79"/>
      <c r="F34" s="79"/>
      <c r="G34" s="79"/>
      <c r="H34" s="160"/>
      <c r="I34" s="79"/>
      <c r="J34" s="79"/>
      <c r="K34" s="79"/>
      <c r="L34" s="79"/>
      <c r="M34" s="74"/>
      <c r="N34" s="74"/>
      <c r="O34" s="74"/>
      <c r="P34" s="74"/>
      <c r="Q34" s="74"/>
      <c r="R34" s="74"/>
      <c r="S34" s="21"/>
      <c r="T34" s="74"/>
      <c r="U34" s="74"/>
      <c r="V34" s="78"/>
      <c r="W34" s="81"/>
      <c r="X34" s="81"/>
      <c r="Y34" s="250"/>
      <c r="Z34" s="312"/>
      <c r="AA34" s="312"/>
    </row>
    <row r="35" spans="1:29" ht="13.8" x14ac:dyDescent="0.25">
      <c r="A35" s="339" t="s">
        <v>84</v>
      </c>
      <c r="B35" s="79"/>
      <c r="C35" s="160"/>
      <c r="D35" s="79"/>
      <c r="E35" s="79"/>
      <c r="F35" s="79"/>
      <c r="G35" s="79"/>
      <c r="H35" s="160"/>
      <c r="I35" s="79"/>
      <c r="J35" s="79"/>
      <c r="K35" s="79"/>
      <c r="L35" s="79"/>
      <c r="M35" s="74"/>
      <c r="N35" s="74"/>
      <c r="O35" s="74"/>
      <c r="P35" s="74"/>
      <c r="Q35" s="74"/>
      <c r="R35" s="74"/>
      <c r="S35" s="21"/>
      <c r="T35" s="74"/>
      <c r="U35" s="74"/>
      <c r="V35" s="78"/>
      <c r="W35" s="81"/>
      <c r="X35" s="81"/>
      <c r="Y35" s="250"/>
      <c r="Z35" s="312"/>
      <c r="AA35" s="312"/>
    </row>
    <row r="36" spans="1:29" x14ac:dyDescent="0.25">
      <c r="A36" s="120">
        <v>2015</v>
      </c>
      <c r="B36" s="112">
        <f>'Annual Capacity'!D39</f>
        <v>0</v>
      </c>
      <c r="C36" s="112">
        <f>'Annual Capacity'!E39</f>
        <v>0</v>
      </c>
      <c r="D36" s="119"/>
      <c r="E36" s="241">
        <f>'Annual Capacity'!G39</f>
        <v>0</v>
      </c>
      <c r="F36" s="241">
        <f>'Annual Capacity'!H39</f>
        <v>0</v>
      </c>
      <c r="G36" s="241">
        <f>'Annual Capacity'!I39</f>
        <v>0</v>
      </c>
      <c r="H36" s="241">
        <f>'Annual Capacity'!J39</f>
        <v>0</v>
      </c>
      <c r="I36" s="241">
        <f>'Annual Capacity'!K39</f>
        <v>0</v>
      </c>
      <c r="J36" s="241">
        <f>'Annual Capacity'!L39</f>
        <v>0</v>
      </c>
      <c r="K36" s="112">
        <f t="shared" ref="K36:L42" si="35">SUM(E36+G36+I36)</f>
        <v>0</v>
      </c>
      <c r="L36" s="95">
        <f t="shared" si="35"/>
        <v>0</v>
      </c>
      <c r="M36" s="119"/>
      <c r="N36" s="112">
        <f>'Annual Capacity'!P39</f>
        <v>0</v>
      </c>
      <c r="O36" s="112">
        <f>'Annual Capacity'!Q39</f>
        <v>0</v>
      </c>
      <c r="P36" s="119"/>
      <c r="Q36" s="241">
        <f>'Annual Capacity'!S39</f>
        <v>0</v>
      </c>
      <c r="R36" s="241">
        <f>'Annual Capacity'!T39</f>
        <v>0</v>
      </c>
      <c r="S36" s="90"/>
      <c r="T36" s="141">
        <f t="shared" ref="T36:U42" si="36">SUM(B36+K36+N36+Q36)</f>
        <v>0</v>
      </c>
      <c r="U36" s="142">
        <f t="shared" si="36"/>
        <v>0</v>
      </c>
      <c r="V36" s="78"/>
      <c r="W36" s="253">
        <v>0</v>
      </c>
      <c r="X36" s="253">
        <v>0</v>
      </c>
      <c r="Y36" s="250"/>
      <c r="Z36" s="313">
        <f t="shared" ref="Z36:AA42" si="37">SUM(T36-W36)</f>
        <v>0</v>
      </c>
      <c r="AA36" s="314">
        <f t="shared" si="37"/>
        <v>0</v>
      </c>
    </row>
    <row r="37" spans="1:29" x14ac:dyDescent="0.25">
      <c r="A37" s="243">
        <v>2016</v>
      </c>
      <c r="B37" s="112">
        <f>'Annual Capacity'!D40</f>
        <v>6</v>
      </c>
      <c r="C37" s="112">
        <f>'Annual Capacity'!E40</f>
        <v>45.16</v>
      </c>
      <c r="D37" s="119"/>
      <c r="E37" s="241">
        <f>'Annual Capacity'!G40</f>
        <v>0</v>
      </c>
      <c r="F37" s="241">
        <f>'Annual Capacity'!H40</f>
        <v>0</v>
      </c>
      <c r="G37" s="241">
        <f>'Annual Capacity'!I40</f>
        <v>0</v>
      </c>
      <c r="H37" s="241">
        <f>'Annual Capacity'!J40</f>
        <v>0</v>
      </c>
      <c r="I37" s="241">
        <f>'Annual Capacity'!K40</f>
        <v>0</v>
      </c>
      <c r="J37" s="241">
        <f>'Annual Capacity'!L40</f>
        <v>0</v>
      </c>
      <c r="K37" s="112">
        <f t="shared" si="35"/>
        <v>0</v>
      </c>
      <c r="L37" s="95">
        <f t="shared" si="35"/>
        <v>0</v>
      </c>
      <c r="M37" s="119"/>
      <c r="N37" s="112">
        <f>'Annual Capacity'!P40</f>
        <v>0</v>
      </c>
      <c r="O37" s="112">
        <f>'Annual Capacity'!Q40</f>
        <v>0</v>
      </c>
      <c r="P37" s="119"/>
      <c r="Q37" s="241">
        <f>'Annual Capacity'!S40</f>
        <v>0</v>
      </c>
      <c r="R37" s="241">
        <f>'Annual Capacity'!T40</f>
        <v>0</v>
      </c>
      <c r="S37" s="96"/>
      <c r="T37" s="141">
        <f t="shared" si="36"/>
        <v>6</v>
      </c>
      <c r="U37" s="142">
        <f t="shared" si="36"/>
        <v>45.16</v>
      </c>
      <c r="V37" s="78"/>
      <c r="W37" s="253">
        <v>6</v>
      </c>
      <c r="X37" s="253">
        <v>45.16</v>
      </c>
      <c r="Y37" s="250"/>
      <c r="Z37" s="313">
        <f t="shared" si="37"/>
        <v>0</v>
      </c>
      <c r="AA37" s="314">
        <f t="shared" si="37"/>
        <v>0</v>
      </c>
    </row>
    <row r="38" spans="1:29" x14ac:dyDescent="0.25">
      <c r="A38" s="120">
        <v>2017</v>
      </c>
      <c r="B38" s="112">
        <f>'Annual Capacity'!D41</f>
        <v>5</v>
      </c>
      <c r="C38" s="112">
        <f>'Annual Capacity'!E41</f>
        <v>67.989999999999995</v>
      </c>
      <c r="D38" s="119"/>
      <c r="E38" s="241">
        <f>'Annual Capacity'!G41</f>
        <v>0</v>
      </c>
      <c r="F38" s="241">
        <f>'Annual Capacity'!H41</f>
        <v>0</v>
      </c>
      <c r="G38" s="241">
        <f>'Annual Capacity'!I41</f>
        <v>0</v>
      </c>
      <c r="H38" s="241">
        <f>'Annual Capacity'!J41</f>
        <v>0</v>
      </c>
      <c r="I38" s="241">
        <f>'Annual Capacity'!K41</f>
        <v>0</v>
      </c>
      <c r="J38" s="241">
        <f>'Annual Capacity'!L41</f>
        <v>0</v>
      </c>
      <c r="K38" s="112">
        <f t="shared" si="35"/>
        <v>0</v>
      </c>
      <c r="L38" s="95">
        <f t="shared" si="35"/>
        <v>0</v>
      </c>
      <c r="M38" s="119"/>
      <c r="N38" s="112">
        <f>'Annual Capacity'!P41</f>
        <v>0</v>
      </c>
      <c r="O38" s="112">
        <f>'Annual Capacity'!Q41</f>
        <v>0</v>
      </c>
      <c r="P38" s="119"/>
      <c r="Q38" s="241">
        <f>'Annual Capacity'!S41</f>
        <v>0</v>
      </c>
      <c r="R38" s="241">
        <f>'Annual Capacity'!T41</f>
        <v>0</v>
      </c>
      <c r="S38" s="96"/>
      <c r="T38" s="141">
        <f t="shared" si="36"/>
        <v>5</v>
      </c>
      <c r="U38" s="142">
        <f t="shared" si="36"/>
        <v>67.989999999999995</v>
      </c>
      <c r="V38" s="78"/>
      <c r="W38" s="253">
        <v>5</v>
      </c>
      <c r="X38" s="253">
        <v>67.989999999999995</v>
      </c>
      <c r="Y38" s="250"/>
      <c r="Z38" s="313">
        <f t="shared" si="37"/>
        <v>0</v>
      </c>
      <c r="AA38" s="314">
        <f t="shared" si="37"/>
        <v>0</v>
      </c>
    </row>
    <row r="39" spans="1:29" x14ac:dyDescent="0.25">
      <c r="A39" s="120">
        <v>2018</v>
      </c>
      <c r="B39" s="112">
        <f>'Annual Capacity'!D42</f>
        <v>72</v>
      </c>
      <c r="C39" s="112">
        <f>'Annual Capacity'!E42</f>
        <v>919.84</v>
      </c>
      <c r="D39" s="119"/>
      <c r="E39" s="241">
        <f>'Annual Capacity'!G42</f>
        <v>0</v>
      </c>
      <c r="F39" s="241">
        <f>'Annual Capacity'!H42</f>
        <v>0</v>
      </c>
      <c r="G39" s="241">
        <f>'Annual Capacity'!I42</f>
        <v>0</v>
      </c>
      <c r="H39" s="241">
        <f>'Annual Capacity'!J42</f>
        <v>0</v>
      </c>
      <c r="I39" s="241">
        <f>'Annual Capacity'!K42</f>
        <v>0</v>
      </c>
      <c r="J39" s="241">
        <f>'Annual Capacity'!L42</f>
        <v>0</v>
      </c>
      <c r="K39" s="112">
        <f t="shared" si="35"/>
        <v>0</v>
      </c>
      <c r="L39" s="95">
        <f t="shared" si="35"/>
        <v>0</v>
      </c>
      <c r="M39" s="119"/>
      <c r="N39" s="112">
        <f>'Annual Capacity'!P42</f>
        <v>1</v>
      </c>
      <c r="O39" s="112">
        <f>'Annual Capacity'!Q42</f>
        <v>232.56</v>
      </c>
      <c r="P39" s="119"/>
      <c r="Q39" s="241">
        <f>'Annual Capacity'!S42</f>
        <v>0</v>
      </c>
      <c r="R39" s="241">
        <f>'Annual Capacity'!T42</f>
        <v>0</v>
      </c>
      <c r="S39" s="96"/>
      <c r="T39" s="141">
        <f t="shared" si="36"/>
        <v>73</v>
      </c>
      <c r="U39" s="142">
        <f t="shared" si="36"/>
        <v>1152.4000000000001</v>
      </c>
      <c r="V39" s="78"/>
      <c r="W39" s="253">
        <v>73</v>
      </c>
      <c r="X39" s="253">
        <v>1152.4000000000001</v>
      </c>
      <c r="Y39" s="250"/>
      <c r="Z39" s="313">
        <f t="shared" si="37"/>
        <v>0</v>
      </c>
      <c r="AA39" s="314">
        <f t="shared" si="37"/>
        <v>0</v>
      </c>
    </row>
    <row r="40" spans="1:29" x14ac:dyDescent="0.25">
      <c r="A40" s="120">
        <v>2019</v>
      </c>
      <c r="B40" s="112">
        <f>'Annual Capacity'!D43</f>
        <v>36</v>
      </c>
      <c r="C40" s="112">
        <f>'Annual Capacity'!E43</f>
        <v>334.33</v>
      </c>
      <c r="D40" s="119"/>
      <c r="E40" s="241">
        <f>'Annual Capacity'!G43</f>
        <v>2</v>
      </c>
      <c r="F40" s="241">
        <f>'Annual Capacity'!H43</f>
        <v>119.34</v>
      </c>
      <c r="G40" s="241">
        <f>'Annual Capacity'!I43</f>
        <v>7</v>
      </c>
      <c r="H40" s="241">
        <f>'Annual Capacity'!J43</f>
        <v>2918.39</v>
      </c>
      <c r="I40" s="241">
        <f>'Annual Capacity'!K43</f>
        <v>0</v>
      </c>
      <c r="J40" s="241">
        <f>'Annual Capacity'!L43</f>
        <v>0</v>
      </c>
      <c r="K40" s="112">
        <f t="shared" si="35"/>
        <v>9</v>
      </c>
      <c r="L40" s="95">
        <f t="shared" si="35"/>
        <v>3037.73</v>
      </c>
      <c r="M40" s="119"/>
      <c r="N40" s="112">
        <f>'Annual Capacity'!P43</f>
        <v>0</v>
      </c>
      <c r="O40" s="112">
        <f>'Annual Capacity'!Q43</f>
        <v>0</v>
      </c>
      <c r="P40" s="119"/>
      <c r="Q40" s="241">
        <f>'Annual Capacity'!S43</f>
        <v>0</v>
      </c>
      <c r="R40" s="241">
        <f>'Annual Capacity'!T43</f>
        <v>0</v>
      </c>
      <c r="S40" s="96"/>
      <c r="T40" s="141">
        <f t="shared" si="36"/>
        <v>45</v>
      </c>
      <c r="U40" s="142">
        <f t="shared" si="36"/>
        <v>3372.06</v>
      </c>
      <c r="V40" s="78"/>
      <c r="W40" s="253">
        <v>45</v>
      </c>
      <c r="X40" s="253">
        <v>3372.06</v>
      </c>
      <c r="Y40" s="250"/>
      <c r="Z40" s="313">
        <f t="shared" si="37"/>
        <v>0</v>
      </c>
      <c r="AA40" s="314">
        <f t="shared" si="37"/>
        <v>0</v>
      </c>
    </row>
    <row r="41" spans="1:29" x14ac:dyDescent="0.25">
      <c r="A41" s="120">
        <v>2020</v>
      </c>
      <c r="B41" s="112">
        <f>'Annual Capacity'!D44</f>
        <v>7511</v>
      </c>
      <c r="C41" s="112">
        <f>'Annual Capacity'!E44</f>
        <v>64931.07</v>
      </c>
      <c r="D41" s="119"/>
      <c r="E41" s="241">
        <f>'Annual Capacity'!G44</f>
        <v>158</v>
      </c>
      <c r="F41" s="241">
        <f>'Annual Capacity'!H44</f>
        <v>5244.3</v>
      </c>
      <c r="G41" s="241">
        <f>'Annual Capacity'!I44</f>
        <v>130</v>
      </c>
      <c r="H41" s="241">
        <f>'Annual Capacity'!J44</f>
        <v>49278.86</v>
      </c>
      <c r="I41" s="241">
        <f>'Annual Capacity'!K44</f>
        <v>17</v>
      </c>
      <c r="J41" s="241">
        <f>'Annual Capacity'!L44</f>
        <v>43007.12</v>
      </c>
      <c r="K41" s="112">
        <f t="shared" si="35"/>
        <v>305</v>
      </c>
      <c r="L41" s="95">
        <f t="shared" si="35"/>
        <v>97530.28</v>
      </c>
      <c r="M41" s="119"/>
      <c r="N41" s="112">
        <f>'Annual Capacity'!P44</f>
        <v>4</v>
      </c>
      <c r="O41" s="112">
        <f>'Annual Capacity'!Q44</f>
        <v>21016.080000000002</v>
      </c>
      <c r="P41" s="119"/>
      <c r="Q41" s="241">
        <f>'Annual Capacity'!S44</f>
        <v>0</v>
      </c>
      <c r="R41" s="241">
        <f>'Annual Capacity'!T44</f>
        <v>0</v>
      </c>
      <c r="S41" s="96"/>
      <c r="T41" s="141">
        <f t="shared" si="36"/>
        <v>7820</v>
      </c>
      <c r="U41" s="142">
        <f t="shared" si="36"/>
        <v>183477.43</v>
      </c>
      <c r="V41" s="78"/>
      <c r="W41" s="253">
        <v>7820</v>
      </c>
      <c r="X41" s="253">
        <v>183477.43</v>
      </c>
      <c r="Y41" s="250"/>
      <c r="Z41" s="313">
        <f t="shared" si="37"/>
        <v>0</v>
      </c>
      <c r="AA41" s="314">
        <f t="shared" si="37"/>
        <v>0</v>
      </c>
    </row>
    <row r="42" spans="1:29" x14ac:dyDescent="0.25">
      <c r="A42" s="120">
        <v>2021</v>
      </c>
      <c r="B42" s="112">
        <f>'Annual Capacity'!D45</f>
        <v>13943</v>
      </c>
      <c r="C42" s="112">
        <f>'Annual Capacity'!E45</f>
        <v>126895.78</v>
      </c>
      <c r="D42" s="119"/>
      <c r="E42" s="241">
        <f>'Annual Capacity'!G45</f>
        <v>260</v>
      </c>
      <c r="F42" s="241">
        <f>'Annual Capacity'!H45</f>
        <v>11282.36</v>
      </c>
      <c r="G42" s="241">
        <f>'Annual Capacity'!I45</f>
        <v>220</v>
      </c>
      <c r="H42" s="241">
        <f>'Annual Capacity'!J45</f>
        <v>70460.929999999993</v>
      </c>
      <c r="I42" s="241">
        <f>'Annual Capacity'!K45</f>
        <v>23</v>
      </c>
      <c r="J42" s="241">
        <f>'Annual Capacity'!L45</f>
        <v>58031.1</v>
      </c>
      <c r="K42" s="112">
        <f t="shared" si="35"/>
        <v>503</v>
      </c>
      <c r="L42" s="95">
        <f t="shared" si="35"/>
        <v>139774.38999999998</v>
      </c>
      <c r="M42" s="119"/>
      <c r="N42" s="112">
        <f>'Annual Capacity'!P45</f>
        <v>3</v>
      </c>
      <c r="O42" s="112">
        <f>'Annual Capacity'!Q45</f>
        <v>33581.07</v>
      </c>
      <c r="P42" s="119"/>
      <c r="Q42" s="241">
        <f>'Annual Capacity'!S45</f>
        <v>14</v>
      </c>
      <c r="R42" s="241">
        <f>'Annual Capacity'!T45</f>
        <v>31540.98</v>
      </c>
      <c r="S42" s="96"/>
      <c r="T42" s="141">
        <f t="shared" si="36"/>
        <v>14463</v>
      </c>
      <c r="U42" s="142">
        <f t="shared" si="36"/>
        <v>331792.21999999997</v>
      </c>
      <c r="V42" s="78"/>
      <c r="W42" s="253">
        <v>14462</v>
      </c>
      <c r="X42" s="253">
        <v>330797.03999999998</v>
      </c>
      <c r="Y42" s="250"/>
      <c r="Z42" s="313">
        <f t="shared" si="37"/>
        <v>1</v>
      </c>
      <c r="AA42" s="314">
        <f t="shared" si="37"/>
        <v>995.17999999999302</v>
      </c>
    </row>
    <row r="43" spans="1:29" x14ac:dyDescent="0.25">
      <c r="A43" s="120">
        <v>2022</v>
      </c>
      <c r="B43" s="112">
        <f>'Annual Capacity'!D46</f>
        <v>1714</v>
      </c>
      <c r="C43" s="112">
        <f>'Annual Capacity'!E46</f>
        <v>16165.71</v>
      </c>
      <c r="D43" s="119"/>
      <c r="E43" s="241">
        <f>'Annual Capacity'!G46</f>
        <v>305</v>
      </c>
      <c r="F43" s="241">
        <f>'Annual Capacity'!H46</f>
        <v>13048.99</v>
      </c>
      <c r="G43" s="241">
        <f>'Annual Capacity'!I46</f>
        <v>372</v>
      </c>
      <c r="H43" s="241">
        <f>'Annual Capacity'!J46</f>
        <v>131821.9</v>
      </c>
      <c r="I43" s="241">
        <f>'Annual Capacity'!K46</f>
        <v>50</v>
      </c>
      <c r="J43" s="241">
        <f>'Annual Capacity'!L46</f>
        <v>108228.74</v>
      </c>
      <c r="K43" s="112">
        <f t="shared" ref="K43" si="38">SUM(E43+G43+I43)</f>
        <v>727</v>
      </c>
      <c r="L43" s="95">
        <f t="shared" ref="L43" si="39">SUM(F43+H43+J43)</f>
        <v>253099.63</v>
      </c>
      <c r="M43" s="119"/>
      <c r="N43" s="112">
        <f>'Annual Capacity'!P46</f>
        <v>3</v>
      </c>
      <c r="O43" s="112">
        <f>'Annual Capacity'!Q46</f>
        <v>19826.060000000001</v>
      </c>
      <c r="P43" s="119"/>
      <c r="Q43" s="241">
        <f>'Annual Capacity'!S46</f>
        <v>7</v>
      </c>
      <c r="R43" s="241">
        <f>'Annual Capacity'!T46</f>
        <v>13082.14</v>
      </c>
      <c r="S43" s="96"/>
      <c r="T43" s="141">
        <f t="shared" ref="T43" si="40">SUM(B43+K43+N43+Q43)</f>
        <v>2451</v>
      </c>
      <c r="U43" s="142">
        <f t="shared" ref="U43" si="41">SUM(C43+L43+O43+R43)</f>
        <v>302173.54000000004</v>
      </c>
      <c r="V43" s="78"/>
      <c r="W43" s="253">
        <v>2451</v>
      </c>
      <c r="X43" s="253">
        <v>303245.78999999998</v>
      </c>
      <c r="Y43" s="250"/>
      <c r="Z43" s="313">
        <f t="shared" ref="Z43" si="42">SUM(T43-W43)</f>
        <v>0</v>
      </c>
      <c r="AA43" s="314">
        <f t="shared" ref="AA43" si="43">SUM(U43-X43)</f>
        <v>-1072.2499999999418</v>
      </c>
    </row>
    <row r="44" spans="1:29" ht="5.4" customHeight="1" thickBot="1" x14ac:dyDescent="0.3">
      <c r="A44" s="105"/>
      <c r="B44" s="91"/>
      <c r="C44" s="92"/>
      <c r="D44" s="96"/>
      <c r="E44" s="98"/>
      <c r="F44" s="92"/>
      <c r="G44" s="98"/>
      <c r="H44" s="92"/>
      <c r="I44" s="98"/>
      <c r="J44" s="92"/>
      <c r="K44" s="98"/>
      <c r="L44" s="93"/>
      <c r="M44" s="96"/>
      <c r="N44" s="98"/>
      <c r="O44" s="92"/>
      <c r="P44" s="96"/>
      <c r="Q44" s="98"/>
      <c r="R44" s="92"/>
      <c r="S44" s="96"/>
      <c r="T44" s="91"/>
      <c r="U44" s="93"/>
      <c r="V44" s="78"/>
      <c r="W44" s="104"/>
      <c r="X44" s="94"/>
      <c r="Y44" s="250"/>
      <c r="Z44" s="317"/>
      <c r="AA44" s="318"/>
    </row>
    <row r="45" spans="1:29" s="63" customFormat="1" ht="15" thickTop="1" thickBot="1" x14ac:dyDescent="0.3">
      <c r="A45" s="108" t="s">
        <v>400</v>
      </c>
      <c r="B45" s="251">
        <f>SUM(B36:B43)</f>
        <v>23287</v>
      </c>
      <c r="C45" s="251">
        <f>SUM(C36:C43)</f>
        <v>209359.87999999998</v>
      </c>
      <c r="D45" s="83"/>
      <c r="E45" s="251">
        <f t="shared" ref="E45:L45" si="44">SUM(E36:E43)</f>
        <v>725</v>
      </c>
      <c r="F45" s="251">
        <f t="shared" si="44"/>
        <v>29694.989999999998</v>
      </c>
      <c r="G45" s="251">
        <f t="shared" si="44"/>
        <v>729</v>
      </c>
      <c r="H45" s="251">
        <f t="shared" si="44"/>
        <v>254480.08</v>
      </c>
      <c r="I45" s="251">
        <f t="shared" si="44"/>
        <v>90</v>
      </c>
      <c r="J45" s="251">
        <f t="shared" si="44"/>
        <v>209266.96000000002</v>
      </c>
      <c r="K45" s="251">
        <f t="shared" si="44"/>
        <v>1544</v>
      </c>
      <c r="L45" s="251">
        <f t="shared" si="44"/>
        <v>493442.02999999997</v>
      </c>
      <c r="M45" s="83"/>
      <c r="N45" s="251">
        <f t="shared" ref="N45:O45" si="45">SUM(N36:N43)</f>
        <v>11</v>
      </c>
      <c r="O45" s="251">
        <f t="shared" si="45"/>
        <v>74655.77</v>
      </c>
      <c r="P45" s="83"/>
      <c r="Q45" s="251">
        <f t="shared" ref="Q45:R45" si="46">SUM(Q36:Q43)</f>
        <v>21</v>
      </c>
      <c r="R45" s="251">
        <f t="shared" si="46"/>
        <v>44623.119999999995</v>
      </c>
      <c r="S45" s="83"/>
      <c r="T45" s="251">
        <f t="shared" ref="T45:U45" si="47">SUM(T36:T43)</f>
        <v>24863</v>
      </c>
      <c r="U45" s="251">
        <f t="shared" si="47"/>
        <v>822080.8</v>
      </c>
      <c r="V45" s="106"/>
      <c r="W45" s="302">
        <f>SUM(W36:W43)</f>
        <v>24862</v>
      </c>
      <c r="X45" s="302">
        <f>SUM(X36:X43)</f>
        <v>822157.86999999988</v>
      </c>
      <c r="Y45" s="107"/>
      <c r="Z45" s="319">
        <f>SUM(Z36:Z43)</f>
        <v>1</v>
      </c>
      <c r="AA45" s="319">
        <f>SUM(AA36:AA43)</f>
        <v>-77.069999999948777</v>
      </c>
    </row>
    <row r="46" spans="1:29" ht="9.6" customHeight="1" thickTop="1" x14ac:dyDescent="0.25">
      <c r="A46" s="105"/>
      <c r="B46" s="91"/>
      <c r="C46" s="92"/>
      <c r="D46" s="96"/>
      <c r="E46" s="98"/>
      <c r="F46" s="92"/>
      <c r="G46" s="98"/>
      <c r="H46" s="92"/>
      <c r="I46" s="98"/>
      <c r="J46" s="92"/>
      <c r="K46" s="98"/>
      <c r="L46" s="93"/>
      <c r="M46" s="96"/>
      <c r="N46" s="98"/>
      <c r="O46" s="92"/>
      <c r="P46" s="96"/>
      <c r="Q46" s="98"/>
      <c r="R46" s="92"/>
      <c r="S46" s="96"/>
      <c r="T46" s="91"/>
      <c r="U46" s="446"/>
      <c r="V46" s="78"/>
      <c r="W46" s="104"/>
      <c r="X46" s="94"/>
      <c r="Y46" s="250"/>
      <c r="Z46" s="317"/>
      <c r="AA46" s="318"/>
    </row>
    <row r="47" spans="1:29" x14ac:dyDescent="0.25">
      <c r="A47" s="165">
        <v>44927</v>
      </c>
      <c r="B47" s="112">
        <v>0</v>
      </c>
      <c r="C47" s="246">
        <v>0</v>
      </c>
      <c r="D47" s="90"/>
      <c r="E47" s="247">
        <v>11</v>
      </c>
      <c r="F47" s="248">
        <v>504.63</v>
      </c>
      <c r="G47" s="247">
        <v>31</v>
      </c>
      <c r="H47" s="248">
        <v>10963.05</v>
      </c>
      <c r="I47" s="247">
        <v>3</v>
      </c>
      <c r="J47" s="248">
        <v>6216.96</v>
      </c>
      <c r="K47" s="245">
        <f t="shared" ref="K47" si="48">SUM(E47+G47+I47)</f>
        <v>45</v>
      </c>
      <c r="L47" s="95">
        <f t="shared" ref="L47" si="49">SUM(F47+H47+J47)</f>
        <v>17684.64</v>
      </c>
      <c r="M47" s="90"/>
      <c r="N47" s="245">
        <v>1</v>
      </c>
      <c r="O47" s="246">
        <v>25612.2</v>
      </c>
      <c r="P47" s="90"/>
      <c r="Q47" s="247">
        <v>3</v>
      </c>
      <c r="R47" s="241">
        <v>2502.9</v>
      </c>
      <c r="S47" s="90"/>
      <c r="T47" s="141">
        <f t="shared" ref="T47" si="50">SUM(B47+K47+N47+Q47)</f>
        <v>49</v>
      </c>
      <c r="U47" s="142">
        <f t="shared" ref="U47" si="51">SUM(C47+L47+O47+R47)</f>
        <v>45799.74</v>
      </c>
      <c r="V47" s="78"/>
      <c r="W47" s="253">
        <v>49</v>
      </c>
      <c r="X47" s="253">
        <v>45799.74</v>
      </c>
      <c r="Y47" s="250"/>
      <c r="Z47" s="313">
        <f t="shared" ref="Z47" si="52">SUM(T47-W47)</f>
        <v>0</v>
      </c>
      <c r="AA47" s="314">
        <f t="shared" ref="AA47" si="53">SUM(U47-X47)</f>
        <v>0</v>
      </c>
    </row>
    <row r="48" spans="1:29" x14ac:dyDescent="0.25">
      <c r="A48" s="165">
        <v>44958</v>
      </c>
      <c r="B48" s="112">
        <v>0</v>
      </c>
      <c r="C48" s="246">
        <v>0</v>
      </c>
      <c r="D48" s="90"/>
      <c r="E48" s="247">
        <v>1</v>
      </c>
      <c r="F48" s="248">
        <v>23.85</v>
      </c>
      <c r="G48" s="247">
        <v>6</v>
      </c>
      <c r="H48" s="248">
        <v>2103.34</v>
      </c>
      <c r="I48" s="247">
        <v>0</v>
      </c>
      <c r="J48" s="248">
        <v>0</v>
      </c>
      <c r="K48" s="245">
        <f t="shared" ref="K48:L50" si="54">SUM(E48+G48+I48)</f>
        <v>7</v>
      </c>
      <c r="L48" s="95">
        <f t="shared" si="54"/>
        <v>2127.19</v>
      </c>
      <c r="M48" s="90"/>
      <c r="N48" s="245">
        <v>0</v>
      </c>
      <c r="O48" s="246">
        <v>0</v>
      </c>
      <c r="P48" s="90"/>
      <c r="Q48" s="247">
        <v>1</v>
      </c>
      <c r="R48" s="241">
        <v>537.84</v>
      </c>
      <c r="S48" s="90"/>
      <c r="T48" s="141">
        <f t="shared" ref="T48:U50" si="55">SUM(B48+K48+N48+Q48)</f>
        <v>8</v>
      </c>
      <c r="U48" s="142">
        <f t="shared" si="55"/>
        <v>2665.03</v>
      </c>
      <c r="V48" s="78"/>
      <c r="W48" s="253">
        <v>8</v>
      </c>
      <c r="X48" s="253">
        <v>2665.03</v>
      </c>
      <c r="Y48" s="250"/>
      <c r="Z48" s="313">
        <f t="shared" ref="Z48:AA50" si="56">SUM(T48-W48)</f>
        <v>0</v>
      </c>
      <c r="AA48" s="314">
        <f t="shared" si="56"/>
        <v>0</v>
      </c>
    </row>
    <row r="49" spans="1:29" x14ac:dyDescent="0.25">
      <c r="A49" s="165">
        <v>44986</v>
      </c>
      <c r="B49" s="112">
        <v>0</v>
      </c>
      <c r="C49" s="246">
        <v>0</v>
      </c>
      <c r="D49" s="90"/>
      <c r="E49" s="247">
        <v>0</v>
      </c>
      <c r="F49" s="248">
        <v>0</v>
      </c>
      <c r="G49" s="247">
        <v>2</v>
      </c>
      <c r="H49" s="248">
        <v>1351.1</v>
      </c>
      <c r="I49" s="247">
        <v>1</v>
      </c>
      <c r="J49" s="248">
        <v>1575</v>
      </c>
      <c r="K49" s="245">
        <f t="shared" si="54"/>
        <v>3</v>
      </c>
      <c r="L49" s="95">
        <f t="shared" si="54"/>
        <v>2926.1</v>
      </c>
      <c r="M49" s="90"/>
      <c r="N49" s="245">
        <v>0</v>
      </c>
      <c r="O49" s="246">
        <v>0</v>
      </c>
      <c r="P49" s="90"/>
      <c r="Q49" s="247">
        <v>0</v>
      </c>
      <c r="R49" s="241">
        <v>0</v>
      </c>
      <c r="S49" s="90"/>
      <c r="T49" s="141">
        <f t="shared" si="55"/>
        <v>3</v>
      </c>
      <c r="U49" s="142">
        <f t="shared" si="55"/>
        <v>2926.1</v>
      </c>
      <c r="V49" s="78"/>
      <c r="W49" s="253">
        <v>3</v>
      </c>
      <c r="X49" s="253">
        <v>2267.54</v>
      </c>
      <c r="Y49" s="250"/>
      <c r="Z49" s="313">
        <f t="shared" si="56"/>
        <v>0</v>
      </c>
      <c r="AA49" s="314">
        <f t="shared" si="56"/>
        <v>658.56</v>
      </c>
    </row>
    <row r="50" spans="1:29" x14ac:dyDescent="0.25">
      <c r="A50" s="165">
        <v>45017</v>
      </c>
      <c r="B50" s="112">
        <v>0</v>
      </c>
      <c r="C50" s="246">
        <v>0</v>
      </c>
      <c r="D50" s="90"/>
      <c r="E50" s="247">
        <v>0</v>
      </c>
      <c r="F50" s="248">
        <v>0</v>
      </c>
      <c r="G50" s="247">
        <v>3</v>
      </c>
      <c r="H50" s="248">
        <v>1472.4</v>
      </c>
      <c r="I50" s="247">
        <v>0</v>
      </c>
      <c r="J50" s="248">
        <v>0</v>
      </c>
      <c r="K50" s="245">
        <f t="shared" si="54"/>
        <v>3</v>
      </c>
      <c r="L50" s="95">
        <f t="shared" si="54"/>
        <v>1472.4</v>
      </c>
      <c r="M50" s="90"/>
      <c r="N50" s="245">
        <v>0</v>
      </c>
      <c r="O50" s="246">
        <v>0</v>
      </c>
      <c r="P50" s="90"/>
      <c r="Q50" s="247">
        <v>0</v>
      </c>
      <c r="R50" s="241">
        <v>0</v>
      </c>
      <c r="S50" s="90"/>
      <c r="T50" s="141">
        <f t="shared" si="55"/>
        <v>3</v>
      </c>
      <c r="U50" s="142">
        <f t="shared" si="55"/>
        <v>1472.4</v>
      </c>
      <c r="V50" s="78"/>
      <c r="W50" s="253">
        <v>3</v>
      </c>
      <c r="X50" s="253">
        <v>1472.4</v>
      </c>
      <c r="Y50" s="250"/>
      <c r="Z50" s="313">
        <f t="shared" si="56"/>
        <v>0</v>
      </c>
      <c r="AA50" s="314">
        <f t="shared" si="56"/>
        <v>0</v>
      </c>
    </row>
    <row r="51" spans="1:29" x14ac:dyDescent="0.25">
      <c r="A51" s="165">
        <v>45047</v>
      </c>
      <c r="B51" s="112">
        <v>0</v>
      </c>
      <c r="C51" s="246">
        <v>0</v>
      </c>
      <c r="D51" s="90"/>
      <c r="E51" s="247">
        <v>0</v>
      </c>
      <c r="F51" s="248">
        <v>0</v>
      </c>
      <c r="G51" s="247">
        <v>0</v>
      </c>
      <c r="H51" s="248">
        <v>0</v>
      </c>
      <c r="I51" s="247">
        <v>1</v>
      </c>
      <c r="J51" s="248">
        <v>1968</v>
      </c>
      <c r="K51" s="245">
        <f t="shared" ref="K51" si="57">SUM(E51+G51+I51)</f>
        <v>1</v>
      </c>
      <c r="L51" s="95">
        <f t="shared" ref="L51" si="58">SUM(F51+H51+J51)</f>
        <v>1968</v>
      </c>
      <c r="M51" s="90"/>
      <c r="N51" s="245">
        <v>0</v>
      </c>
      <c r="O51" s="246">
        <v>0</v>
      </c>
      <c r="P51" s="90"/>
      <c r="Q51" s="247">
        <v>0</v>
      </c>
      <c r="R51" s="241">
        <v>0</v>
      </c>
      <c r="S51" s="90"/>
      <c r="T51" s="141">
        <f t="shared" ref="T51" si="59">SUM(B51+K51+N51+Q51)</f>
        <v>1</v>
      </c>
      <c r="U51" s="142">
        <f t="shared" ref="U51" si="60">SUM(C51+L51+O51+R51)</f>
        <v>1968</v>
      </c>
      <c r="V51" s="78"/>
      <c r="W51" s="253">
        <v>0</v>
      </c>
      <c r="X51" s="253">
        <v>0</v>
      </c>
      <c r="Y51" s="250"/>
      <c r="Z51" s="313">
        <f t="shared" ref="Z51" si="61">SUM(T51-W51)</f>
        <v>1</v>
      </c>
      <c r="AA51" s="314">
        <f t="shared" ref="AA51" si="62">SUM(U51-X51)</f>
        <v>1968</v>
      </c>
    </row>
    <row r="52" spans="1:29" ht="5.4" customHeight="1" thickBot="1" x14ac:dyDescent="0.3">
      <c r="A52" s="105"/>
      <c r="B52" s="91"/>
      <c r="C52" s="92"/>
      <c r="D52" s="96"/>
      <c r="E52" s="98"/>
      <c r="F52" s="92"/>
      <c r="G52" s="98"/>
      <c r="H52" s="92"/>
      <c r="I52" s="98"/>
      <c r="J52" s="92"/>
      <c r="K52" s="98"/>
      <c r="L52" s="93"/>
      <c r="M52" s="96"/>
      <c r="N52" s="98"/>
      <c r="O52" s="92"/>
      <c r="P52" s="96"/>
      <c r="Q52" s="98"/>
      <c r="R52" s="450"/>
      <c r="S52" s="96"/>
      <c r="T52" s="91"/>
      <c r="U52" s="93"/>
      <c r="V52" s="78"/>
      <c r="W52" s="104"/>
      <c r="X52" s="94"/>
      <c r="Y52" s="250"/>
      <c r="Z52" s="317"/>
      <c r="AA52" s="318"/>
    </row>
    <row r="53" spans="1:29" ht="15" thickTop="1" thickBot="1" x14ac:dyDescent="0.3">
      <c r="A53" s="108" t="s">
        <v>401</v>
      </c>
      <c r="B53" s="251">
        <f>SUM(B47:B51)</f>
        <v>0</v>
      </c>
      <c r="C53" s="251">
        <f>SUM(C47:C51)</f>
        <v>0</v>
      </c>
      <c r="D53" s="83"/>
      <c r="E53" s="251">
        <f t="shared" ref="E53:L53" si="63">SUM(E47:E51)</f>
        <v>12</v>
      </c>
      <c r="F53" s="251">
        <f t="shared" si="63"/>
        <v>528.48</v>
      </c>
      <c r="G53" s="251">
        <f t="shared" si="63"/>
        <v>42</v>
      </c>
      <c r="H53" s="251">
        <f t="shared" si="63"/>
        <v>15889.89</v>
      </c>
      <c r="I53" s="251">
        <f t="shared" si="63"/>
        <v>5</v>
      </c>
      <c r="J53" s="251">
        <f t="shared" si="63"/>
        <v>9759.9599999999991</v>
      </c>
      <c r="K53" s="251">
        <f t="shared" si="63"/>
        <v>59</v>
      </c>
      <c r="L53" s="251">
        <f t="shared" si="63"/>
        <v>26178.329999999998</v>
      </c>
      <c r="M53" s="83"/>
      <c r="N53" s="251">
        <f t="shared" ref="N53:O53" si="64">SUM(N47:N51)</f>
        <v>1</v>
      </c>
      <c r="O53" s="251">
        <f t="shared" si="64"/>
        <v>25612.2</v>
      </c>
      <c r="P53" s="83"/>
      <c r="Q53" s="251">
        <f t="shared" ref="Q53:R53" si="65">SUM(Q47:Q51)</f>
        <v>4</v>
      </c>
      <c r="R53" s="251">
        <f t="shared" si="65"/>
        <v>3040.7400000000002</v>
      </c>
      <c r="S53" s="83"/>
      <c r="T53" s="251">
        <f t="shared" ref="T53:U53" si="66">SUM(T47:T51)</f>
        <v>64</v>
      </c>
      <c r="U53" s="251">
        <f t="shared" si="66"/>
        <v>54831.27</v>
      </c>
      <c r="V53" s="106"/>
      <c r="W53" s="302">
        <f>SUM(W47:W51)</f>
        <v>63</v>
      </c>
      <c r="X53" s="302">
        <f>SUM(X47:X51)</f>
        <v>52204.71</v>
      </c>
      <c r="Y53" s="107"/>
      <c r="Z53" s="388">
        <f>SUM(Z47:Z51)</f>
        <v>1</v>
      </c>
      <c r="AA53" s="388">
        <f>SUM(AA47:AA51)</f>
        <v>2626.56</v>
      </c>
    </row>
    <row r="54" spans="1:29" s="144" customFormat="1" ht="3.6" customHeight="1" thickTop="1" thickBot="1" x14ac:dyDescent="0.35">
      <c r="A54" s="143"/>
      <c r="B54" s="171"/>
      <c r="C54" s="74"/>
      <c r="D54" s="74"/>
      <c r="E54" s="74"/>
      <c r="F54" s="74"/>
      <c r="G54" s="74"/>
      <c r="H54" s="445"/>
      <c r="I54" s="74"/>
      <c r="J54" s="74"/>
      <c r="K54" s="74"/>
      <c r="L54" s="74"/>
      <c r="M54" s="74"/>
      <c r="N54" s="74"/>
      <c r="O54" s="74"/>
      <c r="P54" s="74"/>
      <c r="Q54" s="74"/>
      <c r="R54" s="74"/>
      <c r="S54" s="74"/>
      <c r="T54" s="74"/>
      <c r="U54" s="445"/>
      <c r="V54" s="74"/>
      <c r="W54" s="81"/>
      <c r="X54" s="303"/>
      <c r="Y54" s="304"/>
      <c r="Z54" s="312"/>
      <c r="AA54" s="385"/>
      <c r="AB54" s="170"/>
      <c r="AC54" s="170"/>
    </row>
    <row r="55" spans="1:29" ht="15" thickBot="1" x14ac:dyDescent="0.3">
      <c r="A55" s="340" t="s">
        <v>351</v>
      </c>
      <c r="B55" s="383">
        <f>SUM(B45+B53)</f>
        <v>23287</v>
      </c>
      <c r="C55" s="383">
        <f>SUM(C45+C53)</f>
        <v>209359.87999999998</v>
      </c>
      <c r="D55" s="109"/>
      <c r="E55" s="383">
        <f t="shared" ref="E55:L55" si="67">SUM(E45+E53)</f>
        <v>737</v>
      </c>
      <c r="F55" s="383">
        <f t="shared" si="67"/>
        <v>30223.469999999998</v>
      </c>
      <c r="G55" s="383">
        <f t="shared" si="67"/>
        <v>771</v>
      </c>
      <c r="H55" s="443">
        <f t="shared" si="67"/>
        <v>270369.96999999997</v>
      </c>
      <c r="I55" s="383">
        <f t="shared" si="67"/>
        <v>95</v>
      </c>
      <c r="J55" s="383">
        <f t="shared" si="67"/>
        <v>219026.92</v>
      </c>
      <c r="K55" s="383">
        <f t="shared" si="67"/>
        <v>1603</v>
      </c>
      <c r="L55" s="383">
        <f t="shared" si="67"/>
        <v>519620.36</v>
      </c>
      <c r="M55" s="109"/>
      <c r="N55" s="383">
        <f>SUM(N45+N53)</f>
        <v>12</v>
      </c>
      <c r="O55" s="383">
        <f>SUM(O45+O53)</f>
        <v>100267.97</v>
      </c>
      <c r="P55" s="109"/>
      <c r="Q55" s="383">
        <f>SUM(Q45+Q53)</f>
        <v>25</v>
      </c>
      <c r="R55" s="383">
        <f>SUM(R45+R53)</f>
        <v>47663.859999999993</v>
      </c>
      <c r="S55" s="109"/>
      <c r="T55" s="383">
        <f>SUM(T45+T53)</f>
        <v>24927</v>
      </c>
      <c r="U55" s="443">
        <f>SUM(U45+U53)</f>
        <v>876912.07000000007</v>
      </c>
      <c r="V55" s="110"/>
      <c r="W55" s="305">
        <f>SUM(W45+W53)</f>
        <v>24925</v>
      </c>
      <c r="X55" s="305">
        <f>SUM(X45+X53)</f>
        <v>874362.57999999984</v>
      </c>
      <c r="Y55" s="111"/>
      <c r="Z55" s="389">
        <f>SUM(Z45+Z53)</f>
        <v>2</v>
      </c>
      <c r="AA55" s="389">
        <f>SUM(AA45+AA53)</f>
        <v>2549.4900000000512</v>
      </c>
    </row>
    <row r="56" spans="1:29" ht="9.6" customHeight="1" x14ac:dyDescent="0.25">
      <c r="A56" s="105"/>
      <c r="B56" s="91"/>
      <c r="C56" s="92"/>
      <c r="D56" s="96"/>
      <c r="E56" s="98"/>
      <c r="F56" s="92"/>
      <c r="G56" s="98"/>
      <c r="H56" s="92"/>
      <c r="I56" s="98"/>
      <c r="J56" s="92"/>
      <c r="K56" s="98"/>
      <c r="L56" s="93"/>
      <c r="M56" s="96"/>
      <c r="N56" s="98"/>
      <c r="O56" s="92"/>
      <c r="P56" s="96"/>
      <c r="Q56" s="98"/>
      <c r="R56" s="92"/>
      <c r="S56" s="96"/>
      <c r="T56" s="91"/>
      <c r="U56" s="93"/>
      <c r="V56" s="78"/>
      <c r="W56" s="104"/>
      <c r="X56" s="94"/>
      <c r="Y56" s="250"/>
      <c r="Z56" s="317"/>
      <c r="AA56" s="318"/>
    </row>
    <row r="57" spans="1:29" ht="13.8" x14ac:dyDescent="0.25">
      <c r="A57" s="330" t="s">
        <v>358</v>
      </c>
      <c r="B57" s="79"/>
      <c r="C57" s="160"/>
      <c r="D57" s="79"/>
      <c r="E57" s="489"/>
      <c r="F57" s="489"/>
      <c r="G57" s="487"/>
      <c r="H57" s="486"/>
      <c r="I57" s="487"/>
      <c r="J57" s="486"/>
      <c r="K57" s="79"/>
      <c r="L57" s="488"/>
      <c r="M57" s="74"/>
      <c r="N57" s="490"/>
      <c r="O57" s="491"/>
      <c r="P57" s="74"/>
      <c r="Q57" s="490"/>
      <c r="R57" s="490"/>
      <c r="S57" s="21"/>
      <c r="T57" s="74"/>
      <c r="U57" s="74"/>
      <c r="V57" s="78"/>
      <c r="W57" s="81"/>
      <c r="X57" s="81"/>
      <c r="Y57" s="250"/>
      <c r="Z57" s="312"/>
      <c r="AA57" s="312"/>
    </row>
    <row r="58" spans="1:29" ht="13.8" x14ac:dyDescent="0.25">
      <c r="A58" s="339" t="s">
        <v>84</v>
      </c>
      <c r="B58" s="79"/>
      <c r="C58" s="160"/>
      <c r="D58" s="79"/>
      <c r="E58" s="79"/>
      <c r="F58" s="79"/>
      <c r="G58" s="488"/>
      <c r="H58" s="488"/>
      <c r="I58" s="488"/>
      <c r="J58" s="488"/>
      <c r="K58" s="79"/>
      <c r="L58" s="79"/>
      <c r="M58" s="74"/>
      <c r="N58" s="74"/>
      <c r="O58" s="74"/>
      <c r="P58" s="74"/>
      <c r="Q58" s="74"/>
      <c r="R58" s="74"/>
      <c r="S58" s="21"/>
      <c r="T58" s="74"/>
      <c r="U58" s="74"/>
      <c r="V58" s="78"/>
      <c r="W58" s="81"/>
      <c r="X58" s="81"/>
      <c r="Y58" s="250"/>
      <c r="Z58" s="312"/>
      <c r="AA58" s="312"/>
    </row>
    <row r="59" spans="1:29" x14ac:dyDescent="0.25">
      <c r="A59" s="120">
        <v>2019</v>
      </c>
      <c r="B59" s="112">
        <f>'Annual Capacity'!D52</f>
        <v>1</v>
      </c>
      <c r="C59" s="112">
        <f>'Annual Capacity'!E52</f>
        <v>9.6</v>
      </c>
      <c r="D59" s="90"/>
      <c r="E59" s="241">
        <f>'Annual Capacity'!G52</f>
        <v>0</v>
      </c>
      <c r="F59" s="241">
        <f>'Annual Capacity'!H52</f>
        <v>0</v>
      </c>
      <c r="G59" s="241">
        <f>'Annual Capacity'!I52</f>
        <v>0</v>
      </c>
      <c r="H59" s="241">
        <f>'Annual Capacity'!J52</f>
        <v>0</v>
      </c>
      <c r="I59" s="241">
        <f>'Annual Capacity'!K52</f>
        <v>0</v>
      </c>
      <c r="J59" s="241">
        <f>'Annual Capacity'!L52</f>
        <v>0</v>
      </c>
      <c r="K59" s="245">
        <f t="shared" ref="K59:L61" si="68">SUM(E59+G59+I59)</f>
        <v>0</v>
      </c>
      <c r="L59" s="95">
        <f t="shared" si="68"/>
        <v>0</v>
      </c>
      <c r="M59" s="90"/>
      <c r="N59" s="112">
        <f>'Annual Capacity'!P52</f>
        <v>0</v>
      </c>
      <c r="O59" s="112">
        <f>'Annual Capacity'!Q52</f>
        <v>0</v>
      </c>
      <c r="P59" s="90"/>
      <c r="Q59" s="241">
        <f>'Annual Capacity'!S52</f>
        <v>0</v>
      </c>
      <c r="R59" s="241">
        <f>'Annual Capacity'!T52</f>
        <v>0</v>
      </c>
      <c r="S59" s="90"/>
      <c r="T59" s="141">
        <f t="shared" ref="T59:U61" si="69">SUM(B59+K59+N59+Q59)</f>
        <v>1</v>
      </c>
      <c r="U59" s="142">
        <f t="shared" si="69"/>
        <v>9.6</v>
      </c>
      <c r="V59" s="78"/>
      <c r="W59" s="253">
        <v>0</v>
      </c>
      <c r="X59" s="253">
        <v>0</v>
      </c>
      <c r="Y59" s="250"/>
      <c r="Z59" s="313">
        <f t="shared" ref="Z59:AA61" si="70">SUM(T59-W59)</f>
        <v>1</v>
      </c>
      <c r="AA59" s="314">
        <f t="shared" si="70"/>
        <v>9.6</v>
      </c>
    </row>
    <row r="60" spans="1:29" x14ac:dyDescent="0.25">
      <c r="A60" s="120">
        <v>2020</v>
      </c>
      <c r="B60" s="112">
        <f>'Annual Capacity'!D53</f>
        <v>7</v>
      </c>
      <c r="C60" s="112">
        <f>'Annual Capacity'!E53</f>
        <v>51.53</v>
      </c>
      <c r="D60" s="90"/>
      <c r="E60" s="241">
        <f>'Annual Capacity'!G53</f>
        <v>0</v>
      </c>
      <c r="F60" s="241">
        <f>'Annual Capacity'!H53</f>
        <v>0</v>
      </c>
      <c r="G60" s="241">
        <f>'Annual Capacity'!I53</f>
        <v>0</v>
      </c>
      <c r="H60" s="241">
        <f>'Annual Capacity'!J53</f>
        <v>0</v>
      </c>
      <c r="I60" s="241">
        <f>'Annual Capacity'!K53</f>
        <v>0</v>
      </c>
      <c r="J60" s="241">
        <f>'Annual Capacity'!L53</f>
        <v>0</v>
      </c>
      <c r="K60" s="245">
        <f t="shared" si="68"/>
        <v>0</v>
      </c>
      <c r="L60" s="95">
        <f t="shared" si="68"/>
        <v>0</v>
      </c>
      <c r="M60" s="90"/>
      <c r="N60" s="112">
        <f>'Annual Capacity'!P53</f>
        <v>0</v>
      </c>
      <c r="O60" s="112">
        <f>'Annual Capacity'!Q53</f>
        <v>0</v>
      </c>
      <c r="P60" s="90"/>
      <c r="Q60" s="241">
        <f>'Annual Capacity'!S53</f>
        <v>0</v>
      </c>
      <c r="R60" s="241">
        <f>'Annual Capacity'!T53</f>
        <v>0</v>
      </c>
      <c r="S60" s="90"/>
      <c r="T60" s="141">
        <f t="shared" si="69"/>
        <v>7</v>
      </c>
      <c r="U60" s="142">
        <f t="shared" si="69"/>
        <v>51.53</v>
      </c>
      <c r="V60" s="78"/>
      <c r="W60" s="253">
        <v>7</v>
      </c>
      <c r="X60" s="253">
        <v>46.13</v>
      </c>
      <c r="Y60" s="250"/>
      <c r="Z60" s="313">
        <f t="shared" si="70"/>
        <v>0</v>
      </c>
      <c r="AA60" s="314">
        <f t="shared" si="70"/>
        <v>5.3999999999999986</v>
      </c>
    </row>
    <row r="61" spans="1:29" x14ac:dyDescent="0.25">
      <c r="A61" s="120">
        <v>2021</v>
      </c>
      <c r="B61" s="112">
        <f>'Annual Capacity'!D54</f>
        <v>639</v>
      </c>
      <c r="C61" s="112">
        <f>'Annual Capacity'!E54</f>
        <v>5840.6</v>
      </c>
      <c r="D61" s="90"/>
      <c r="E61" s="241">
        <f>'Annual Capacity'!G54</f>
        <v>3</v>
      </c>
      <c r="F61" s="241">
        <f>'Annual Capacity'!H54</f>
        <v>153.77000000000001</v>
      </c>
      <c r="G61" s="241">
        <f>'Annual Capacity'!I54</f>
        <v>2</v>
      </c>
      <c r="H61" s="241">
        <f>'Annual Capacity'!J54</f>
        <v>320.83</v>
      </c>
      <c r="I61" s="241">
        <f>'Annual Capacity'!K54</f>
        <v>0</v>
      </c>
      <c r="J61" s="241">
        <f>'Annual Capacity'!L54</f>
        <v>0</v>
      </c>
      <c r="K61" s="245">
        <f t="shared" si="68"/>
        <v>5</v>
      </c>
      <c r="L61" s="95">
        <f t="shared" si="68"/>
        <v>474.6</v>
      </c>
      <c r="M61" s="90"/>
      <c r="N61" s="112">
        <f>'Annual Capacity'!P54</f>
        <v>0</v>
      </c>
      <c r="O61" s="112">
        <f>'Annual Capacity'!Q54</f>
        <v>0</v>
      </c>
      <c r="P61" s="90"/>
      <c r="Q61" s="241">
        <f>'Annual Capacity'!S54</f>
        <v>0</v>
      </c>
      <c r="R61" s="241">
        <f>'Annual Capacity'!T54</f>
        <v>0</v>
      </c>
      <c r="S61" s="90"/>
      <c r="T61" s="141">
        <f t="shared" si="69"/>
        <v>644</v>
      </c>
      <c r="U61" s="142">
        <f t="shared" si="69"/>
        <v>6315.2000000000007</v>
      </c>
      <c r="V61" s="78"/>
      <c r="W61" s="253">
        <v>644</v>
      </c>
      <c r="X61" s="253">
        <v>6354.17</v>
      </c>
      <c r="Y61" s="250"/>
      <c r="Z61" s="313">
        <f t="shared" si="70"/>
        <v>0</v>
      </c>
      <c r="AA61" s="314">
        <f t="shared" si="70"/>
        <v>-38.969999999999345</v>
      </c>
    </row>
    <row r="62" spans="1:29" x14ac:dyDescent="0.25">
      <c r="A62" s="120">
        <v>2022</v>
      </c>
      <c r="B62" s="112">
        <f>'Annual Capacity'!D55</f>
        <v>15749</v>
      </c>
      <c r="C62" s="112">
        <f>'Annual Capacity'!E55</f>
        <v>141070.16</v>
      </c>
      <c r="D62" s="90"/>
      <c r="E62" s="241">
        <f>'Annual Capacity'!G55</f>
        <v>83</v>
      </c>
      <c r="F62" s="241">
        <f>'Annual Capacity'!H55</f>
        <v>2329.33</v>
      </c>
      <c r="G62" s="241">
        <f>'Annual Capacity'!I55</f>
        <v>28</v>
      </c>
      <c r="H62" s="241">
        <f>'Annual Capacity'!J55</f>
        <v>8089.15</v>
      </c>
      <c r="I62" s="241">
        <f>'Annual Capacity'!K55</f>
        <v>4</v>
      </c>
      <c r="J62" s="241">
        <f>'Annual Capacity'!L55</f>
        <v>5815.15</v>
      </c>
      <c r="K62" s="245">
        <f t="shared" ref="K62" si="71">SUM(E62+G62+I62)</f>
        <v>115</v>
      </c>
      <c r="L62" s="95">
        <f t="shared" ref="L62" si="72">SUM(F62+H62+J62)</f>
        <v>16233.63</v>
      </c>
      <c r="M62" s="90"/>
      <c r="N62" s="112">
        <f>'Annual Capacity'!P55</f>
        <v>0</v>
      </c>
      <c r="O62" s="112">
        <f>'Annual Capacity'!Q55</f>
        <v>0</v>
      </c>
      <c r="P62" s="90"/>
      <c r="Q62" s="241">
        <f>'Annual Capacity'!S55</f>
        <v>0</v>
      </c>
      <c r="R62" s="241">
        <f>'Annual Capacity'!T55</f>
        <v>0</v>
      </c>
      <c r="S62" s="90"/>
      <c r="T62" s="141">
        <f t="shared" ref="T62" si="73">SUM(B62+K62+N62+Q62)</f>
        <v>15864</v>
      </c>
      <c r="U62" s="142">
        <f t="shared" ref="U62" si="74">SUM(C62+L62+O62+R62)</f>
        <v>157303.79</v>
      </c>
      <c r="V62" s="78"/>
      <c r="W62" s="253">
        <v>15711</v>
      </c>
      <c r="X62" s="253">
        <v>155337.16999999998</v>
      </c>
      <c r="Y62" s="250"/>
      <c r="Z62" s="313">
        <f t="shared" ref="Z62" si="75">SUM(T62-W62)</f>
        <v>153</v>
      </c>
      <c r="AA62" s="314">
        <f t="shared" ref="AA62" si="76">SUM(U62-X62)</f>
        <v>1966.6200000000244</v>
      </c>
    </row>
    <row r="63" spans="1:29" ht="5.4" customHeight="1" thickBot="1" x14ac:dyDescent="0.3">
      <c r="A63" s="105"/>
      <c r="B63" s="91"/>
      <c r="C63" s="92"/>
      <c r="D63" s="96"/>
      <c r="E63" s="98"/>
      <c r="F63" s="92"/>
      <c r="G63" s="98"/>
      <c r="H63" s="92"/>
      <c r="I63" s="98"/>
      <c r="J63" s="92"/>
      <c r="K63" s="98"/>
      <c r="L63" s="93"/>
      <c r="M63" s="96"/>
      <c r="N63" s="98"/>
      <c r="O63" s="92"/>
      <c r="P63" s="96"/>
      <c r="Q63" s="98"/>
      <c r="R63" s="92"/>
      <c r="S63" s="96"/>
      <c r="T63" s="91"/>
      <c r="U63" s="93"/>
      <c r="V63" s="78"/>
      <c r="W63" s="104"/>
      <c r="X63" s="94"/>
      <c r="Y63" s="250"/>
      <c r="Z63" s="317"/>
      <c r="AA63" s="318"/>
    </row>
    <row r="64" spans="1:29" s="63" customFormat="1" ht="15" thickTop="1" thickBot="1" x14ac:dyDescent="0.3">
      <c r="A64" s="108" t="s">
        <v>402</v>
      </c>
      <c r="B64" s="251">
        <f>SUM(B59:B62)</f>
        <v>16396</v>
      </c>
      <c r="C64" s="251">
        <f>SUM(C59:C62)</f>
        <v>146971.89000000001</v>
      </c>
      <c r="D64" s="83"/>
      <c r="E64" s="251">
        <f t="shared" ref="E64:L64" si="77">SUM(E59:E62)</f>
        <v>86</v>
      </c>
      <c r="F64" s="251">
        <f t="shared" si="77"/>
        <v>2483.1</v>
      </c>
      <c r="G64" s="251">
        <f t="shared" si="77"/>
        <v>30</v>
      </c>
      <c r="H64" s="251">
        <f t="shared" si="77"/>
        <v>8409.98</v>
      </c>
      <c r="I64" s="251">
        <f t="shared" si="77"/>
        <v>4</v>
      </c>
      <c r="J64" s="251">
        <f t="shared" si="77"/>
        <v>5815.15</v>
      </c>
      <c r="K64" s="251">
        <f t="shared" si="77"/>
        <v>120</v>
      </c>
      <c r="L64" s="251">
        <f t="shared" si="77"/>
        <v>16708.23</v>
      </c>
      <c r="M64" s="83"/>
      <c r="N64" s="251">
        <f t="shared" ref="N64:O64" si="78">SUM(N59:N62)</f>
        <v>0</v>
      </c>
      <c r="O64" s="251">
        <f t="shared" si="78"/>
        <v>0</v>
      </c>
      <c r="P64" s="83"/>
      <c r="Q64" s="251">
        <f t="shared" ref="Q64:R64" si="79">SUM(Q59:Q62)</f>
        <v>0</v>
      </c>
      <c r="R64" s="251">
        <f t="shared" si="79"/>
        <v>0</v>
      </c>
      <c r="S64" s="83"/>
      <c r="T64" s="251">
        <f t="shared" ref="T64:U64" si="80">SUM(T59:T62)</f>
        <v>16516</v>
      </c>
      <c r="U64" s="251">
        <f t="shared" si="80"/>
        <v>163680.12</v>
      </c>
      <c r="V64" s="106"/>
      <c r="W64" s="302">
        <f>SUM(W59:W62)</f>
        <v>16362</v>
      </c>
      <c r="X64" s="302">
        <f>SUM(X59:X62)</f>
        <v>161737.46999999997</v>
      </c>
      <c r="Y64" s="107"/>
      <c r="Z64" s="319">
        <f>SUM(Z59:Z62)</f>
        <v>154</v>
      </c>
      <c r="AA64" s="319">
        <f>SUM(AA59:AA62)</f>
        <v>1942.6500000000251</v>
      </c>
    </row>
    <row r="65" spans="1:29" ht="9.6" customHeight="1" thickTop="1" x14ac:dyDescent="0.25">
      <c r="A65" s="105"/>
      <c r="B65" s="91"/>
      <c r="C65" s="92"/>
      <c r="D65" s="96"/>
      <c r="E65" s="98"/>
      <c r="F65" s="92"/>
      <c r="G65" s="98"/>
      <c r="H65" s="92"/>
      <c r="I65" s="98"/>
      <c r="J65" s="92"/>
      <c r="K65" s="98"/>
      <c r="L65" s="93"/>
      <c r="M65" s="96"/>
      <c r="N65" s="98"/>
      <c r="O65" s="92"/>
      <c r="P65" s="96"/>
      <c r="Q65" s="98"/>
      <c r="R65" s="92"/>
      <c r="S65" s="96"/>
      <c r="T65" s="91"/>
      <c r="U65" s="93"/>
      <c r="V65" s="78"/>
      <c r="W65" s="104"/>
      <c r="X65" s="94"/>
      <c r="Y65" s="250"/>
      <c r="Z65" s="317"/>
      <c r="AA65" s="318"/>
    </row>
    <row r="66" spans="1:29" x14ac:dyDescent="0.25">
      <c r="A66" s="165">
        <v>44927</v>
      </c>
      <c r="B66" s="112">
        <v>1721</v>
      </c>
      <c r="C66" s="246">
        <v>15538.54</v>
      </c>
      <c r="D66" s="90"/>
      <c r="E66" s="247">
        <v>8</v>
      </c>
      <c r="F66" s="248">
        <v>385.46</v>
      </c>
      <c r="G66" s="247">
        <v>5</v>
      </c>
      <c r="H66" s="248">
        <v>1830.86</v>
      </c>
      <c r="I66" s="247">
        <v>4</v>
      </c>
      <c r="J66" s="248">
        <v>4497.76</v>
      </c>
      <c r="K66" s="245">
        <f t="shared" ref="K66" si="81">SUM(E66+G66+I66)</f>
        <v>17</v>
      </c>
      <c r="L66" s="95">
        <f t="shared" ref="L66" si="82">SUM(F66+H66+J66)</f>
        <v>6714.08</v>
      </c>
      <c r="M66" s="90"/>
      <c r="N66" s="245">
        <v>0</v>
      </c>
      <c r="O66" s="246">
        <v>0</v>
      </c>
      <c r="P66" s="90"/>
      <c r="Q66" s="247">
        <v>0</v>
      </c>
      <c r="R66" s="247">
        <v>0</v>
      </c>
      <c r="S66" s="90"/>
      <c r="T66" s="141">
        <f t="shared" ref="T66" si="83">SUM(B66+K66+N66+Q66)</f>
        <v>1738</v>
      </c>
      <c r="U66" s="142">
        <f t="shared" ref="U66" si="84">SUM(C66+L66+O66+R66)</f>
        <v>22252.620000000003</v>
      </c>
      <c r="V66" s="78"/>
      <c r="W66" s="253">
        <v>1619</v>
      </c>
      <c r="X66" s="253">
        <v>21164.74</v>
      </c>
      <c r="Y66" s="250"/>
      <c r="Z66" s="313">
        <f t="shared" ref="Z66" si="85">SUM(T66-W66)</f>
        <v>119</v>
      </c>
      <c r="AA66" s="314">
        <f t="shared" ref="AA66" si="86">SUM(U66-X66)</f>
        <v>1087.880000000001</v>
      </c>
    </row>
    <row r="67" spans="1:29" x14ac:dyDescent="0.25">
      <c r="A67" s="165">
        <v>44958</v>
      </c>
      <c r="B67" s="112">
        <v>1693</v>
      </c>
      <c r="C67" s="246">
        <v>15632.69</v>
      </c>
      <c r="D67" s="90"/>
      <c r="E67" s="247">
        <v>23</v>
      </c>
      <c r="F67" s="248">
        <v>679.76</v>
      </c>
      <c r="G67" s="247">
        <v>2</v>
      </c>
      <c r="H67" s="248">
        <v>430.65</v>
      </c>
      <c r="I67" s="247">
        <v>1</v>
      </c>
      <c r="J67" s="248">
        <v>2342.52</v>
      </c>
      <c r="K67" s="245">
        <f t="shared" ref="K67:L70" si="87">SUM(E67+G67+I67)</f>
        <v>26</v>
      </c>
      <c r="L67" s="95">
        <f t="shared" si="87"/>
        <v>3452.93</v>
      </c>
      <c r="M67" s="90"/>
      <c r="N67" s="245">
        <v>0</v>
      </c>
      <c r="O67" s="246">
        <v>0</v>
      </c>
      <c r="P67" s="90"/>
      <c r="Q67" s="247">
        <v>0</v>
      </c>
      <c r="R67" s="247">
        <v>0</v>
      </c>
      <c r="S67" s="90"/>
      <c r="T67" s="141">
        <f t="shared" ref="T67:U70" si="88">SUM(B67+K67+N67+Q67)</f>
        <v>1719</v>
      </c>
      <c r="U67" s="142">
        <f t="shared" si="88"/>
        <v>19085.62</v>
      </c>
      <c r="V67" s="78"/>
      <c r="W67" s="253">
        <v>1582</v>
      </c>
      <c r="X67" s="253">
        <v>17774.95</v>
      </c>
      <c r="Y67" s="250"/>
      <c r="Z67" s="313">
        <f t="shared" ref="Z67:AA70" si="89">SUM(T67-W67)</f>
        <v>137</v>
      </c>
      <c r="AA67" s="314">
        <f t="shared" si="89"/>
        <v>1310.6699999999983</v>
      </c>
    </row>
    <row r="68" spans="1:29" x14ac:dyDescent="0.25">
      <c r="A68" s="165">
        <v>44986</v>
      </c>
      <c r="B68" s="112">
        <v>1674</v>
      </c>
      <c r="C68" s="246">
        <v>14934.68</v>
      </c>
      <c r="D68" s="90"/>
      <c r="E68" s="247">
        <v>16</v>
      </c>
      <c r="F68" s="248">
        <v>426.62</v>
      </c>
      <c r="G68" s="247">
        <v>7</v>
      </c>
      <c r="H68" s="248">
        <v>2365.48</v>
      </c>
      <c r="I68" s="247">
        <v>1</v>
      </c>
      <c r="J68" s="248">
        <v>1210.28</v>
      </c>
      <c r="K68" s="245">
        <f t="shared" ref="K68:K69" si="90">SUM(E68+G68+I68)</f>
        <v>24</v>
      </c>
      <c r="L68" s="95">
        <f t="shared" ref="L68:L69" si="91">SUM(F68+H68+J68)</f>
        <v>4002.38</v>
      </c>
      <c r="M68" s="90"/>
      <c r="N68" s="245">
        <v>0</v>
      </c>
      <c r="O68" s="246">
        <v>0</v>
      </c>
      <c r="P68" s="90"/>
      <c r="Q68" s="247">
        <v>0</v>
      </c>
      <c r="R68" s="241">
        <v>0</v>
      </c>
      <c r="S68" s="90"/>
      <c r="T68" s="141">
        <f t="shared" ref="T68:T69" si="92">SUM(B68+K68+N68+Q68)</f>
        <v>1698</v>
      </c>
      <c r="U68" s="142">
        <f t="shared" ref="U68:U69" si="93">SUM(C68+L68+O68+R68)</f>
        <v>18937.060000000001</v>
      </c>
      <c r="V68" s="78"/>
      <c r="W68" s="253">
        <v>1470</v>
      </c>
      <c r="X68" s="253">
        <v>15299.369999999999</v>
      </c>
      <c r="Y68" s="250"/>
      <c r="Z68" s="313">
        <f t="shared" ref="Z68:Z69" si="94">SUM(T68-W68)</f>
        <v>228</v>
      </c>
      <c r="AA68" s="314">
        <f t="shared" ref="AA68:AA69" si="95">SUM(U68-X68)</f>
        <v>3637.6900000000023</v>
      </c>
    </row>
    <row r="69" spans="1:29" x14ac:dyDescent="0.25">
      <c r="A69" s="165">
        <v>45017</v>
      </c>
      <c r="B69" s="112">
        <v>1547</v>
      </c>
      <c r="C69" s="246">
        <v>13483.78</v>
      </c>
      <c r="D69" s="90"/>
      <c r="E69" s="247">
        <v>21</v>
      </c>
      <c r="F69" s="248">
        <v>707.9</v>
      </c>
      <c r="G69" s="247">
        <v>6</v>
      </c>
      <c r="H69" s="248">
        <v>1346.14</v>
      </c>
      <c r="I69" s="247">
        <v>2</v>
      </c>
      <c r="J69" s="248">
        <v>2818.74</v>
      </c>
      <c r="K69" s="245">
        <f t="shared" si="90"/>
        <v>29</v>
      </c>
      <c r="L69" s="95">
        <f t="shared" si="91"/>
        <v>4872.78</v>
      </c>
      <c r="M69" s="90"/>
      <c r="N69" s="245">
        <v>0</v>
      </c>
      <c r="O69" s="246">
        <v>0</v>
      </c>
      <c r="P69" s="90"/>
      <c r="Q69" s="247">
        <v>0</v>
      </c>
      <c r="R69" s="241">
        <v>0</v>
      </c>
      <c r="S69" s="90"/>
      <c r="T69" s="141">
        <f t="shared" si="92"/>
        <v>1576</v>
      </c>
      <c r="U69" s="142">
        <f t="shared" si="93"/>
        <v>18356.560000000001</v>
      </c>
      <c r="V69" s="78"/>
      <c r="W69" s="253">
        <v>916</v>
      </c>
      <c r="X69" s="253">
        <v>9241.99</v>
      </c>
      <c r="Y69" s="250"/>
      <c r="Z69" s="313">
        <f t="shared" si="94"/>
        <v>660</v>
      </c>
      <c r="AA69" s="314">
        <f t="shared" si="95"/>
        <v>9114.5700000000015</v>
      </c>
    </row>
    <row r="70" spans="1:29" x14ac:dyDescent="0.25">
      <c r="A70" s="165">
        <v>45047</v>
      </c>
      <c r="B70" s="112">
        <v>985</v>
      </c>
      <c r="C70" s="246">
        <v>8409.69</v>
      </c>
      <c r="D70" s="90"/>
      <c r="E70" s="247">
        <v>8</v>
      </c>
      <c r="F70" s="248">
        <v>264.17</v>
      </c>
      <c r="G70" s="247">
        <v>5</v>
      </c>
      <c r="H70" s="248">
        <v>1106.57</v>
      </c>
      <c r="I70" s="247">
        <v>1</v>
      </c>
      <c r="J70" s="248">
        <v>1657.92</v>
      </c>
      <c r="K70" s="245">
        <f t="shared" si="87"/>
        <v>14</v>
      </c>
      <c r="L70" s="95">
        <f t="shared" si="87"/>
        <v>3028.66</v>
      </c>
      <c r="M70" s="90"/>
      <c r="N70" s="245">
        <v>0</v>
      </c>
      <c r="O70" s="246">
        <v>0</v>
      </c>
      <c r="P70" s="90"/>
      <c r="Q70" s="247">
        <v>0</v>
      </c>
      <c r="R70" s="241">
        <v>0</v>
      </c>
      <c r="S70" s="90"/>
      <c r="T70" s="141">
        <f t="shared" si="88"/>
        <v>999</v>
      </c>
      <c r="U70" s="142">
        <f t="shared" si="88"/>
        <v>11438.35</v>
      </c>
      <c r="V70" s="78"/>
      <c r="W70" s="253">
        <v>0</v>
      </c>
      <c r="X70" s="253">
        <v>0</v>
      </c>
      <c r="Y70" s="250"/>
      <c r="Z70" s="313">
        <f t="shared" si="89"/>
        <v>999</v>
      </c>
      <c r="AA70" s="314">
        <f t="shared" si="89"/>
        <v>11438.35</v>
      </c>
    </row>
    <row r="71" spans="1:29" ht="5.4" customHeight="1" thickBot="1" x14ac:dyDescent="0.3">
      <c r="A71" s="105"/>
      <c r="B71" s="91"/>
      <c r="C71" s="92"/>
      <c r="D71" s="96"/>
      <c r="E71" s="98"/>
      <c r="F71" s="92"/>
      <c r="G71" s="98"/>
      <c r="H71" s="92"/>
      <c r="I71" s="98"/>
      <c r="J71" s="92"/>
      <c r="K71" s="98"/>
      <c r="L71" s="93"/>
      <c r="M71" s="96"/>
      <c r="N71" s="98"/>
      <c r="O71" s="92"/>
      <c r="P71" s="96"/>
      <c r="Q71" s="98"/>
      <c r="R71" s="92"/>
      <c r="S71" s="96"/>
      <c r="T71" s="91"/>
      <c r="U71" s="93"/>
      <c r="V71" s="78"/>
      <c r="W71" s="104"/>
      <c r="X71" s="94"/>
      <c r="Y71" s="250"/>
      <c r="Z71" s="317"/>
      <c r="AA71" s="318"/>
    </row>
    <row r="72" spans="1:29" ht="15" thickTop="1" thickBot="1" x14ac:dyDescent="0.3">
      <c r="A72" s="108" t="s">
        <v>403</v>
      </c>
      <c r="B72" s="251">
        <f>SUM(B66:B70)</f>
        <v>7620</v>
      </c>
      <c r="C72" s="251">
        <f>SUM(C66:C70)</f>
        <v>67999.38</v>
      </c>
      <c r="D72" s="83"/>
      <c r="E72" s="251">
        <f t="shared" ref="E72:L72" si="96">SUM(E66:E70)</f>
        <v>76</v>
      </c>
      <c r="F72" s="251">
        <f t="shared" si="96"/>
        <v>2463.9100000000003</v>
      </c>
      <c r="G72" s="251">
        <f t="shared" si="96"/>
        <v>25</v>
      </c>
      <c r="H72" s="251">
        <f t="shared" si="96"/>
        <v>7079.7</v>
      </c>
      <c r="I72" s="251">
        <f t="shared" si="96"/>
        <v>9</v>
      </c>
      <c r="J72" s="251">
        <f t="shared" si="96"/>
        <v>12527.22</v>
      </c>
      <c r="K72" s="251">
        <f t="shared" si="96"/>
        <v>110</v>
      </c>
      <c r="L72" s="251">
        <f t="shared" si="96"/>
        <v>22070.829999999998</v>
      </c>
      <c r="M72" s="83"/>
      <c r="N72" s="251">
        <f t="shared" ref="N72:O72" si="97">SUM(N66:N70)</f>
        <v>0</v>
      </c>
      <c r="O72" s="251">
        <f t="shared" si="97"/>
        <v>0</v>
      </c>
      <c r="P72" s="83"/>
      <c r="Q72" s="251">
        <f t="shared" ref="Q72:R72" si="98">SUM(Q66:Q70)</f>
        <v>0</v>
      </c>
      <c r="R72" s="251">
        <f t="shared" si="98"/>
        <v>0</v>
      </c>
      <c r="S72" s="83"/>
      <c r="T72" s="251">
        <f>SUM(T66:T70)</f>
        <v>7730</v>
      </c>
      <c r="U72" s="251">
        <f>SUM(U66:U70)</f>
        <v>90070.21</v>
      </c>
      <c r="V72" s="106"/>
      <c r="W72" s="302">
        <f>SUM(W66:W70)</f>
        <v>5587</v>
      </c>
      <c r="X72" s="302">
        <f>SUM(X66:X70)</f>
        <v>63481.049999999996</v>
      </c>
      <c r="Y72" s="107"/>
      <c r="Z72" s="388">
        <f>SUM(Z66:Z70)</f>
        <v>2143</v>
      </c>
      <c r="AA72" s="388">
        <f>SUM(AA66:AA70)</f>
        <v>26589.160000000003</v>
      </c>
    </row>
    <row r="73" spans="1:29" s="144" customFormat="1" ht="3.6" customHeight="1" thickTop="1" thickBot="1" x14ac:dyDescent="0.35">
      <c r="A73" s="143"/>
      <c r="B73" s="171"/>
      <c r="C73" s="74"/>
      <c r="D73" s="74"/>
      <c r="E73" s="74"/>
      <c r="F73" s="74"/>
      <c r="G73" s="74"/>
      <c r="H73" s="445"/>
      <c r="I73" s="74"/>
      <c r="J73" s="74"/>
      <c r="K73" s="74"/>
      <c r="L73" s="74"/>
      <c r="M73" s="74"/>
      <c r="N73" s="74"/>
      <c r="O73" s="74"/>
      <c r="P73" s="74"/>
      <c r="Q73" s="74"/>
      <c r="R73" s="74"/>
      <c r="S73" s="74"/>
      <c r="T73" s="74"/>
      <c r="U73" s="74"/>
      <c r="V73" s="74"/>
      <c r="W73" s="81"/>
      <c r="X73" s="303"/>
      <c r="Y73" s="304"/>
      <c r="Z73" s="312"/>
      <c r="AA73" s="385"/>
      <c r="AB73" s="170"/>
      <c r="AC73" s="170"/>
    </row>
    <row r="74" spans="1:29" ht="15" thickBot="1" x14ac:dyDescent="0.3">
      <c r="A74" s="340" t="s">
        <v>363</v>
      </c>
      <c r="B74" s="383">
        <f>SUM(B72+B64)</f>
        <v>24016</v>
      </c>
      <c r="C74" s="383">
        <f>SUM(C72+C64)</f>
        <v>214971.27000000002</v>
      </c>
      <c r="D74" s="109"/>
      <c r="E74" s="383">
        <f t="shared" ref="E74:L74" si="99">SUM(E72+E64)</f>
        <v>162</v>
      </c>
      <c r="F74" s="383">
        <f t="shared" si="99"/>
        <v>4947.01</v>
      </c>
      <c r="G74" s="383">
        <f t="shared" si="99"/>
        <v>55</v>
      </c>
      <c r="H74" s="443">
        <f t="shared" si="99"/>
        <v>15489.68</v>
      </c>
      <c r="I74" s="383">
        <f t="shared" si="99"/>
        <v>13</v>
      </c>
      <c r="J74" s="383">
        <f t="shared" si="99"/>
        <v>18342.37</v>
      </c>
      <c r="K74" s="383">
        <f t="shared" si="99"/>
        <v>230</v>
      </c>
      <c r="L74" s="383">
        <f t="shared" si="99"/>
        <v>38779.06</v>
      </c>
      <c r="M74" s="109"/>
      <c r="N74" s="383">
        <f>SUM(N72+N64)</f>
        <v>0</v>
      </c>
      <c r="O74" s="383">
        <f>SUM(O72+O64)</f>
        <v>0</v>
      </c>
      <c r="P74" s="109"/>
      <c r="Q74" s="383">
        <f>SUM(Q72+Q64)</f>
        <v>0</v>
      </c>
      <c r="R74" s="383">
        <f>SUM(R72+R64)</f>
        <v>0</v>
      </c>
      <c r="S74" s="109"/>
      <c r="T74" s="383">
        <f>SUM(T72+T64)</f>
        <v>24246</v>
      </c>
      <c r="U74" s="383">
        <f>SUM(U72+U64)</f>
        <v>253750.33000000002</v>
      </c>
      <c r="V74" s="110"/>
      <c r="W74" s="498">
        <f>SUM(W72+W64)</f>
        <v>21949</v>
      </c>
      <c r="X74" s="498">
        <f>SUM(X72+X64)</f>
        <v>225218.51999999996</v>
      </c>
      <c r="Y74" s="111"/>
      <c r="Z74" s="383">
        <f>SUM(Z72+Z64)</f>
        <v>2297</v>
      </c>
      <c r="AA74" s="383">
        <f>SUM(AA72+AA64)</f>
        <v>28531.810000000027</v>
      </c>
    </row>
    <row r="75" spans="1:29" s="144" customFormat="1" ht="14.4" customHeight="1" x14ac:dyDescent="0.3">
      <c r="A75" s="143"/>
      <c r="B75" s="264"/>
      <c r="C75" s="264"/>
      <c r="D75" s="74"/>
      <c r="E75" s="74"/>
      <c r="F75" s="74"/>
      <c r="G75" s="74"/>
      <c r="H75" s="445"/>
      <c r="I75" s="74"/>
      <c r="J75" s="74"/>
      <c r="K75" s="74"/>
      <c r="L75" s="74"/>
      <c r="M75" s="74"/>
      <c r="N75" s="74"/>
      <c r="O75" s="74"/>
      <c r="P75" s="74"/>
      <c r="Q75" s="74"/>
      <c r="R75" s="74"/>
      <c r="S75" s="74"/>
      <c r="T75" s="74"/>
      <c r="U75" s="74"/>
      <c r="V75" s="74"/>
      <c r="W75" s="304"/>
      <c r="X75" s="306"/>
      <c r="Y75" s="304"/>
      <c r="Z75" s="312"/>
      <c r="AA75" s="385"/>
      <c r="AB75" s="170"/>
      <c r="AC75" s="170"/>
    </row>
    <row r="76" spans="1:29" s="144" customFormat="1" ht="15" thickBot="1" x14ac:dyDescent="0.35">
      <c r="A76" s="288" t="s">
        <v>361</v>
      </c>
      <c r="B76" s="338"/>
      <c r="C76" s="289"/>
      <c r="D76" s="74"/>
      <c r="E76" s="289"/>
      <c r="F76" s="289"/>
      <c r="G76" s="289"/>
      <c r="H76" s="482"/>
      <c r="I76" s="289"/>
      <c r="J76" s="289"/>
      <c r="K76" s="289"/>
      <c r="L76" s="289"/>
      <c r="M76" s="74"/>
      <c r="N76" s="289"/>
      <c r="O76" s="289"/>
      <c r="P76" s="74"/>
      <c r="Q76" s="289"/>
      <c r="R76" s="289"/>
      <c r="S76" s="74"/>
      <c r="T76" s="289"/>
      <c r="U76" s="289"/>
      <c r="V76" s="74"/>
      <c r="W76" s="307"/>
      <c r="X76" s="308"/>
      <c r="Y76" s="304"/>
      <c r="Z76" s="390"/>
      <c r="AA76" s="391"/>
      <c r="AB76" s="170"/>
      <c r="AC76" s="170"/>
    </row>
    <row r="77" spans="1:29" s="63" customFormat="1" ht="15" thickTop="1" thickBot="1" x14ac:dyDescent="0.3">
      <c r="A77" s="278" t="s">
        <v>404</v>
      </c>
      <c r="B77" s="333">
        <f>SUM(B22+B45+B64)</f>
        <v>161859</v>
      </c>
      <c r="C77" s="333">
        <f>SUM(C22+C45+C64)</f>
        <v>1379797.8949999996</v>
      </c>
      <c r="D77" s="334"/>
      <c r="E77" s="335">
        <f t="shared" ref="E77:L77" si="100">SUM(E22+E45+E64)</f>
        <v>5208</v>
      </c>
      <c r="F77" s="335">
        <f t="shared" si="100"/>
        <v>172861.61199999999</v>
      </c>
      <c r="G77" s="335">
        <f t="shared" si="100"/>
        <v>3188</v>
      </c>
      <c r="H77" s="335">
        <f t="shared" si="100"/>
        <v>1043917.8929999999</v>
      </c>
      <c r="I77" s="335">
        <f t="shared" si="100"/>
        <v>370</v>
      </c>
      <c r="J77" s="335">
        <f t="shared" si="100"/>
        <v>890568.73400000005</v>
      </c>
      <c r="K77" s="333">
        <f t="shared" si="100"/>
        <v>8766</v>
      </c>
      <c r="L77" s="333">
        <f t="shared" si="100"/>
        <v>2107348.2390000001</v>
      </c>
      <c r="M77" s="334"/>
      <c r="N77" s="333">
        <f>SUM(N22+N45+N64)</f>
        <v>190</v>
      </c>
      <c r="O77" s="333">
        <f>SUM(O22+O45+O64)</f>
        <v>789401.255</v>
      </c>
      <c r="P77" s="334"/>
      <c r="Q77" s="333">
        <f>SUM(Q22+Q45+Q64)</f>
        <v>21</v>
      </c>
      <c r="R77" s="333">
        <f>SUM(R22+R45+R64)</f>
        <v>44623.119999999995</v>
      </c>
      <c r="S77" s="336"/>
      <c r="T77" s="333">
        <f>SUM(T22+T45+T64)</f>
        <v>170836</v>
      </c>
      <c r="U77" s="333">
        <f>SUM(U22+U45+U64)</f>
        <v>4321170.5090000005</v>
      </c>
      <c r="V77" s="106"/>
      <c r="W77" s="441">
        <v>170681</v>
      </c>
      <c r="X77" s="441">
        <v>4319304.9289999995</v>
      </c>
      <c r="Y77" s="107"/>
      <c r="Z77" s="392">
        <f>T77-W77</f>
        <v>155</v>
      </c>
      <c r="AA77" s="392">
        <f>U77-X77</f>
        <v>1865.5800000010058</v>
      </c>
    </row>
    <row r="78" spans="1:29" s="63" customFormat="1" ht="5.4" customHeight="1" thickTop="1" x14ac:dyDescent="0.25">
      <c r="A78" s="287"/>
      <c r="B78" s="283"/>
      <c r="C78" s="283"/>
      <c r="D78" s="83"/>
      <c r="E78" s="283"/>
      <c r="F78" s="283"/>
      <c r="G78" s="283"/>
      <c r="H78" s="283"/>
      <c r="I78" s="283"/>
      <c r="J78" s="283"/>
      <c r="K78" s="283"/>
      <c r="L78" s="283"/>
      <c r="M78" s="83"/>
      <c r="N78" s="283"/>
      <c r="O78" s="283"/>
      <c r="P78" s="83"/>
      <c r="Q78" s="283"/>
      <c r="R78" s="283"/>
      <c r="S78" s="83"/>
      <c r="T78" s="283"/>
      <c r="U78" s="284"/>
      <c r="V78" s="106"/>
      <c r="W78" s="285"/>
      <c r="X78" s="286"/>
      <c r="Y78" s="107"/>
      <c r="Z78" s="320"/>
      <c r="AA78" s="321"/>
    </row>
    <row r="79" spans="1:29" s="144" customFormat="1" ht="14.4" customHeight="1" x14ac:dyDescent="0.25">
      <c r="A79" s="269">
        <v>44927</v>
      </c>
      <c r="B79" s="271">
        <f>SUM(B23+B47+B66)</f>
        <v>1721</v>
      </c>
      <c r="C79" s="271">
        <f>SUM(C23+C47+C66)</f>
        <v>15538.54</v>
      </c>
      <c r="D79" s="90"/>
      <c r="E79" s="112">
        <f t="shared" ref="E79:J80" si="101">SUM(E23+E47+E66)</f>
        <v>19</v>
      </c>
      <c r="F79" s="112">
        <f t="shared" si="101"/>
        <v>890.08999999999992</v>
      </c>
      <c r="G79" s="112">
        <f t="shared" si="101"/>
        <v>36</v>
      </c>
      <c r="H79" s="112">
        <f t="shared" si="101"/>
        <v>12793.91</v>
      </c>
      <c r="I79" s="112">
        <f t="shared" si="101"/>
        <v>7</v>
      </c>
      <c r="J79" s="112">
        <f t="shared" si="101"/>
        <v>10714.720000000001</v>
      </c>
      <c r="K79" s="273">
        <f t="shared" ref="K79:K82" si="102">SUM(E79+G79+I79)</f>
        <v>62</v>
      </c>
      <c r="L79" s="272">
        <f t="shared" ref="L79:L82" si="103">SUM(F79+H79+J79)</f>
        <v>24398.720000000001</v>
      </c>
      <c r="M79" s="90"/>
      <c r="N79" s="271">
        <f>SUM(N23+N47)</f>
        <v>1</v>
      </c>
      <c r="O79" s="271">
        <f>SUM(O23+O47)</f>
        <v>25612.2</v>
      </c>
      <c r="P79" s="90"/>
      <c r="Q79" s="271">
        <f>SUM(Q23+Q47)</f>
        <v>3</v>
      </c>
      <c r="R79" s="271">
        <f>SUM(R23+R47)</f>
        <v>2502.9</v>
      </c>
      <c r="S79" s="90"/>
      <c r="T79" s="274">
        <f t="shared" ref="T79:U83" si="104">SUM(B79+K79+N79+Q79)</f>
        <v>1787</v>
      </c>
      <c r="U79" s="274">
        <f t="shared" si="104"/>
        <v>68052.36</v>
      </c>
      <c r="V79" s="78"/>
      <c r="W79" s="309">
        <v>1668</v>
      </c>
      <c r="X79" s="309">
        <v>66964.479999999996</v>
      </c>
      <c r="Y79" s="250"/>
      <c r="Z79" s="322">
        <f t="shared" ref="Z79:Z83" si="105">SUM(T79-W79)</f>
        <v>119</v>
      </c>
      <c r="AA79" s="322">
        <f t="shared" ref="AA79:AA83" si="106">SUM(U79-X79)</f>
        <v>1087.8800000000047</v>
      </c>
      <c r="AB79" s="170"/>
      <c r="AC79" s="170"/>
    </row>
    <row r="80" spans="1:29" s="144" customFormat="1" ht="14.4" customHeight="1" x14ac:dyDescent="0.25">
      <c r="A80" s="269">
        <v>44958</v>
      </c>
      <c r="B80" s="271">
        <f>SUM(B24+B48+B67)</f>
        <v>1693</v>
      </c>
      <c r="C80" s="271">
        <f>SUM(C24+C48+C67)</f>
        <v>15632.69</v>
      </c>
      <c r="D80" s="90"/>
      <c r="E80" s="112">
        <f t="shared" si="101"/>
        <v>24</v>
      </c>
      <c r="F80" s="112">
        <f t="shared" si="101"/>
        <v>703.61</v>
      </c>
      <c r="G80" s="112">
        <f t="shared" si="101"/>
        <v>8</v>
      </c>
      <c r="H80" s="112">
        <f t="shared" si="101"/>
        <v>2533.9900000000002</v>
      </c>
      <c r="I80" s="112">
        <f t="shared" si="101"/>
        <v>1</v>
      </c>
      <c r="J80" s="112">
        <f t="shared" si="101"/>
        <v>2342.52</v>
      </c>
      <c r="K80" s="273">
        <f t="shared" si="102"/>
        <v>33</v>
      </c>
      <c r="L80" s="272">
        <f t="shared" si="103"/>
        <v>5580.1200000000008</v>
      </c>
      <c r="M80" s="90"/>
      <c r="N80" s="271">
        <f>SUM(N24+N48)</f>
        <v>0</v>
      </c>
      <c r="O80" s="271">
        <f>SUM(O24+O48)</f>
        <v>0</v>
      </c>
      <c r="P80" s="90"/>
      <c r="Q80" s="271">
        <f>SUM(Q24+Q48)</f>
        <v>1</v>
      </c>
      <c r="R80" s="271">
        <f>SUM(R24+R48)</f>
        <v>537.84</v>
      </c>
      <c r="S80" s="90"/>
      <c r="T80" s="274">
        <f t="shared" si="104"/>
        <v>1727</v>
      </c>
      <c r="U80" s="274">
        <f t="shared" si="104"/>
        <v>21750.65</v>
      </c>
      <c r="V80" s="78"/>
      <c r="W80" s="309">
        <v>1590</v>
      </c>
      <c r="X80" s="309">
        <v>20439.98</v>
      </c>
      <c r="Y80" s="250"/>
      <c r="Z80" s="322">
        <f t="shared" si="105"/>
        <v>137</v>
      </c>
      <c r="AA80" s="322">
        <f t="shared" si="106"/>
        <v>1310.6700000000019</v>
      </c>
      <c r="AB80" s="170"/>
      <c r="AC80" s="170"/>
    </row>
    <row r="81" spans="1:29" s="144" customFormat="1" ht="14.4" customHeight="1" x14ac:dyDescent="0.25">
      <c r="A81" s="269">
        <v>44986</v>
      </c>
      <c r="B81" s="271">
        <f>SUM(B24+B49+B68)</f>
        <v>1674</v>
      </c>
      <c r="C81" s="271">
        <f>SUM(C24+C49+C68)</f>
        <v>14934.68</v>
      </c>
      <c r="D81" s="90"/>
      <c r="E81" s="112">
        <f t="shared" ref="E81:J81" si="107">SUM(E24+E49+E68)</f>
        <v>16</v>
      </c>
      <c r="F81" s="112">
        <f t="shared" si="107"/>
        <v>426.62</v>
      </c>
      <c r="G81" s="112">
        <f t="shared" si="107"/>
        <v>9</v>
      </c>
      <c r="H81" s="112">
        <f t="shared" si="107"/>
        <v>3716.58</v>
      </c>
      <c r="I81" s="112">
        <f t="shared" si="107"/>
        <v>2</v>
      </c>
      <c r="J81" s="112">
        <f t="shared" si="107"/>
        <v>2785.2799999999997</v>
      </c>
      <c r="K81" s="273">
        <f t="shared" si="102"/>
        <v>27</v>
      </c>
      <c r="L81" s="272">
        <f t="shared" si="103"/>
        <v>6928.48</v>
      </c>
      <c r="M81" s="90"/>
      <c r="N81" s="271">
        <f>SUM(N24+N49)</f>
        <v>0</v>
      </c>
      <c r="O81" s="271">
        <f>SUM(O24+O49)</f>
        <v>0</v>
      </c>
      <c r="P81" s="90"/>
      <c r="Q81" s="271">
        <f>SUM(Q24+Q49)</f>
        <v>0</v>
      </c>
      <c r="R81" s="271">
        <f>SUM(R24+R49)</f>
        <v>0</v>
      </c>
      <c r="S81" s="90"/>
      <c r="T81" s="274">
        <f t="shared" ref="T81:T82" si="108">SUM(B81+K81+N81+Q81)</f>
        <v>1701</v>
      </c>
      <c r="U81" s="274">
        <f t="shared" ref="U81:U82" si="109">SUM(C81+L81+O81+R81)</f>
        <v>21863.16</v>
      </c>
      <c r="V81" s="78"/>
      <c r="W81" s="309">
        <v>1473</v>
      </c>
      <c r="X81" s="309">
        <v>17566.91</v>
      </c>
      <c r="Y81" s="250"/>
      <c r="Z81" s="322">
        <f t="shared" ref="Z81:Z82" si="110">SUM(T81-W81)</f>
        <v>228</v>
      </c>
      <c r="AA81" s="322">
        <f t="shared" ref="AA81:AA82" si="111">SUM(U81-X81)</f>
        <v>4296.25</v>
      </c>
      <c r="AB81" s="170"/>
      <c r="AC81" s="170"/>
    </row>
    <row r="82" spans="1:29" s="144" customFormat="1" ht="14.4" customHeight="1" x14ac:dyDescent="0.25">
      <c r="A82" s="269">
        <v>45017</v>
      </c>
      <c r="B82" s="271">
        <f>SUM(B24+B50+B69)</f>
        <v>1547</v>
      </c>
      <c r="C82" s="271">
        <f>SUM(C24+C50+C69)</f>
        <v>13483.78</v>
      </c>
      <c r="D82" s="90"/>
      <c r="E82" s="112">
        <f t="shared" ref="E82:J83" si="112">SUM(E24+E50+E69)</f>
        <v>21</v>
      </c>
      <c r="F82" s="112">
        <f t="shared" si="112"/>
        <v>707.9</v>
      </c>
      <c r="G82" s="112">
        <f t="shared" si="112"/>
        <v>9</v>
      </c>
      <c r="H82" s="112">
        <f t="shared" si="112"/>
        <v>2818.54</v>
      </c>
      <c r="I82" s="112">
        <f t="shared" si="112"/>
        <v>2</v>
      </c>
      <c r="J82" s="112">
        <f t="shared" si="112"/>
        <v>2818.74</v>
      </c>
      <c r="K82" s="273">
        <f t="shared" si="102"/>
        <v>32</v>
      </c>
      <c r="L82" s="272">
        <f t="shared" si="103"/>
        <v>6345.18</v>
      </c>
      <c r="M82" s="90"/>
      <c r="N82" s="271">
        <f>SUM(N24+N50)</f>
        <v>0</v>
      </c>
      <c r="O82" s="271">
        <f>SUM(O24+O50)</f>
        <v>0</v>
      </c>
      <c r="P82" s="90"/>
      <c r="Q82" s="271">
        <f>SUM(Q24+Q50)</f>
        <v>0</v>
      </c>
      <c r="R82" s="271">
        <f>SUM(R24+R50)</f>
        <v>0</v>
      </c>
      <c r="S82" s="90"/>
      <c r="T82" s="274">
        <f t="shared" si="108"/>
        <v>1579</v>
      </c>
      <c r="U82" s="274">
        <f t="shared" si="109"/>
        <v>19828.96</v>
      </c>
      <c r="V82" s="78"/>
      <c r="W82" s="309">
        <v>919</v>
      </c>
      <c r="X82" s="309">
        <v>10714.39</v>
      </c>
      <c r="Y82" s="250"/>
      <c r="Z82" s="322">
        <f t="shared" si="110"/>
        <v>660</v>
      </c>
      <c r="AA82" s="322">
        <f t="shared" si="111"/>
        <v>9114.57</v>
      </c>
      <c r="AB82" s="170"/>
      <c r="AC82" s="170"/>
    </row>
    <row r="83" spans="1:29" s="144" customFormat="1" ht="14.4" customHeight="1" x14ac:dyDescent="0.25">
      <c r="A83" s="269">
        <v>45047</v>
      </c>
      <c r="B83" s="271">
        <f>SUM(B25+B51+B70)</f>
        <v>985</v>
      </c>
      <c r="C83" s="271">
        <f>SUM(C25+C51+C70)</f>
        <v>8409.69</v>
      </c>
      <c r="D83" s="90"/>
      <c r="E83" s="112">
        <f t="shared" si="112"/>
        <v>8</v>
      </c>
      <c r="F83" s="112">
        <f t="shared" si="112"/>
        <v>264.17</v>
      </c>
      <c r="G83" s="112">
        <f t="shared" si="112"/>
        <v>5</v>
      </c>
      <c r="H83" s="112">
        <f t="shared" si="112"/>
        <v>1106.57</v>
      </c>
      <c r="I83" s="112">
        <f t="shared" si="112"/>
        <v>2</v>
      </c>
      <c r="J83" s="112">
        <f t="shared" si="112"/>
        <v>3625.92</v>
      </c>
      <c r="K83" s="273">
        <f t="shared" ref="K83:L83" si="113">SUM(E83+G83+I83)</f>
        <v>15</v>
      </c>
      <c r="L83" s="272">
        <f t="shared" si="113"/>
        <v>4996.66</v>
      </c>
      <c r="M83" s="90"/>
      <c r="N83" s="271">
        <f>SUM(N25+N51)</f>
        <v>0</v>
      </c>
      <c r="O83" s="271">
        <f>SUM(O25+O51)</f>
        <v>0</v>
      </c>
      <c r="P83" s="90"/>
      <c r="Q83" s="271">
        <f>SUM(Q25+Q51)</f>
        <v>0</v>
      </c>
      <c r="R83" s="271">
        <f>SUM(R25+R51)</f>
        <v>0</v>
      </c>
      <c r="S83" s="90"/>
      <c r="T83" s="274">
        <f t="shared" si="104"/>
        <v>1000</v>
      </c>
      <c r="U83" s="274">
        <f t="shared" si="104"/>
        <v>13406.35</v>
      </c>
      <c r="V83" s="78"/>
      <c r="W83" s="309">
        <v>0</v>
      </c>
      <c r="X83" s="309">
        <v>0</v>
      </c>
      <c r="Y83" s="250"/>
      <c r="Z83" s="322">
        <f t="shared" si="105"/>
        <v>1000</v>
      </c>
      <c r="AA83" s="322">
        <f t="shared" si="106"/>
        <v>13406.35</v>
      </c>
      <c r="AB83" s="170"/>
      <c r="AC83" s="170"/>
    </row>
    <row r="84" spans="1:29" s="144" customFormat="1" ht="3.6" customHeight="1" thickBot="1" x14ac:dyDescent="0.35">
      <c r="A84" s="275"/>
      <c r="B84" s="276"/>
      <c r="C84" s="277"/>
      <c r="D84" s="74"/>
      <c r="E84" s="74"/>
      <c r="F84" s="74"/>
      <c r="G84" s="74"/>
      <c r="H84" s="445"/>
      <c r="I84" s="74"/>
      <c r="J84" s="74"/>
      <c r="K84" s="277"/>
      <c r="L84" s="277"/>
      <c r="M84" s="74"/>
      <c r="N84" s="277"/>
      <c r="O84" s="277"/>
      <c r="P84" s="74"/>
      <c r="Q84" s="277"/>
      <c r="R84" s="277"/>
      <c r="S84" s="74"/>
      <c r="T84" s="277"/>
      <c r="U84" s="277"/>
      <c r="V84" s="74"/>
      <c r="W84" s="324"/>
      <c r="X84" s="325"/>
      <c r="Y84" s="304"/>
      <c r="Z84" s="393"/>
      <c r="AA84" s="394"/>
      <c r="AB84" s="170"/>
      <c r="AC84" s="170"/>
    </row>
    <row r="85" spans="1:29" ht="15" thickTop="1" thickBot="1" x14ac:dyDescent="0.3">
      <c r="A85" s="278" t="s">
        <v>405</v>
      </c>
      <c r="B85" s="341">
        <f>SUM(B79:B83)</f>
        <v>7620</v>
      </c>
      <c r="C85" s="341">
        <f>SUM(C79:C83)</f>
        <v>67999.38</v>
      </c>
      <c r="D85" s="83"/>
      <c r="E85" s="270">
        <f>SUM(E79:E83)</f>
        <v>88</v>
      </c>
      <c r="F85" s="270">
        <f t="shared" ref="F85:J85" si="114">SUM(F79:F83)</f>
        <v>2992.39</v>
      </c>
      <c r="G85" s="270">
        <f t="shared" si="114"/>
        <v>67</v>
      </c>
      <c r="H85" s="270">
        <f t="shared" si="114"/>
        <v>22969.59</v>
      </c>
      <c r="I85" s="270">
        <f t="shared" si="114"/>
        <v>14</v>
      </c>
      <c r="J85" s="270">
        <f t="shared" si="114"/>
        <v>22287.18</v>
      </c>
      <c r="K85" s="341">
        <f t="shared" ref="K85:L85" si="115">SUM(K79:K83)</f>
        <v>169</v>
      </c>
      <c r="L85" s="341">
        <f t="shared" si="115"/>
        <v>48249.16</v>
      </c>
      <c r="M85" s="83"/>
      <c r="N85" s="341">
        <f t="shared" ref="N85:O85" si="116">SUM(N79:N83)</f>
        <v>1</v>
      </c>
      <c r="O85" s="341">
        <f t="shared" si="116"/>
        <v>25612.2</v>
      </c>
      <c r="P85" s="83"/>
      <c r="Q85" s="341">
        <f t="shared" ref="Q85:R85" si="117">SUM(Q79:Q83)</f>
        <v>4</v>
      </c>
      <c r="R85" s="341">
        <f t="shared" si="117"/>
        <v>3040.7400000000002</v>
      </c>
      <c r="S85" s="83"/>
      <c r="T85" s="341">
        <f t="shared" ref="T85:U85" si="118">SUM(T79:T83)</f>
        <v>7794</v>
      </c>
      <c r="U85" s="341">
        <f t="shared" si="118"/>
        <v>144901.48000000001</v>
      </c>
      <c r="V85" s="106"/>
      <c r="W85" s="496">
        <f>SUM(W79:W83)</f>
        <v>5650</v>
      </c>
      <c r="X85" s="496">
        <f>SUM(X79:X83)</f>
        <v>115685.75999999999</v>
      </c>
      <c r="Y85" s="479"/>
      <c r="Z85" s="395">
        <f>SUM(Z79:Z83)</f>
        <v>2144</v>
      </c>
      <c r="AA85" s="395">
        <f>SUM(AA79:AA83)</f>
        <v>29215.720000000008</v>
      </c>
    </row>
    <row r="86" spans="1:29" s="144" customFormat="1" ht="6.6" customHeight="1" thickTop="1" thickBot="1" x14ac:dyDescent="0.35">
      <c r="A86" s="143"/>
      <c r="B86" s="171"/>
      <c r="C86" s="74"/>
      <c r="D86" s="74"/>
      <c r="E86" s="74"/>
      <c r="F86" s="74"/>
      <c r="G86" s="74"/>
      <c r="H86" s="445"/>
      <c r="I86" s="74"/>
      <c r="J86" s="74"/>
      <c r="K86" s="74"/>
      <c r="L86" s="74"/>
      <c r="M86" s="74"/>
      <c r="N86" s="74"/>
      <c r="O86" s="74"/>
      <c r="P86" s="74"/>
      <c r="Q86" s="74"/>
      <c r="R86" s="74"/>
      <c r="S86" s="74"/>
      <c r="T86" s="74"/>
      <c r="U86" s="74"/>
      <c r="V86" s="74"/>
      <c r="W86" s="81"/>
      <c r="X86" s="303"/>
      <c r="Y86" s="304"/>
      <c r="Z86" s="312"/>
      <c r="AA86" s="385"/>
      <c r="AB86" s="170"/>
      <c r="AC86" s="170"/>
    </row>
    <row r="87" spans="1:29" ht="28.2" thickBot="1" x14ac:dyDescent="0.3">
      <c r="A87" s="290" t="s">
        <v>362</v>
      </c>
      <c r="B87" s="291">
        <f>SUM(B77+B85)</f>
        <v>169479</v>
      </c>
      <c r="C87" s="291">
        <f>SUM(C77+C85)</f>
        <v>1447797.2749999994</v>
      </c>
      <c r="D87" s="83"/>
      <c r="E87" s="291">
        <f t="shared" ref="E87:L87" si="119">SUM(E77+E85)</f>
        <v>5296</v>
      </c>
      <c r="F87" s="291">
        <f t="shared" si="119"/>
        <v>175854.00200000001</v>
      </c>
      <c r="G87" s="291">
        <f t="shared" si="119"/>
        <v>3255</v>
      </c>
      <c r="H87" s="291">
        <f t="shared" si="119"/>
        <v>1066887.483</v>
      </c>
      <c r="I87" s="291">
        <f t="shared" si="119"/>
        <v>384</v>
      </c>
      <c r="J87" s="291">
        <f t="shared" si="119"/>
        <v>912855.91400000011</v>
      </c>
      <c r="K87" s="291">
        <f t="shared" si="119"/>
        <v>8935</v>
      </c>
      <c r="L87" s="291">
        <f t="shared" si="119"/>
        <v>2155597.3990000002</v>
      </c>
      <c r="M87" s="83"/>
      <c r="N87" s="291">
        <f>SUM(N77+N85)</f>
        <v>191</v>
      </c>
      <c r="O87" s="291">
        <f>SUM(O77+O85)</f>
        <v>815013.45499999996</v>
      </c>
      <c r="P87" s="83"/>
      <c r="Q87" s="291">
        <f>SUM(Q77+Q85)</f>
        <v>25</v>
      </c>
      <c r="R87" s="291">
        <f>SUM(R77+R85)</f>
        <v>47663.859999999993</v>
      </c>
      <c r="S87" s="83"/>
      <c r="T87" s="291">
        <f>SUM(T77+T85)</f>
        <v>178630</v>
      </c>
      <c r="U87" s="291">
        <f>SUM(U77+U85)</f>
        <v>4466071.989000001</v>
      </c>
      <c r="V87" s="106"/>
      <c r="W87" s="497">
        <f>SUM(W77+W85)</f>
        <v>176331</v>
      </c>
      <c r="X87" s="497">
        <f>SUM(X77+X85)</f>
        <v>4434990.6889999993</v>
      </c>
      <c r="Y87" s="107"/>
      <c r="Z87" s="499">
        <f>SUM(Z77+Z85)</f>
        <v>2299</v>
      </c>
      <c r="AA87" s="499">
        <f>SUM(AA77+AA85)</f>
        <v>31081.300000001014</v>
      </c>
    </row>
    <row r="88" spans="1:29" s="63" customFormat="1" ht="13.8" x14ac:dyDescent="0.25">
      <c r="C88" s="405"/>
      <c r="H88" s="405"/>
      <c r="W88" s="145"/>
      <c r="X88" s="145"/>
      <c r="Y88" s="145"/>
      <c r="Z88" s="492"/>
      <c r="AA88" s="492"/>
    </row>
    <row r="89" spans="1:29" x14ac:dyDescent="0.3">
      <c r="A89" s="263"/>
      <c r="B89" s="571"/>
      <c r="C89" s="571"/>
      <c r="D89" s="571"/>
      <c r="E89" s="571"/>
      <c r="F89" s="571"/>
      <c r="G89" s="571"/>
      <c r="H89" s="571"/>
      <c r="I89" s="571"/>
      <c r="J89" s="571"/>
      <c r="K89" s="571"/>
      <c r="L89" s="571"/>
      <c r="N89" s="63"/>
    </row>
    <row r="90" spans="1:29" x14ac:dyDescent="0.3">
      <c r="B90" s="571"/>
      <c r="C90" s="571"/>
      <c r="D90" s="571"/>
      <c r="E90" s="571"/>
      <c r="F90" s="571"/>
      <c r="G90" s="571"/>
      <c r="H90" s="571"/>
      <c r="I90" s="571"/>
      <c r="J90" s="571"/>
      <c r="K90" s="571"/>
      <c r="L90" s="571"/>
    </row>
    <row r="91" spans="1:29" ht="6" customHeight="1" x14ac:dyDescent="0.3">
      <c r="B91" s="571"/>
      <c r="C91" s="571"/>
      <c r="D91" s="571"/>
      <c r="E91" s="571"/>
      <c r="F91" s="571"/>
      <c r="G91" s="571"/>
      <c r="H91" s="571"/>
      <c r="I91" s="571"/>
      <c r="J91" s="571"/>
      <c r="K91" s="571"/>
      <c r="L91" s="571"/>
    </row>
  </sheetData>
  <mergeCells count="17">
    <mergeCell ref="B89:L91"/>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49"/>
  <sheetViews>
    <sheetView showGridLines="0" zoomScale="85" zoomScaleNormal="85" workbookViewId="0">
      <selection activeCell="B1" sqref="B1"/>
    </sheetView>
  </sheetViews>
  <sheetFormatPr defaultRowHeight="14.4" x14ac:dyDescent="0.3"/>
  <cols>
    <col min="1" max="1" width="1.5546875"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 min="21" max="21" width="1" style="297" customWidth="1"/>
    <col min="22" max="22" width="10.33203125" style="297" customWidth="1"/>
    <col min="23" max="23" width="16" style="297" bestFit="1" customWidth="1"/>
    <col min="24" max="24" width="1" style="297" customWidth="1"/>
    <col min="25" max="25" width="10.6640625" style="385" bestFit="1" customWidth="1"/>
    <col min="26" max="26" width="10.21875" style="385" bestFit="1" customWidth="1"/>
  </cols>
  <sheetData>
    <row r="1" spans="2:26" ht="21" x14ac:dyDescent="0.3">
      <c r="C1" s="462"/>
      <c r="D1" s="578" t="s">
        <v>395</v>
      </c>
      <c r="E1" s="578"/>
      <c r="F1" s="578"/>
      <c r="G1" s="578"/>
      <c r="H1" s="578"/>
      <c r="I1" s="578"/>
      <c r="J1" s="578"/>
      <c r="K1" s="578"/>
      <c r="L1" s="578"/>
      <c r="M1" s="578"/>
      <c r="N1" s="578"/>
      <c r="O1" s="579">
        <f>'Annual Capacity'!M1</f>
        <v>45077</v>
      </c>
      <c r="P1" s="579"/>
      <c r="Q1" s="579"/>
      <c r="R1" s="349"/>
      <c r="S1" s="327"/>
      <c r="T1" s="327"/>
      <c r="U1" s="296"/>
      <c r="V1" s="296"/>
      <c r="W1" s="296"/>
      <c r="X1" s="296"/>
      <c r="Y1" s="384"/>
      <c r="Z1" s="384"/>
    </row>
    <row r="2" spans="2:26" ht="17.399999999999999" x14ac:dyDescent="0.3">
      <c r="B2" s="345"/>
      <c r="C2" s="1"/>
      <c r="D2" s="1"/>
      <c r="E2" s="1"/>
      <c r="F2" s="1"/>
      <c r="G2" s="1"/>
      <c r="H2" s="1"/>
      <c r="I2" s="1"/>
      <c r="J2" s="1"/>
      <c r="K2" s="1"/>
      <c r="L2" s="1"/>
      <c r="M2" s="1"/>
      <c r="N2" s="1"/>
      <c r="O2" s="1"/>
      <c r="P2" s="1"/>
      <c r="Q2" s="1"/>
      <c r="R2" s="1"/>
      <c r="S2" s="327"/>
      <c r="T2" s="327"/>
      <c r="U2" s="145"/>
      <c r="V2" s="145"/>
      <c r="W2" s="145"/>
      <c r="X2" s="145"/>
      <c r="Z2" s="310"/>
    </row>
    <row r="3" spans="2:26" ht="13.8" x14ac:dyDescent="0.25">
      <c r="B3" s="362"/>
      <c r="C3" s="20"/>
      <c r="D3" s="528" t="s">
        <v>82</v>
      </c>
      <c r="E3" s="528"/>
      <c r="F3" s="20"/>
      <c r="G3" s="537" t="s">
        <v>9</v>
      </c>
      <c r="H3" s="538"/>
      <c r="I3" s="541" t="s">
        <v>9</v>
      </c>
      <c r="J3" s="542"/>
      <c r="K3" s="543" t="s">
        <v>9</v>
      </c>
      <c r="L3" s="542"/>
      <c r="M3" s="539" t="s">
        <v>9</v>
      </c>
      <c r="N3" s="540"/>
      <c r="O3" s="20"/>
      <c r="P3" s="528" t="s">
        <v>81</v>
      </c>
      <c r="Q3" s="528"/>
      <c r="R3" s="20"/>
      <c r="S3" s="574" t="s">
        <v>391</v>
      </c>
      <c r="T3" s="575"/>
      <c r="U3" s="145"/>
      <c r="V3" s="531" t="str">
        <f>'Annual Capacity'!Y2</f>
        <v>Previously Reported through 04/30/2023</v>
      </c>
      <c r="W3" s="531"/>
      <c r="X3" s="145"/>
      <c r="Y3" s="554" t="str">
        <f>'Annual Capacity'!AB2</f>
        <v>Difference between  04/30/2023 and 05/31/2023</v>
      </c>
      <c r="Z3" s="554"/>
    </row>
    <row r="4" spans="2:26" ht="25.2" customHeight="1" x14ac:dyDescent="0.25">
      <c r="B4" s="365"/>
      <c r="C4" s="20"/>
      <c r="D4" s="528"/>
      <c r="E4" s="528"/>
      <c r="F4" s="20"/>
      <c r="G4" s="550" t="s">
        <v>78</v>
      </c>
      <c r="H4" s="551"/>
      <c r="I4" s="529" t="s">
        <v>79</v>
      </c>
      <c r="J4" s="530"/>
      <c r="K4" s="544" t="s">
        <v>80</v>
      </c>
      <c r="L4" s="530"/>
      <c r="M4" s="552" t="s">
        <v>76</v>
      </c>
      <c r="N4" s="553"/>
      <c r="O4" s="20"/>
      <c r="P4" s="528"/>
      <c r="Q4" s="528"/>
      <c r="R4" s="20"/>
      <c r="S4" s="576"/>
      <c r="T4" s="577"/>
      <c r="U4" s="145"/>
      <c r="V4" s="532"/>
      <c r="W4" s="532"/>
      <c r="X4" s="145"/>
      <c r="Y4" s="555"/>
      <c r="Z4" s="555"/>
    </row>
    <row r="5" spans="2:26" ht="41.4" x14ac:dyDescent="0.25">
      <c r="B5" s="20"/>
      <c r="C5" s="74"/>
      <c r="D5" s="89" t="s">
        <v>8</v>
      </c>
      <c r="E5" s="89" t="s">
        <v>10</v>
      </c>
      <c r="F5" s="74"/>
      <c r="G5" s="75" t="s">
        <v>8</v>
      </c>
      <c r="H5" s="75" t="s">
        <v>10</v>
      </c>
      <c r="I5" s="75" t="s">
        <v>8</v>
      </c>
      <c r="J5" s="75" t="s">
        <v>10</v>
      </c>
      <c r="K5" s="75" t="s">
        <v>8</v>
      </c>
      <c r="L5" s="75" t="s">
        <v>10</v>
      </c>
      <c r="M5" s="89" t="s">
        <v>8</v>
      </c>
      <c r="N5" s="89" t="s">
        <v>10</v>
      </c>
      <c r="O5" s="74"/>
      <c r="P5" s="89" t="s">
        <v>8</v>
      </c>
      <c r="Q5" s="89" t="s">
        <v>10</v>
      </c>
      <c r="R5" s="74"/>
      <c r="S5" s="401" t="s">
        <v>7</v>
      </c>
      <c r="T5" s="401" t="s">
        <v>11</v>
      </c>
      <c r="U5" s="250"/>
      <c r="V5" s="80" t="s">
        <v>7</v>
      </c>
      <c r="W5" s="80" t="s">
        <v>27</v>
      </c>
      <c r="X5" s="250"/>
      <c r="Y5" s="311" t="s">
        <v>7</v>
      </c>
      <c r="Z5" s="311" t="s">
        <v>27</v>
      </c>
    </row>
    <row r="6" spans="2:26" ht="4.8" customHeight="1" x14ac:dyDescent="0.25">
      <c r="B6" s="20"/>
      <c r="C6" s="74"/>
      <c r="D6" s="74"/>
      <c r="E6" s="74"/>
      <c r="F6" s="74"/>
      <c r="G6" s="74"/>
      <c r="H6" s="74"/>
      <c r="I6" s="74"/>
      <c r="J6" s="74"/>
      <c r="K6" s="74"/>
      <c r="L6" s="74"/>
      <c r="M6" s="74"/>
      <c r="N6" s="74"/>
      <c r="O6" s="74"/>
      <c r="P6" s="74"/>
      <c r="Q6" s="74"/>
      <c r="R6" s="74"/>
      <c r="S6" s="74"/>
      <c r="T6" s="74"/>
      <c r="U6" s="250"/>
      <c r="V6" s="81"/>
      <c r="W6" s="81"/>
      <c r="X6" s="250"/>
      <c r="Y6" s="312"/>
      <c r="Z6" s="312"/>
    </row>
    <row r="7" spans="2:26" ht="13.8" x14ac:dyDescent="0.25">
      <c r="B7" s="366" t="s">
        <v>392</v>
      </c>
      <c r="C7" s="74"/>
      <c r="D7" s="74"/>
      <c r="E7" s="74"/>
      <c r="F7" s="74"/>
      <c r="G7" s="74"/>
      <c r="H7" s="74"/>
      <c r="I7" s="74"/>
      <c r="J7" s="74"/>
      <c r="K7" s="74"/>
      <c r="L7" s="74"/>
      <c r="M7" s="74"/>
      <c r="N7" s="74"/>
      <c r="O7" s="74"/>
      <c r="P7" s="74"/>
      <c r="Q7" s="74"/>
      <c r="R7" s="74"/>
      <c r="S7" s="74"/>
      <c r="T7" s="74"/>
      <c r="U7" s="250"/>
      <c r="V7" s="81"/>
      <c r="W7" s="81"/>
      <c r="X7" s="250"/>
      <c r="Y7" s="312"/>
      <c r="Z7" s="312"/>
    </row>
    <row r="8" spans="2:26" x14ac:dyDescent="0.25">
      <c r="B8" s="465">
        <v>2000</v>
      </c>
      <c r="C8" s="367"/>
      <c r="D8" s="463">
        <v>0</v>
      </c>
      <c r="E8" s="464">
        <v>0</v>
      </c>
      <c r="F8" s="367"/>
      <c r="G8" s="458">
        <v>0</v>
      </c>
      <c r="H8" s="458">
        <v>0</v>
      </c>
      <c r="I8" s="458">
        <v>0</v>
      </c>
      <c r="J8" s="458">
        <v>0</v>
      </c>
      <c r="K8" s="458">
        <v>0</v>
      </c>
      <c r="L8" s="458">
        <v>0</v>
      </c>
      <c r="M8" s="463">
        <f t="shared" ref="M8:N14" si="0">SUM(G8+I8+K8)</f>
        <v>0</v>
      </c>
      <c r="N8" s="463">
        <f t="shared" si="0"/>
        <v>0</v>
      </c>
      <c r="O8" s="367"/>
      <c r="P8" s="463">
        <v>0</v>
      </c>
      <c r="Q8" s="463">
        <v>0</v>
      </c>
      <c r="R8" s="367"/>
      <c r="S8" s="358">
        <f>SUM(D8+M8+P8)</f>
        <v>0</v>
      </c>
      <c r="T8" s="358">
        <f>SUM(E8+N8+Q8)</f>
        <v>0</v>
      </c>
      <c r="U8" s="250"/>
      <c r="V8" s="249">
        <v>0</v>
      </c>
      <c r="W8" s="298">
        <v>0</v>
      </c>
      <c r="X8" s="250"/>
      <c r="Y8" s="476">
        <f>SUM(S8-V8)</f>
        <v>0</v>
      </c>
      <c r="Z8" s="477">
        <f>SUM(T8-W8)</f>
        <v>0</v>
      </c>
    </row>
    <row r="9" spans="2:26" x14ac:dyDescent="0.25">
      <c r="B9" s="465">
        <v>2001</v>
      </c>
      <c r="C9" s="367"/>
      <c r="D9" s="463">
        <v>0</v>
      </c>
      <c r="E9" s="464">
        <v>0</v>
      </c>
      <c r="F9" s="367"/>
      <c r="G9" s="458">
        <v>0</v>
      </c>
      <c r="H9" s="458">
        <v>0</v>
      </c>
      <c r="I9" s="458">
        <v>0</v>
      </c>
      <c r="J9" s="458">
        <v>0</v>
      </c>
      <c r="K9" s="458">
        <v>0</v>
      </c>
      <c r="L9" s="458">
        <v>0</v>
      </c>
      <c r="M9" s="463">
        <f t="shared" si="0"/>
        <v>0</v>
      </c>
      <c r="N9" s="463">
        <f t="shared" si="0"/>
        <v>0</v>
      </c>
      <c r="O9" s="367"/>
      <c r="P9" s="463">
        <v>0</v>
      </c>
      <c r="Q9" s="463">
        <v>0</v>
      </c>
      <c r="R9" s="367"/>
      <c r="S9" s="358">
        <f t="shared" ref="S9:S14" si="1">SUM(D9+M9+P9)</f>
        <v>0</v>
      </c>
      <c r="T9" s="358">
        <f t="shared" ref="T9:T14" si="2">SUM(E9+N9+Q9)</f>
        <v>0</v>
      </c>
      <c r="U9" s="250"/>
      <c r="V9" s="299">
        <v>0</v>
      </c>
      <c r="W9" s="300">
        <v>0</v>
      </c>
      <c r="X9" s="250"/>
      <c r="Y9" s="476">
        <f t="shared" ref="Y9:Y14" si="3">SUM(S9-V9)</f>
        <v>0</v>
      </c>
      <c r="Z9" s="477">
        <f t="shared" ref="Z9:Z14" si="4">SUM(T9-W9)</f>
        <v>0</v>
      </c>
    </row>
    <row r="10" spans="2:26" x14ac:dyDescent="0.25">
      <c r="B10" s="465">
        <v>2002</v>
      </c>
      <c r="C10" s="367"/>
      <c r="D10" s="463">
        <v>0</v>
      </c>
      <c r="E10" s="464">
        <v>0</v>
      </c>
      <c r="F10" s="367"/>
      <c r="G10" s="458">
        <v>0</v>
      </c>
      <c r="H10" s="458">
        <v>0</v>
      </c>
      <c r="I10" s="458">
        <v>0</v>
      </c>
      <c r="J10" s="458">
        <v>0</v>
      </c>
      <c r="K10" s="458">
        <v>0</v>
      </c>
      <c r="L10" s="458">
        <v>0</v>
      </c>
      <c r="M10" s="463">
        <f t="shared" si="0"/>
        <v>0</v>
      </c>
      <c r="N10" s="463">
        <f t="shared" si="0"/>
        <v>0</v>
      </c>
      <c r="O10" s="367"/>
      <c r="P10" s="463">
        <v>0</v>
      </c>
      <c r="Q10" s="463">
        <v>0</v>
      </c>
      <c r="R10" s="367"/>
      <c r="S10" s="358">
        <f t="shared" si="1"/>
        <v>0</v>
      </c>
      <c r="T10" s="358">
        <f t="shared" si="2"/>
        <v>0</v>
      </c>
      <c r="U10" s="250"/>
      <c r="V10" s="249">
        <v>0</v>
      </c>
      <c r="W10" s="298">
        <v>0</v>
      </c>
      <c r="X10" s="250"/>
      <c r="Y10" s="476">
        <f t="shared" si="3"/>
        <v>0</v>
      </c>
      <c r="Z10" s="477">
        <f t="shared" si="4"/>
        <v>0</v>
      </c>
    </row>
    <row r="11" spans="2:26" x14ac:dyDescent="0.25">
      <c r="B11" s="465">
        <v>2003</v>
      </c>
      <c r="C11" s="372"/>
      <c r="D11" s="463">
        <v>3</v>
      </c>
      <c r="E11" s="464">
        <v>18.09</v>
      </c>
      <c r="F11" s="367"/>
      <c r="G11" s="458">
        <v>1</v>
      </c>
      <c r="H11" s="458">
        <v>88.8</v>
      </c>
      <c r="I11" s="458">
        <v>0</v>
      </c>
      <c r="J11" s="458">
        <v>0</v>
      </c>
      <c r="K11" s="458">
        <v>0</v>
      </c>
      <c r="L11" s="458">
        <v>0</v>
      </c>
      <c r="M11" s="463">
        <f t="shared" si="0"/>
        <v>1</v>
      </c>
      <c r="N11" s="463">
        <f t="shared" si="0"/>
        <v>88.8</v>
      </c>
      <c r="O11" s="367"/>
      <c r="P11" s="463">
        <v>0</v>
      </c>
      <c r="Q11" s="463">
        <v>0</v>
      </c>
      <c r="R11" s="367"/>
      <c r="S11" s="358">
        <f t="shared" si="1"/>
        <v>4</v>
      </c>
      <c r="T11" s="358">
        <f t="shared" si="2"/>
        <v>106.89</v>
      </c>
      <c r="U11" s="250"/>
      <c r="V11" s="249">
        <v>4</v>
      </c>
      <c r="W11" s="298">
        <v>106.89</v>
      </c>
      <c r="X11" s="250"/>
      <c r="Y11" s="476">
        <f t="shared" si="3"/>
        <v>0</v>
      </c>
      <c r="Z11" s="477">
        <f t="shared" si="4"/>
        <v>0</v>
      </c>
    </row>
    <row r="12" spans="2:26" x14ac:dyDescent="0.25">
      <c r="B12" s="465">
        <v>2004</v>
      </c>
      <c r="C12" s="367"/>
      <c r="D12" s="463">
        <v>7</v>
      </c>
      <c r="E12" s="464">
        <v>39.634999999999998</v>
      </c>
      <c r="F12" s="367"/>
      <c r="G12" s="458">
        <v>0</v>
      </c>
      <c r="H12" s="458">
        <v>0</v>
      </c>
      <c r="I12" s="458">
        <v>0</v>
      </c>
      <c r="J12" s="458">
        <v>0</v>
      </c>
      <c r="K12" s="458">
        <v>0</v>
      </c>
      <c r="L12" s="458">
        <v>0</v>
      </c>
      <c r="M12" s="463">
        <f t="shared" si="0"/>
        <v>0</v>
      </c>
      <c r="N12" s="463">
        <f t="shared" si="0"/>
        <v>0</v>
      </c>
      <c r="O12" s="367"/>
      <c r="P12" s="463">
        <v>0</v>
      </c>
      <c r="Q12" s="463">
        <v>0</v>
      </c>
      <c r="R12" s="367"/>
      <c r="S12" s="358">
        <f t="shared" si="1"/>
        <v>7</v>
      </c>
      <c r="T12" s="358">
        <f t="shared" si="2"/>
        <v>39.634999999999998</v>
      </c>
      <c r="U12" s="250"/>
      <c r="V12" s="249">
        <v>7</v>
      </c>
      <c r="W12" s="298">
        <v>39.634999999999998</v>
      </c>
      <c r="X12" s="250"/>
      <c r="Y12" s="476">
        <f t="shared" si="3"/>
        <v>0</v>
      </c>
      <c r="Z12" s="477">
        <f t="shared" si="4"/>
        <v>0</v>
      </c>
    </row>
    <row r="13" spans="2:26" x14ac:dyDescent="0.25">
      <c r="B13" s="465">
        <v>2005</v>
      </c>
      <c r="C13" s="372"/>
      <c r="D13" s="463">
        <v>8</v>
      </c>
      <c r="E13" s="464">
        <v>58.58</v>
      </c>
      <c r="F13" s="367"/>
      <c r="G13" s="458">
        <v>3</v>
      </c>
      <c r="H13" s="458">
        <v>27.327999999999999</v>
      </c>
      <c r="I13" s="458">
        <v>0</v>
      </c>
      <c r="J13" s="458">
        <v>0</v>
      </c>
      <c r="K13" s="458">
        <v>0</v>
      </c>
      <c r="L13" s="458">
        <v>0</v>
      </c>
      <c r="M13" s="463">
        <f>SUM(G13+I13+K13)</f>
        <v>3</v>
      </c>
      <c r="N13" s="463">
        <f>SUM(H13+J13+L13)</f>
        <v>27.327999999999999</v>
      </c>
      <c r="O13" s="367"/>
      <c r="P13" s="463">
        <v>0</v>
      </c>
      <c r="Q13" s="463">
        <v>0</v>
      </c>
      <c r="R13" s="372"/>
      <c r="S13" s="358">
        <f t="shared" si="1"/>
        <v>11</v>
      </c>
      <c r="T13" s="358">
        <f t="shared" si="2"/>
        <v>85.908000000000001</v>
      </c>
      <c r="U13" s="250"/>
      <c r="V13" s="249">
        <v>11</v>
      </c>
      <c r="W13" s="298">
        <v>85.908000000000001</v>
      </c>
      <c r="X13" s="250"/>
      <c r="Y13" s="476">
        <f t="shared" si="3"/>
        <v>0</v>
      </c>
      <c r="Z13" s="477">
        <f t="shared" si="4"/>
        <v>0</v>
      </c>
    </row>
    <row r="14" spans="2:26" x14ac:dyDescent="0.25">
      <c r="B14" s="465">
        <v>2006</v>
      </c>
      <c r="C14" s="372"/>
      <c r="D14" s="463">
        <v>14</v>
      </c>
      <c r="E14" s="464">
        <v>107.374</v>
      </c>
      <c r="F14" s="367"/>
      <c r="G14" s="458">
        <v>2</v>
      </c>
      <c r="H14" s="458">
        <v>52.823999999999998</v>
      </c>
      <c r="I14" s="458">
        <v>1</v>
      </c>
      <c r="J14" s="458">
        <v>223.3</v>
      </c>
      <c r="K14" s="458">
        <v>0</v>
      </c>
      <c r="L14" s="458">
        <v>0</v>
      </c>
      <c r="M14" s="463">
        <f t="shared" si="0"/>
        <v>3</v>
      </c>
      <c r="N14" s="463">
        <f t="shared" si="0"/>
        <v>276.12400000000002</v>
      </c>
      <c r="O14" s="367"/>
      <c r="P14" s="463">
        <v>0</v>
      </c>
      <c r="Q14" s="463">
        <v>0</v>
      </c>
      <c r="R14" s="372"/>
      <c r="S14" s="358">
        <f t="shared" si="1"/>
        <v>17</v>
      </c>
      <c r="T14" s="358">
        <f t="shared" si="2"/>
        <v>383.49800000000005</v>
      </c>
      <c r="U14" s="250"/>
      <c r="V14" s="249">
        <v>17</v>
      </c>
      <c r="W14" s="298">
        <v>383.49800000000005</v>
      </c>
      <c r="X14" s="250"/>
      <c r="Y14" s="476">
        <f t="shared" si="3"/>
        <v>0</v>
      </c>
      <c r="Z14" s="477">
        <f t="shared" si="4"/>
        <v>0</v>
      </c>
    </row>
    <row r="15" spans="2:26" ht="9.6" customHeight="1" x14ac:dyDescent="0.25">
      <c r="U15" s="250"/>
      <c r="V15" s="104"/>
      <c r="W15" s="94"/>
      <c r="X15" s="250"/>
      <c r="Y15" s="478"/>
      <c r="Z15" s="94"/>
    </row>
    <row r="16" spans="2:26" x14ac:dyDescent="0.25">
      <c r="D16" s="468" t="s">
        <v>393</v>
      </c>
      <c r="E16" s="469" t="s">
        <v>416</v>
      </c>
      <c r="F16" s="469"/>
      <c r="G16" s="469"/>
      <c r="H16" s="469"/>
      <c r="I16" s="469"/>
      <c r="J16" s="469"/>
      <c r="K16" s="469"/>
      <c r="L16" s="469"/>
      <c r="M16" s="469"/>
      <c r="N16" s="469"/>
      <c r="O16" s="469"/>
      <c r="P16" s="469"/>
      <c r="Q16" s="469"/>
      <c r="R16" s="469"/>
      <c r="S16" s="469"/>
      <c r="T16" s="469"/>
      <c r="U16" s="250"/>
      <c r="V16" s="104"/>
      <c r="W16" s="94"/>
      <c r="X16" s="250"/>
      <c r="Y16" s="478"/>
      <c r="Z16" s="94"/>
    </row>
    <row r="17" spans="1:26" ht="10.8" customHeight="1" x14ac:dyDescent="0.25">
      <c r="U17" s="250"/>
      <c r="V17" s="104"/>
      <c r="W17" s="94"/>
      <c r="X17" s="250"/>
      <c r="Y17" s="478"/>
      <c r="Z17" s="94"/>
    </row>
    <row r="18" spans="1:26" x14ac:dyDescent="0.25">
      <c r="B18" s="466">
        <v>2007</v>
      </c>
      <c r="C18" s="367"/>
      <c r="D18" s="463">
        <v>11</v>
      </c>
      <c r="E18" s="464">
        <v>88.22</v>
      </c>
      <c r="F18" s="367"/>
      <c r="G18" s="458">
        <v>2</v>
      </c>
      <c r="H18" s="458">
        <v>19.96</v>
      </c>
      <c r="I18" s="458">
        <v>2</v>
      </c>
      <c r="J18" s="458">
        <v>1045.26</v>
      </c>
      <c r="K18" s="458">
        <v>0</v>
      </c>
      <c r="L18" s="458">
        <v>0</v>
      </c>
      <c r="M18" s="463">
        <f t="shared" ref="M18:M24" si="5">SUM(G18+I18+K18)</f>
        <v>4</v>
      </c>
      <c r="N18" s="463">
        <f t="shared" ref="N18:N24" si="6">SUM(H18+J18+L18)</f>
        <v>1065.22</v>
      </c>
      <c r="O18" s="367"/>
      <c r="P18" s="463">
        <v>0</v>
      </c>
      <c r="Q18" s="463">
        <v>0</v>
      </c>
      <c r="R18" s="367"/>
      <c r="S18" s="358">
        <f>SUM(D18+M18+P18)</f>
        <v>15</v>
      </c>
      <c r="T18" s="358">
        <f>SUM(E18+N18+Q18)</f>
        <v>1153.44</v>
      </c>
      <c r="U18" s="250"/>
      <c r="V18" s="249">
        <v>15</v>
      </c>
      <c r="W18" s="298">
        <v>1153.44</v>
      </c>
      <c r="X18" s="250"/>
      <c r="Y18" s="476">
        <f t="shared" ref="Y18:Y28" si="7">SUM(S18-V18)</f>
        <v>0</v>
      </c>
      <c r="Z18" s="477">
        <f t="shared" ref="Z18:Z28" si="8">SUM(T18-W18)</f>
        <v>0</v>
      </c>
    </row>
    <row r="19" spans="1:26" x14ac:dyDescent="0.25">
      <c r="B19" s="465">
        <v>2008</v>
      </c>
      <c r="C19" s="367"/>
      <c r="D19" s="463">
        <v>4</v>
      </c>
      <c r="E19" s="464">
        <v>33.356000000000002</v>
      </c>
      <c r="F19" s="367"/>
      <c r="G19" s="458">
        <v>0</v>
      </c>
      <c r="H19" s="458">
        <v>0</v>
      </c>
      <c r="I19" s="458">
        <v>0</v>
      </c>
      <c r="J19" s="458">
        <v>0</v>
      </c>
      <c r="K19" s="458">
        <v>0</v>
      </c>
      <c r="L19" s="458">
        <v>0</v>
      </c>
      <c r="M19" s="463">
        <f t="shared" si="5"/>
        <v>0</v>
      </c>
      <c r="N19" s="463">
        <f t="shared" si="6"/>
        <v>0</v>
      </c>
      <c r="O19" s="367"/>
      <c r="P19" s="463">
        <v>0</v>
      </c>
      <c r="Q19" s="463">
        <v>0</v>
      </c>
      <c r="R19" s="367"/>
      <c r="S19" s="358">
        <f t="shared" ref="S19:S24" si="9">SUM(D19+M19+P19)</f>
        <v>4</v>
      </c>
      <c r="T19" s="358">
        <f t="shared" ref="T19:T24" si="10">SUM(E19+N19+Q19)</f>
        <v>33.356000000000002</v>
      </c>
      <c r="U19" s="250"/>
      <c r="V19" s="299">
        <v>4</v>
      </c>
      <c r="W19" s="300">
        <v>33.356000000000002</v>
      </c>
      <c r="X19" s="250"/>
      <c r="Y19" s="476">
        <f t="shared" si="7"/>
        <v>0</v>
      </c>
      <c r="Z19" s="477">
        <f t="shared" si="8"/>
        <v>0</v>
      </c>
    </row>
    <row r="20" spans="1:26" x14ac:dyDescent="0.25">
      <c r="B20" s="465">
        <v>2009</v>
      </c>
      <c r="C20" s="367"/>
      <c r="D20" s="463">
        <v>6</v>
      </c>
      <c r="E20" s="464">
        <v>47.021999999999998</v>
      </c>
      <c r="F20" s="367"/>
      <c r="G20" s="458">
        <v>0</v>
      </c>
      <c r="H20" s="458">
        <v>0</v>
      </c>
      <c r="I20" s="458">
        <v>0</v>
      </c>
      <c r="J20" s="458">
        <v>0</v>
      </c>
      <c r="K20" s="458">
        <v>2</v>
      </c>
      <c r="L20" s="458">
        <v>3211.8</v>
      </c>
      <c r="M20" s="463">
        <f t="shared" si="5"/>
        <v>2</v>
      </c>
      <c r="N20" s="463">
        <f t="shared" si="6"/>
        <v>3211.8</v>
      </c>
      <c r="O20" s="367"/>
      <c r="P20" s="463">
        <v>0</v>
      </c>
      <c r="Q20" s="463">
        <v>0</v>
      </c>
      <c r="R20" s="367"/>
      <c r="S20" s="358">
        <f t="shared" si="9"/>
        <v>8</v>
      </c>
      <c r="T20" s="358">
        <f t="shared" si="10"/>
        <v>3258.8220000000001</v>
      </c>
      <c r="U20" s="250"/>
      <c r="V20" s="249">
        <v>8</v>
      </c>
      <c r="W20" s="298">
        <v>3258.8220000000001</v>
      </c>
      <c r="X20" s="250"/>
      <c r="Y20" s="476">
        <f t="shared" si="7"/>
        <v>0</v>
      </c>
      <c r="Z20" s="477">
        <f t="shared" si="8"/>
        <v>0</v>
      </c>
    </row>
    <row r="21" spans="1:26" x14ac:dyDescent="0.25">
      <c r="B21" s="465">
        <v>2010</v>
      </c>
      <c r="C21" s="372"/>
      <c r="D21" s="463">
        <v>13</v>
      </c>
      <c r="E21" s="464">
        <v>71.905000000000001</v>
      </c>
      <c r="F21" s="367"/>
      <c r="G21" s="458">
        <v>3</v>
      </c>
      <c r="H21" s="458">
        <v>177.636</v>
      </c>
      <c r="I21" s="458">
        <v>1</v>
      </c>
      <c r="J21" s="458">
        <v>203.32</v>
      </c>
      <c r="K21" s="458">
        <v>0</v>
      </c>
      <c r="L21" s="458">
        <v>0</v>
      </c>
      <c r="M21" s="463">
        <f t="shared" si="5"/>
        <v>4</v>
      </c>
      <c r="N21" s="463">
        <f t="shared" si="6"/>
        <v>380.95600000000002</v>
      </c>
      <c r="O21" s="367"/>
      <c r="P21" s="463">
        <v>0</v>
      </c>
      <c r="Q21" s="463">
        <v>0</v>
      </c>
      <c r="R21" s="367"/>
      <c r="S21" s="358">
        <f t="shared" si="9"/>
        <v>17</v>
      </c>
      <c r="T21" s="358">
        <f t="shared" si="10"/>
        <v>452.86099999999999</v>
      </c>
      <c r="U21" s="250"/>
      <c r="V21" s="249">
        <v>16</v>
      </c>
      <c r="W21" s="298">
        <v>442.88600000000002</v>
      </c>
      <c r="X21" s="250"/>
      <c r="Y21" s="476">
        <f t="shared" si="7"/>
        <v>1</v>
      </c>
      <c r="Z21" s="477">
        <f t="shared" si="8"/>
        <v>9.9749999999999659</v>
      </c>
    </row>
    <row r="22" spans="1:26" x14ac:dyDescent="0.25">
      <c r="B22" s="465">
        <v>2011</v>
      </c>
      <c r="C22" s="367"/>
      <c r="D22" s="463">
        <v>12</v>
      </c>
      <c r="E22" s="464">
        <v>97.82</v>
      </c>
      <c r="F22" s="367"/>
      <c r="G22" s="458">
        <v>8</v>
      </c>
      <c r="H22" s="458">
        <v>245.73599999999999</v>
      </c>
      <c r="I22" s="458">
        <v>1</v>
      </c>
      <c r="J22" s="458">
        <v>114.66</v>
      </c>
      <c r="K22" s="458">
        <v>0</v>
      </c>
      <c r="L22" s="458">
        <v>0</v>
      </c>
      <c r="M22" s="463">
        <f t="shared" si="5"/>
        <v>9</v>
      </c>
      <c r="N22" s="463">
        <f t="shared" si="6"/>
        <v>360.39599999999996</v>
      </c>
      <c r="O22" s="367"/>
      <c r="P22" s="463">
        <v>0</v>
      </c>
      <c r="Q22" s="463">
        <v>0</v>
      </c>
      <c r="R22" s="367"/>
      <c r="S22" s="358">
        <f t="shared" si="9"/>
        <v>21</v>
      </c>
      <c r="T22" s="358">
        <f t="shared" si="10"/>
        <v>458.21599999999995</v>
      </c>
      <c r="U22" s="250"/>
      <c r="V22" s="249">
        <v>21</v>
      </c>
      <c r="W22" s="298">
        <v>458.21599999999995</v>
      </c>
      <c r="X22" s="250"/>
      <c r="Y22" s="476">
        <f t="shared" si="7"/>
        <v>0</v>
      </c>
      <c r="Z22" s="477">
        <f t="shared" si="8"/>
        <v>0</v>
      </c>
    </row>
    <row r="23" spans="1:26" x14ac:dyDescent="0.25">
      <c r="B23" s="465">
        <v>2012</v>
      </c>
      <c r="C23" s="372"/>
      <c r="D23" s="463">
        <v>6</v>
      </c>
      <c r="E23" s="464">
        <v>38.744999999999997</v>
      </c>
      <c r="F23" s="367"/>
      <c r="G23" s="458">
        <v>1</v>
      </c>
      <c r="H23" s="458">
        <v>10.08</v>
      </c>
      <c r="I23" s="458">
        <v>1</v>
      </c>
      <c r="J23" s="458">
        <v>605.15</v>
      </c>
      <c r="K23" s="458">
        <v>0</v>
      </c>
      <c r="L23" s="458">
        <v>0</v>
      </c>
      <c r="M23" s="463">
        <f t="shared" si="5"/>
        <v>2</v>
      </c>
      <c r="N23" s="463">
        <f t="shared" si="6"/>
        <v>615.23</v>
      </c>
      <c r="O23" s="367"/>
      <c r="P23" s="463">
        <v>0</v>
      </c>
      <c r="Q23" s="463">
        <v>0</v>
      </c>
      <c r="R23" s="372"/>
      <c r="S23" s="358">
        <f t="shared" si="9"/>
        <v>8</v>
      </c>
      <c r="T23" s="358">
        <f t="shared" si="10"/>
        <v>653.97500000000002</v>
      </c>
      <c r="U23" s="250"/>
      <c r="V23" s="249">
        <v>7</v>
      </c>
      <c r="W23" s="298">
        <v>643.98500000000001</v>
      </c>
      <c r="X23" s="250"/>
      <c r="Y23" s="476">
        <f t="shared" si="7"/>
        <v>1</v>
      </c>
      <c r="Z23" s="477">
        <f t="shared" si="8"/>
        <v>9.9900000000000091</v>
      </c>
    </row>
    <row r="24" spans="1:26" x14ac:dyDescent="0.25">
      <c r="B24" s="465">
        <v>2013</v>
      </c>
      <c r="C24" s="372"/>
      <c r="D24" s="463">
        <v>5</v>
      </c>
      <c r="E24" s="464">
        <v>31.98</v>
      </c>
      <c r="F24" s="367"/>
      <c r="G24" s="458">
        <v>0</v>
      </c>
      <c r="H24" s="458">
        <v>0</v>
      </c>
      <c r="I24" s="458">
        <v>1</v>
      </c>
      <c r="J24" s="458">
        <v>211.14</v>
      </c>
      <c r="K24" s="458">
        <v>0</v>
      </c>
      <c r="L24" s="458">
        <v>0</v>
      </c>
      <c r="M24" s="463">
        <f t="shared" si="5"/>
        <v>1</v>
      </c>
      <c r="N24" s="463">
        <f t="shared" si="6"/>
        <v>211.14</v>
      </c>
      <c r="O24" s="367"/>
      <c r="P24" s="463">
        <v>0</v>
      </c>
      <c r="Q24" s="463">
        <v>0</v>
      </c>
      <c r="R24" s="372"/>
      <c r="S24" s="358">
        <f t="shared" si="9"/>
        <v>6</v>
      </c>
      <c r="T24" s="358">
        <f t="shared" si="10"/>
        <v>243.11999999999998</v>
      </c>
      <c r="U24" s="250"/>
      <c r="V24" s="249">
        <v>6</v>
      </c>
      <c r="W24" s="298">
        <v>243.11999999999998</v>
      </c>
      <c r="X24" s="250"/>
      <c r="Y24" s="476">
        <f t="shared" si="7"/>
        <v>0</v>
      </c>
      <c r="Z24" s="477">
        <f t="shared" si="8"/>
        <v>0</v>
      </c>
    </row>
    <row r="25" spans="1:26" x14ac:dyDescent="0.25">
      <c r="B25" s="465">
        <v>2014</v>
      </c>
      <c r="C25" s="372"/>
      <c r="D25" s="463">
        <v>6</v>
      </c>
      <c r="E25" s="464">
        <v>44.384999999999998</v>
      </c>
      <c r="F25" s="367"/>
      <c r="G25" s="458">
        <v>0</v>
      </c>
      <c r="H25" s="458">
        <v>0</v>
      </c>
      <c r="I25" s="458">
        <v>0</v>
      </c>
      <c r="J25" s="458">
        <v>0</v>
      </c>
      <c r="K25" s="458">
        <v>0</v>
      </c>
      <c r="L25" s="458">
        <v>0</v>
      </c>
      <c r="M25" s="463">
        <f t="shared" ref="M25:N28" si="11">SUM(G25+I25+K25)</f>
        <v>0</v>
      </c>
      <c r="N25" s="463">
        <f t="shared" si="11"/>
        <v>0</v>
      </c>
      <c r="O25" s="367"/>
      <c r="P25" s="463">
        <v>0</v>
      </c>
      <c r="Q25" s="463">
        <v>0</v>
      </c>
      <c r="R25" s="367"/>
      <c r="S25" s="358">
        <f t="shared" ref="S25:T28" si="12">SUM(D25+M25+P25)</f>
        <v>6</v>
      </c>
      <c r="T25" s="358">
        <f t="shared" si="12"/>
        <v>44.384999999999998</v>
      </c>
      <c r="U25" s="250"/>
      <c r="V25" s="249">
        <v>6</v>
      </c>
      <c r="W25" s="298">
        <v>44.384999999999998</v>
      </c>
      <c r="X25" s="250"/>
      <c r="Y25" s="476">
        <f t="shared" si="7"/>
        <v>0</v>
      </c>
      <c r="Z25" s="477">
        <f t="shared" si="8"/>
        <v>0</v>
      </c>
    </row>
    <row r="26" spans="1:26" x14ac:dyDescent="0.25">
      <c r="B26" s="465">
        <v>2015</v>
      </c>
      <c r="C26" s="367"/>
      <c r="D26" s="463">
        <v>4</v>
      </c>
      <c r="E26" s="464">
        <v>17.59</v>
      </c>
      <c r="F26" s="367"/>
      <c r="G26" s="458">
        <v>0</v>
      </c>
      <c r="H26" s="458">
        <v>0</v>
      </c>
      <c r="I26" s="458">
        <v>0</v>
      </c>
      <c r="J26" s="458">
        <v>0</v>
      </c>
      <c r="K26" s="458">
        <v>0</v>
      </c>
      <c r="L26" s="458">
        <v>0</v>
      </c>
      <c r="M26" s="463">
        <f t="shared" si="11"/>
        <v>0</v>
      </c>
      <c r="N26" s="463">
        <f t="shared" si="11"/>
        <v>0</v>
      </c>
      <c r="O26" s="367"/>
      <c r="P26" s="463">
        <v>0</v>
      </c>
      <c r="Q26" s="463">
        <v>0</v>
      </c>
      <c r="R26" s="367"/>
      <c r="S26" s="358">
        <f t="shared" si="12"/>
        <v>4</v>
      </c>
      <c r="T26" s="358">
        <f t="shared" si="12"/>
        <v>17.59</v>
      </c>
      <c r="U26" s="250"/>
      <c r="V26" s="249">
        <v>4</v>
      </c>
      <c r="W26" s="298">
        <v>17.59</v>
      </c>
      <c r="X26" s="250"/>
      <c r="Y26" s="476">
        <f t="shared" si="7"/>
        <v>0</v>
      </c>
      <c r="Z26" s="477">
        <f t="shared" si="8"/>
        <v>0</v>
      </c>
    </row>
    <row r="27" spans="1:26" x14ac:dyDescent="0.25">
      <c r="B27" s="465">
        <v>2016</v>
      </c>
      <c r="C27" s="372"/>
      <c r="D27" s="463">
        <v>6</v>
      </c>
      <c r="E27" s="464">
        <v>44.15</v>
      </c>
      <c r="F27" s="367"/>
      <c r="G27" s="458">
        <v>1</v>
      </c>
      <c r="H27" s="458">
        <v>8.9600000000000009</v>
      </c>
      <c r="I27" s="458">
        <v>0</v>
      </c>
      <c r="J27" s="458">
        <v>0</v>
      </c>
      <c r="K27" s="458">
        <v>0</v>
      </c>
      <c r="L27" s="458">
        <v>0</v>
      </c>
      <c r="M27" s="463">
        <f t="shared" si="11"/>
        <v>1</v>
      </c>
      <c r="N27" s="463">
        <f t="shared" si="11"/>
        <v>8.9600000000000009</v>
      </c>
      <c r="O27" s="367"/>
      <c r="P27" s="463">
        <v>0</v>
      </c>
      <c r="Q27" s="463">
        <v>0</v>
      </c>
      <c r="R27" s="372"/>
      <c r="S27" s="358">
        <f t="shared" si="12"/>
        <v>7</v>
      </c>
      <c r="T27" s="358">
        <f t="shared" si="12"/>
        <v>53.11</v>
      </c>
      <c r="U27" s="250"/>
      <c r="V27" s="249">
        <v>7</v>
      </c>
      <c r="W27" s="298">
        <v>53.11</v>
      </c>
      <c r="X27" s="250"/>
      <c r="Y27" s="476">
        <f t="shared" si="7"/>
        <v>0</v>
      </c>
      <c r="Z27" s="477">
        <f t="shared" si="8"/>
        <v>0</v>
      </c>
    </row>
    <row r="28" spans="1:26" x14ac:dyDescent="0.25">
      <c r="B28" s="465">
        <v>2017</v>
      </c>
      <c r="C28" s="372"/>
      <c r="D28" s="463">
        <v>2</v>
      </c>
      <c r="E28" s="464">
        <v>16.53</v>
      </c>
      <c r="F28" s="367"/>
      <c r="G28" s="458">
        <v>0</v>
      </c>
      <c r="H28" s="458">
        <v>0</v>
      </c>
      <c r="I28" s="458">
        <v>0</v>
      </c>
      <c r="J28" s="458">
        <v>0</v>
      </c>
      <c r="K28" s="458">
        <v>0</v>
      </c>
      <c r="L28" s="458">
        <v>0</v>
      </c>
      <c r="M28" s="463">
        <f t="shared" si="11"/>
        <v>0</v>
      </c>
      <c r="N28" s="463">
        <f t="shared" si="11"/>
        <v>0</v>
      </c>
      <c r="O28" s="367"/>
      <c r="P28" s="463">
        <v>0</v>
      </c>
      <c r="Q28" s="463">
        <v>0</v>
      </c>
      <c r="R28" s="372"/>
      <c r="S28" s="358">
        <f t="shared" si="12"/>
        <v>2</v>
      </c>
      <c r="T28" s="358">
        <f t="shared" si="12"/>
        <v>16.53</v>
      </c>
      <c r="U28" s="250"/>
      <c r="V28" s="249">
        <v>2</v>
      </c>
      <c r="W28" s="298">
        <v>16.53</v>
      </c>
      <c r="X28" s="250"/>
      <c r="Y28" s="476">
        <f t="shared" si="7"/>
        <v>0</v>
      </c>
      <c r="Z28" s="477">
        <f t="shared" si="8"/>
        <v>0</v>
      </c>
    </row>
    <row r="29" spans="1:26" ht="9.6" customHeight="1" x14ac:dyDescent="0.25">
      <c r="U29" s="250"/>
      <c r="V29" s="81"/>
      <c r="W29" s="81"/>
      <c r="X29" s="250"/>
      <c r="Y29" s="312"/>
      <c r="Z29" s="312"/>
    </row>
    <row r="30" spans="1:26" ht="13.8" x14ac:dyDescent="0.25">
      <c r="D30" s="468" t="s">
        <v>394</v>
      </c>
      <c r="E30" s="469" t="s">
        <v>417</v>
      </c>
      <c r="F30" s="469"/>
      <c r="G30" s="469"/>
      <c r="H30" s="469"/>
      <c r="I30" s="469"/>
      <c r="J30" s="469"/>
      <c r="K30" s="469"/>
      <c r="L30" s="469"/>
      <c r="M30" s="469"/>
      <c r="N30" s="469"/>
      <c r="O30" s="469"/>
      <c r="P30" s="469"/>
      <c r="Q30" s="469"/>
      <c r="R30" s="469"/>
      <c r="S30" s="469"/>
      <c r="T30" s="469"/>
      <c r="U30" s="250"/>
      <c r="V30" s="81"/>
      <c r="W30" s="81"/>
      <c r="X30" s="250"/>
      <c r="Y30" s="312"/>
      <c r="Z30" s="312"/>
    </row>
    <row r="31" spans="1:26" ht="13.8" x14ac:dyDescent="0.25">
      <c r="U31" s="250"/>
      <c r="V31" s="81"/>
      <c r="W31" s="81"/>
      <c r="X31" s="250"/>
      <c r="Y31" s="312"/>
      <c r="Z31" s="312"/>
    </row>
    <row r="32" spans="1:26" s="240" customFormat="1" ht="27.6" x14ac:dyDescent="0.25">
      <c r="A32" s="361"/>
      <c r="B32" s="376" t="s">
        <v>408</v>
      </c>
      <c r="C32" s="239"/>
      <c r="D32" s="378">
        <f>SUM(D8:D28)</f>
        <v>107</v>
      </c>
      <c r="E32" s="378">
        <f>SUM(E8:E28)</f>
        <v>755.38199999999995</v>
      </c>
      <c r="F32" s="239"/>
      <c r="G32" s="467">
        <f t="shared" ref="G32:N32" si="13">SUM(G8:G28)</f>
        <v>21</v>
      </c>
      <c r="H32" s="467">
        <f t="shared" si="13"/>
        <v>631.32400000000007</v>
      </c>
      <c r="I32" s="467">
        <f t="shared" si="13"/>
        <v>7</v>
      </c>
      <c r="J32" s="467">
        <f t="shared" si="13"/>
        <v>2402.83</v>
      </c>
      <c r="K32" s="467">
        <f t="shared" si="13"/>
        <v>2</v>
      </c>
      <c r="L32" s="467">
        <f t="shared" si="13"/>
        <v>3211.8</v>
      </c>
      <c r="M32" s="378">
        <f t="shared" si="13"/>
        <v>30</v>
      </c>
      <c r="N32" s="378">
        <f t="shared" si="13"/>
        <v>6245.9539999999997</v>
      </c>
      <c r="O32" s="239"/>
      <c r="P32" s="378">
        <f>SUM(P8:P28)</f>
        <v>0</v>
      </c>
      <c r="Q32" s="378">
        <f>SUM(Q8:Q28)</f>
        <v>0</v>
      </c>
      <c r="R32" s="239"/>
      <c r="S32" s="377">
        <f>SUM(S8:S28)</f>
        <v>137</v>
      </c>
      <c r="T32" s="377">
        <f>SUM(T8:T28)</f>
        <v>7001.3360000000002</v>
      </c>
      <c r="U32" s="250"/>
      <c r="V32" s="473">
        <v>135</v>
      </c>
      <c r="W32" s="473">
        <v>6981</v>
      </c>
      <c r="X32" s="107"/>
      <c r="Y32" s="474">
        <f>SUM(S32-V32)</f>
        <v>2</v>
      </c>
      <c r="Z32" s="475">
        <f>SUM(T32-W32)</f>
        <v>20.33600000000024</v>
      </c>
    </row>
    <row r="33" spans="1:29" ht="9.6" customHeight="1" x14ac:dyDescent="0.3"/>
    <row r="35" spans="1:29" ht="21" x14ac:dyDescent="0.3">
      <c r="C35" s="462"/>
      <c r="D35" s="578" t="s">
        <v>410</v>
      </c>
      <c r="E35" s="578"/>
      <c r="F35" s="578"/>
      <c r="G35" s="578"/>
      <c r="H35" s="578"/>
      <c r="I35" s="578"/>
      <c r="J35" s="578"/>
      <c r="K35" s="578"/>
      <c r="L35" s="578"/>
      <c r="M35" s="578"/>
      <c r="N35" s="578"/>
      <c r="O35" s="579">
        <f>'Annual Capacity'!M1</f>
        <v>45077</v>
      </c>
      <c r="P35" s="579"/>
      <c r="Q35" s="579"/>
      <c r="R35" s="349"/>
      <c r="S35" s="327"/>
      <c r="T35" s="327"/>
      <c r="U35" s="296"/>
      <c r="V35" s="296"/>
      <c r="W35" s="296"/>
      <c r="X35" s="296"/>
      <c r="Y35" s="384"/>
      <c r="Z35" s="384"/>
    </row>
    <row r="36" spans="1:29" ht="17.399999999999999" x14ac:dyDescent="0.3">
      <c r="B36" s="345"/>
      <c r="C36" s="1"/>
      <c r="D36" s="1"/>
      <c r="E36" s="1"/>
      <c r="F36" s="1"/>
      <c r="G36" s="1"/>
      <c r="H36" s="1"/>
      <c r="I36" s="1"/>
      <c r="J36" s="1"/>
      <c r="K36" s="1"/>
      <c r="L36" s="1"/>
      <c r="M36" s="1"/>
      <c r="N36" s="1"/>
      <c r="O36" s="1"/>
      <c r="P36" s="1"/>
      <c r="Q36" s="1"/>
      <c r="R36" s="1"/>
      <c r="S36" s="327"/>
      <c r="T36" s="327"/>
      <c r="U36" s="145"/>
      <c r="V36" s="145"/>
      <c r="W36" s="145"/>
      <c r="X36" s="145"/>
      <c r="Z36" s="310"/>
    </row>
    <row r="37" spans="1:29" ht="13.8" x14ac:dyDescent="0.25">
      <c r="B37" s="362"/>
      <c r="C37" s="20"/>
      <c r="D37" s="528" t="s">
        <v>82</v>
      </c>
      <c r="E37" s="528"/>
      <c r="F37" s="20"/>
      <c r="G37" s="537" t="s">
        <v>9</v>
      </c>
      <c r="H37" s="538"/>
      <c r="I37" s="541" t="s">
        <v>9</v>
      </c>
      <c r="J37" s="542"/>
      <c r="K37" s="543" t="s">
        <v>9</v>
      </c>
      <c r="L37" s="542"/>
      <c r="M37" s="539" t="s">
        <v>9</v>
      </c>
      <c r="N37" s="540"/>
      <c r="O37" s="20"/>
      <c r="P37" s="528" t="s">
        <v>81</v>
      </c>
      <c r="Q37" s="528"/>
      <c r="R37" s="20"/>
      <c r="S37" s="574" t="s">
        <v>391</v>
      </c>
      <c r="T37" s="575"/>
      <c r="U37" s="145"/>
      <c r="V37" s="531"/>
      <c r="W37" s="531"/>
      <c r="X37" s="145"/>
      <c r="Y37" s="554"/>
      <c r="Z37" s="554"/>
    </row>
    <row r="38" spans="1:29" ht="25.2" customHeight="1" x14ac:dyDescent="0.25">
      <c r="B38" s="365"/>
      <c r="C38" s="20"/>
      <c r="D38" s="528"/>
      <c r="E38" s="528"/>
      <c r="F38" s="20"/>
      <c r="G38" s="550" t="s">
        <v>78</v>
      </c>
      <c r="H38" s="551"/>
      <c r="I38" s="529" t="s">
        <v>79</v>
      </c>
      <c r="J38" s="530"/>
      <c r="K38" s="544" t="s">
        <v>80</v>
      </c>
      <c r="L38" s="530"/>
      <c r="M38" s="552" t="s">
        <v>76</v>
      </c>
      <c r="N38" s="553"/>
      <c r="O38" s="20"/>
      <c r="P38" s="528"/>
      <c r="Q38" s="528"/>
      <c r="R38" s="20"/>
      <c r="S38" s="576"/>
      <c r="T38" s="577"/>
      <c r="U38" s="145"/>
      <c r="V38" s="532"/>
      <c r="W38" s="532"/>
      <c r="X38" s="145"/>
      <c r="Y38" s="555"/>
      <c r="Z38" s="555"/>
    </row>
    <row r="39" spans="1:29" ht="41.4" x14ac:dyDescent="0.25">
      <c r="B39" s="20"/>
      <c r="C39" s="74"/>
      <c r="D39" s="89" t="s">
        <v>8</v>
      </c>
      <c r="E39" s="89" t="s">
        <v>10</v>
      </c>
      <c r="F39" s="74"/>
      <c r="G39" s="75" t="s">
        <v>8</v>
      </c>
      <c r="H39" s="75" t="s">
        <v>10</v>
      </c>
      <c r="I39" s="75" t="s">
        <v>8</v>
      </c>
      <c r="J39" s="75" t="s">
        <v>10</v>
      </c>
      <c r="K39" s="75" t="s">
        <v>8</v>
      </c>
      <c r="L39" s="75" t="s">
        <v>10</v>
      </c>
      <c r="M39" s="89" t="s">
        <v>8</v>
      </c>
      <c r="N39" s="89" t="s">
        <v>10</v>
      </c>
      <c r="O39" s="74"/>
      <c r="P39" s="89" t="s">
        <v>8</v>
      </c>
      <c r="Q39" s="89" t="s">
        <v>10</v>
      </c>
      <c r="R39" s="74"/>
      <c r="S39" s="401" t="s">
        <v>7</v>
      </c>
      <c r="T39" s="401" t="s">
        <v>11</v>
      </c>
      <c r="U39" s="250"/>
      <c r="V39" s="80" t="s">
        <v>7</v>
      </c>
      <c r="W39" s="80" t="s">
        <v>27</v>
      </c>
      <c r="X39" s="250"/>
      <c r="Y39" s="311" t="s">
        <v>7</v>
      </c>
      <c r="Z39" s="311" t="s">
        <v>27</v>
      </c>
    </row>
    <row r="40" spans="1:29" ht="4.8" customHeight="1" x14ac:dyDescent="0.25">
      <c r="B40" s="20"/>
      <c r="C40" s="74"/>
      <c r="D40" s="74"/>
      <c r="E40" s="74"/>
      <c r="F40" s="74"/>
      <c r="G40" s="74"/>
      <c r="H40" s="74"/>
      <c r="I40" s="74"/>
      <c r="J40" s="74"/>
      <c r="K40" s="74"/>
      <c r="L40" s="74"/>
      <c r="M40" s="74"/>
      <c r="N40" s="74"/>
      <c r="O40" s="74"/>
      <c r="P40" s="74"/>
      <c r="Q40" s="74"/>
      <c r="R40" s="74"/>
      <c r="S40" s="74"/>
      <c r="T40" s="74"/>
      <c r="U40" s="250"/>
      <c r="V40" s="81"/>
      <c r="W40" s="81"/>
      <c r="X40" s="250"/>
      <c r="Y40" s="312"/>
      <c r="Z40" s="312"/>
    </row>
    <row r="41" spans="1:29" x14ac:dyDescent="0.25">
      <c r="B41" s="466">
        <v>2021</v>
      </c>
      <c r="C41" s="372"/>
      <c r="D41" s="463">
        <v>1</v>
      </c>
      <c r="E41" s="464">
        <v>9.92</v>
      </c>
      <c r="F41" s="367"/>
      <c r="G41" s="458">
        <v>0</v>
      </c>
      <c r="H41" s="458">
        <v>0</v>
      </c>
      <c r="I41" s="458">
        <v>0</v>
      </c>
      <c r="J41" s="458">
        <v>0</v>
      </c>
      <c r="K41" s="458">
        <v>0</v>
      </c>
      <c r="L41" s="458">
        <v>0</v>
      </c>
      <c r="M41" s="463">
        <f t="shared" ref="M41:M42" si="14">SUM(G41+I41+K41)</f>
        <v>0</v>
      </c>
      <c r="N41" s="463">
        <f t="shared" ref="N41:N42" si="15">SUM(H41+J41+L41)</f>
        <v>0</v>
      </c>
      <c r="O41" s="367"/>
      <c r="P41" s="463">
        <v>0</v>
      </c>
      <c r="Q41" s="463">
        <v>0</v>
      </c>
      <c r="R41" s="372"/>
      <c r="S41" s="358">
        <f t="shared" ref="S41:S42" si="16">SUM(D41+M41+P41)</f>
        <v>1</v>
      </c>
      <c r="T41" s="358">
        <f t="shared" ref="T41:T42" si="17">SUM(E41+N41+Q41)</f>
        <v>9.92</v>
      </c>
      <c r="U41" s="250"/>
      <c r="V41" s="249">
        <v>0</v>
      </c>
      <c r="W41" s="298">
        <v>0</v>
      </c>
      <c r="X41" s="250"/>
      <c r="Y41" s="476">
        <f t="shared" ref="Y41:Y42" si="18">SUM(S41-V41)</f>
        <v>1</v>
      </c>
      <c r="Z41" s="477">
        <f t="shared" ref="Z41:Z42" si="19">SUM(T41-W41)</f>
        <v>9.92</v>
      </c>
    </row>
    <row r="42" spans="1:29" x14ac:dyDescent="0.25">
      <c r="B42" s="465">
        <v>2022</v>
      </c>
      <c r="C42" s="372"/>
      <c r="D42" s="463">
        <v>1</v>
      </c>
      <c r="E42" s="464">
        <v>16.32</v>
      </c>
      <c r="F42" s="367"/>
      <c r="G42" s="458">
        <v>0</v>
      </c>
      <c r="H42" s="458">
        <v>0</v>
      </c>
      <c r="I42" s="458">
        <v>0</v>
      </c>
      <c r="J42" s="458">
        <v>0</v>
      </c>
      <c r="K42" s="458">
        <v>0</v>
      </c>
      <c r="L42" s="458">
        <v>0</v>
      </c>
      <c r="M42" s="463">
        <f t="shared" si="14"/>
        <v>0</v>
      </c>
      <c r="N42" s="463">
        <f t="shared" si="15"/>
        <v>0</v>
      </c>
      <c r="O42" s="367"/>
      <c r="P42" s="463">
        <v>0</v>
      </c>
      <c r="Q42" s="463">
        <v>0</v>
      </c>
      <c r="R42" s="372"/>
      <c r="S42" s="358">
        <f t="shared" si="16"/>
        <v>1</v>
      </c>
      <c r="T42" s="358">
        <f t="shared" si="17"/>
        <v>16.32</v>
      </c>
      <c r="U42" s="250"/>
      <c r="V42" s="249">
        <v>0</v>
      </c>
      <c r="W42" s="298">
        <v>0</v>
      </c>
      <c r="X42" s="250"/>
      <c r="Y42" s="476">
        <f t="shared" si="18"/>
        <v>1</v>
      </c>
      <c r="Z42" s="477">
        <f t="shared" si="19"/>
        <v>16.32</v>
      </c>
    </row>
    <row r="43" spans="1:29" ht="9.6" customHeight="1" x14ac:dyDescent="0.25">
      <c r="U43" s="250"/>
      <c r="V43" s="81"/>
      <c r="W43" s="81"/>
      <c r="X43" s="250"/>
      <c r="Y43" s="312"/>
      <c r="Z43" s="312"/>
    </row>
    <row r="44" spans="1:29" ht="13.8" x14ac:dyDescent="0.25">
      <c r="D44" s="468" t="s">
        <v>418</v>
      </c>
      <c r="E44" s="469" t="s">
        <v>419</v>
      </c>
      <c r="F44" s="469"/>
      <c r="G44" s="469"/>
      <c r="H44" s="469"/>
      <c r="I44" s="469"/>
      <c r="J44" s="469"/>
      <c r="K44" s="469"/>
      <c r="L44" s="469"/>
      <c r="M44" s="469"/>
      <c r="N44" s="469"/>
      <c r="O44" s="469"/>
      <c r="P44" s="469"/>
      <c r="Q44" s="469"/>
      <c r="R44" s="469"/>
      <c r="S44" s="469"/>
      <c r="T44" s="469"/>
      <c r="U44" s="250"/>
      <c r="V44" s="81"/>
      <c r="W44" s="81"/>
      <c r="X44" s="250"/>
      <c r="Y44" s="312"/>
      <c r="Z44" s="312"/>
    </row>
    <row r="45" spans="1:29" ht="13.8" x14ac:dyDescent="0.25">
      <c r="U45" s="250"/>
      <c r="V45" s="81"/>
      <c r="W45" s="81"/>
      <c r="X45" s="250"/>
      <c r="Y45" s="312"/>
      <c r="Z45" s="312"/>
    </row>
    <row r="46" spans="1:29" s="240" customFormat="1" ht="27.6" x14ac:dyDescent="0.25">
      <c r="A46" s="361"/>
      <c r="B46" s="376" t="s">
        <v>407</v>
      </c>
      <c r="C46" s="239"/>
      <c r="D46" s="378">
        <f>SUM(D41:D42)</f>
        <v>2</v>
      </c>
      <c r="E46" s="378">
        <f>SUM(E41:E42)</f>
        <v>26.240000000000002</v>
      </c>
      <c r="F46" s="239"/>
      <c r="G46" s="467">
        <f t="shared" ref="G46:N46" si="20">SUM(G41:G42)</f>
        <v>0</v>
      </c>
      <c r="H46" s="467">
        <f t="shared" si="20"/>
        <v>0</v>
      </c>
      <c r="I46" s="467">
        <f t="shared" si="20"/>
        <v>0</v>
      </c>
      <c r="J46" s="467">
        <f t="shared" si="20"/>
        <v>0</v>
      </c>
      <c r="K46" s="467">
        <f t="shared" si="20"/>
        <v>0</v>
      </c>
      <c r="L46" s="467">
        <f t="shared" si="20"/>
        <v>0</v>
      </c>
      <c r="M46" s="378">
        <f t="shared" si="20"/>
        <v>0</v>
      </c>
      <c r="N46" s="378">
        <f t="shared" si="20"/>
        <v>0</v>
      </c>
      <c r="O46" s="239"/>
      <c r="P46" s="378">
        <f>SUM(P41:P42)</f>
        <v>0</v>
      </c>
      <c r="Q46" s="378">
        <f>SUM(Q41:Q42)</f>
        <v>0</v>
      </c>
      <c r="R46" s="239"/>
      <c r="S46" s="377">
        <f>SUM(S41:S42)</f>
        <v>2</v>
      </c>
      <c r="T46" s="377">
        <f>SUM(T41:T42)</f>
        <v>26.240000000000002</v>
      </c>
      <c r="U46" s="250"/>
      <c r="V46" s="473">
        <f>SUM(V41:V42)</f>
        <v>0</v>
      </c>
      <c r="W46" s="473">
        <f>SUM(W41:W42)</f>
        <v>0</v>
      </c>
      <c r="X46" s="107"/>
      <c r="Y46" s="474">
        <f>SUM(S46-V46)</f>
        <v>2</v>
      </c>
      <c r="Z46" s="475">
        <f>SUM(T46-W46)</f>
        <v>26.240000000000002</v>
      </c>
    </row>
    <row r="48" spans="1:29" s="78" customFormat="1" ht="42" thickBot="1" x14ac:dyDescent="0.3">
      <c r="A48" s="363"/>
      <c r="B48" s="503" t="s">
        <v>409</v>
      </c>
      <c r="C48" s="238"/>
      <c r="D48" s="504">
        <f>SUM(D32+D46)</f>
        <v>109</v>
      </c>
      <c r="E48" s="505">
        <f>SUM(E32+E46)</f>
        <v>781.62199999999996</v>
      </c>
      <c r="F48" s="239"/>
      <c r="G48" s="506">
        <f>SUM(G32+G46)</f>
        <v>21</v>
      </c>
      <c r="H48" s="506">
        <f t="shared" ref="H48:L48" si="21">SUM(H32+H46)</f>
        <v>631.32400000000007</v>
      </c>
      <c r="I48" s="506">
        <f t="shared" si="21"/>
        <v>7</v>
      </c>
      <c r="J48" s="506">
        <f t="shared" si="21"/>
        <v>2402.83</v>
      </c>
      <c r="K48" s="506">
        <f t="shared" si="21"/>
        <v>2</v>
      </c>
      <c r="L48" s="506">
        <f t="shared" si="21"/>
        <v>3211.8</v>
      </c>
      <c r="M48" s="505">
        <f t="shared" ref="M48:N48" si="22">SUM(M32+M46)</f>
        <v>30</v>
      </c>
      <c r="N48" s="505">
        <f t="shared" si="22"/>
        <v>6245.9539999999997</v>
      </c>
      <c r="O48" s="239"/>
      <c r="P48" s="505">
        <f t="shared" ref="P48:Q48" si="23">SUM(P32+P46)</f>
        <v>0</v>
      </c>
      <c r="Q48" s="505">
        <f t="shared" si="23"/>
        <v>0</v>
      </c>
      <c r="R48" s="239"/>
      <c r="S48" s="505">
        <f t="shared" ref="S48:T48" si="24">SUM(S32+S46)</f>
        <v>139</v>
      </c>
      <c r="T48" s="505">
        <f t="shared" si="24"/>
        <v>7027.576</v>
      </c>
      <c r="U48" s="239"/>
      <c r="V48" s="508">
        <f>SUM(V32+V46)</f>
        <v>135</v>
      </c>
      <c r="W48" s="508">
        <f>SUM(W32+W46)</f>
        <v>6981</v>
      </c>
      <c r="X48" s="23"/>
      <c r="Y48" s="507">
        <f>SUM(Y32+Y46)</f>
        <v>4</v>
      </c>
      <c r="Z48" s="507">
        <f>SUM(Z32+Z46)</f>
        <v>46.576000000000242</v>
      </c>
      <c r="AA48" s="240"/>
      <c r="AB48" s="502"/>
      <c r="AC48" s="502"/>
    </row>
    <row r="49" ht="15" thickTop="1" x14ac:dyDescent="0.3"/>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5:N35"/>
    <mergeCell ref="O35:Q35"/>
    <mergeCell ref="D37:E38"/>
    <mergeCell ref="G37:H37"/>
    <mergeCell ref="I37:J37"/>
    <mergeCell ref="K37:L37"/>
    <mergeCell ref="M37:N37"/>
    <mergeCell ref="P37:Q38"/>
    <mergeCell ref="S37:T38"/>
    <mergeCell ref="V37:W38"/>
    <mergeCell ref="Y37:Z38"/>
    <mergeCell ref="G38:H38"/>
    <mergeCell ref="I38:J38"/>
    <mergeCell ref="K38:L38"/>
    <mergeCell ref="M38:N38"/>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1"/>
  <sheetViews>
    <sheetView showGridLines="0" zoomScale="85" zoomScaleNormal="85" workbookViewId="0">
      <selection sqref="A1:B1"/>
    </sheetView>
  </sheetViews>
  <sheetFormatPr defaultColWidth="10.33203125" defaultRowHeight="13.8" x14ac:dyDescent="0.25"/>
  <cols>
    <col min="1" max="1" width="28.6640625" style="43" customWidth="1"/>
    <col min="2" max="2" width="24.21875" style="43" customWidth="1"/>
    <col min="3" max="3" width="23" style="44" customWidth="1"/>
    <col min="4" max="4" width="18.88671875" style="43" customWidth="1"/>
    <col min="5" max="5" width="0.44140625" style="43" customWidth="1"/>
    <col min="6" max="6" width="17.5546875" style="43" customWidth="1"/>
    <col min="7" max="7" width="17.88671875" style="43" customWidth="1"/>
    <col min="8" max="8" width="15.6640625" style="43" customWidth="1"/>
    <col min="9" max="9" width="0.44140625" style="43" customWidth="1"/>
    <col min="10" max="10" width="17.109375" style="43" customWidth="1"/>
    <col min="11" max="11" width="16.5546875" style="43" customWidth="1"/>
    <col min="12" max="13" width="16" style="43" customWidth="1"/>
    <col min="14" max="14" width="11.21875" style="43" bestFit="1" customWidth="1"/>
    <col min="15" max="15" width="15.21875" style="43" customWidth="1"/>
    <col min="16" max="16384" width="10.33203125" style="43"/>
  </cols>
  <sheetData>
    <row r="1" spans="1:15" ht="21" x14ac:dyDescent="0.25">
      <c r="A1" s="573" t="s">
        <v>376</v>
      </c>
      <c r="B1" s="573"/>
      <c r="C1" s="232">
        <f>'Annual Capacity'!M1</f>
        <v>45077</v>
      </c>
      <c r="D1" s="346"/>
      <c r="E1" s="156"/>
      <c r="F1" s="156"/>
      <c r="G1" s="156"/>
      <c r="H1" s="156"/>
      <c r="I1" s="156"/>
      <c r="J1" s="173"/>
    </row>
    <row r="2" spans="1:15" ht="21" x14ac:dyDescent="0.25">
      <c r="A2" s="580" t="s">
        <v>377</v>
      </c>
      <c r="B2" s="580"/>
      <c r="C2" s="236"/>
      <c r="D2" s="236"/>
      <c r="E2" s="157"/>
      <c r="F2" s="157"/>
      <c r="G2" s="164"/>
      <c r="I2" s="157"/>
    </row>
    <row r="3" spans="1:15" s="1" customFormat="1" ht="4.8" customHeight="1" x14ac:dyDescent="0.25">
      <c r="A3" s="235"/>
      <c r="B3" s="235"/>
      <c r="C3" s="235"/>
      <c r="D3" s="235"/>
      <c r="E3" s="156"/>
      <c r="F3" s="156"/>
      <c r="G3" s="235"/>
      <c r="I3" s="156"/>
    </row>
    <row r="4" spans="1:15" ht="28.2" customHeight="1" x14ac:dyDescent="0.25">
      <c r="A4" s="71" t="s">
        <v>31</v>
      </c>
      <c r="B4" s="70" t="s">
        <v>32</v>
      </c>
      <c r="C4" s="69" t="s">
        <v>69</v>
      </c>
      <c r="D4" s="69" t="s">
        <v>26</v>
      </c>
    </row>
    <row r="5" spans="1:15" x14ac:dyDescent="0.25">
      <c r="A5" s="26" t="s">
        <v>174</v>
      </c>
      <c r="B5" s="102">
        <f>SUM('Annual Capacity'!D72+'Annual Capacity'!M72)</f>
        <v>178414</v>
      </c>
      <c r="C5" s="99">
        <f>SUM('Annual Capacity'!E72+'Annual Capacity'!N72)</f>
        <v>3603394.6740000001</v>
      </c>
      <c r="D5" s="57">
        <f>C5/$C$8</f>
        <v>0.80683757066057449</v>
      </c>
    </row>
    <row r="6" spans="1:15" x14ac:dyDescent="0.25">
      <c r="A6" s="26" t="s">
        <v>30</v>
      </c>
      <c r="B6" s="102">
        <f>'Annual Capacity'!P72</f>
        <v>191</v>
      </c>
      <c r="C6" s="99">
        <f>'Annual Capacity'!Q72</f>
        <v>815013.45499999996</v>
      </c>
      <c r="D6" s="57">
        <f>C6/$C$8</f>
        <v>0.18248999501293081</v>
      </c>
    </row>
    <row r="7" spans="1:15" x14ac:dyDescent="0.25">
      <c r="A7" s="26" t="s">
        <v>314</v>
      </c>
      <c r="B7" s="102">
        <f>'Annual Capacity'!S72</f>
        <v>25</v>
      </c>
      <c r="C7" s="99">
        <f>'Annual Capacity'!T72</f>
        <v>47663.859999999993</v>
      </c>
      <c r="D7" s="57">
        <f>C7/$C$8</f>
        <v>1.0672434326494685E-2</v>
      </c>
    </row>
    <row r="8" spans="1:15" x14ac:dyDescent="0.25">
      <c r="A8" s="4" t="s">
        <v>0</v>
      </c>
      <c r="B8" s="103">
        <f>SUM(B5:B7)</f>
        <v>178630</v>
      </c>
      <c r="C8" s="100">
        <f>SUM(C5:C7)</f>
        <v>4466071.9890000001</v>
      </c>
      <c r="D8" s="101">
        <f>SUM(D5:D7)</f>
        <v>1</v>
      </c>
    </row>
    <row r="9" spans="1:15" ht="17.399999999999999" x14ac:dyDescent="0.25">
      <c r="E9" s="157"/>
      <c r="F9" s="157"/>
      <c r="G9" s="157"/>
      <c r="H9" s="157"/>
      <c r="I9" s="157"/>
      <c r="J9" s="157"/>
      <c r="K9" s="157"/>
    </row>
    <row r="10" spans="1:15" ht="24" customHeight="1" x14ac:dyDescent="0.25">
      <c r="A10" s="573" t="s">
        <v>309</v>
      </c>
      <c r="B10" s="573"/>
      <c r="C10" s="573"/>
      <c r="D10" s="573"/>
    </row>
    <row r="11" spans="1:15" ht="6" customHeight="1" x14ac:dyDescent="0.3">
      <c r="A11" s="25"/>
    </row>
    <row r="12" spans="1:15" ht="15.6" x14ac:dyDescent="0.3">
      <c r="A12" s="25"/>
      <c r="B12" s="591" t="s">
        <v>328</v>
      </c>
      <c r="C12" s="591"/>
      <c r="D12" s="591"/>
      <c r="F12" s="582" t="s">
        <v>329</v>
      </c>
      <c r="G12" s="583"/>
      <c r="H12" s="584"/>
      <c r="I12" s="409"/>
      <c r="J12" s="582" t="s">
        <v>365</v>
      </c>
      <c r="K12" s="583"/>
      <c r="L12" s="584"/>
      <c r="M12" s="586" t="s">
        <v>375</v>
      </c>
      <c r="N12" s="587"/>
      <c r="O12" s="588"/>
    </row>
    <row r="13" spans="1:15" ht="41.4" x14ac:dyDescent="0.25">
      <c r="A13" s="72" t="s">
        <v>73</v>
      </c>
      <c r="B13" s="70" t="s">
        <v>32</v>
      </c>
      <c r="C13" s="69" t="s">
        <v>69</v>
      </c>
      <c r="D13" s="69" t="s">
        <v>26</v>
      </c>
      <c r="F13" s="70" t="s">
        <v>32</v>
      </c>
      <c r="G13" s="69" t="s">
        <v>69</v>
      </c>
      <c r="H13" s="69" t="s">
        <v>26</v>
      </c>
      <c r="I13" s="410"/>
      <c r="J13" s="70" t="s">
        <v>32</v>
      </c>
      <c r="K13" s="69" t="s">
        <v>69</v>
      </c>
      <c r="L13" s="69" t="s">
        <v>26</v>
      </c>
      <c r="M13" s="70" t="s">
        <v>32</v>
      </c>
      <c r="N13" s="69" t="s">
        <v>69</v>
      </c>
      <c r="O13" s="69" t="s">
        <v>26</v>
      </c>
    </row>
    <row r="14" spans="1:15" x14ac:dyDescent="0.25">
      <c r="A14" s="26" t="s">
        <v>3</v>
      </c>
      <c r="B14" s="166">
        <v>4968</v>
      </c>
      <c r="C14" s="167">
        <v>1203969.08</v>
      </c>
      <c r="D14" s="57">
        <f t="shared" ref="D14:D25" si="0">C14/$C$26</f>
        <v>0.4594137333977083</v>
      </c>
      <c r="F14" s="166">
        <v>1209</v>
      </c>
      <c r="G14" s="167">
        <v>365690.9</v>
      </c>
      <c r="H14" s="57">
        <f t="shared" ref="H14:H25" si="1">G14/$G$26</f>
        <v>0.50164720514235073</v>
      </c>
      <c r="I14" s="411"/>
      <c r="J14" s="166">
        <v>190</v>
      </c>
      <c r="K14" s="167">
        <v>34319.769999999997</v>
      </c>
      <c r="L14" s="57">
        <f>K14/$K$26</f>
        <v>0.13525014923133302</v>
      </c>
      <c r="M14" s="197">
        <f>SUM(B14+F14+J14)</f>
        <v>6367</v>
      </c>
      <c r="N14" s="197">
        <f>SUM(C14+G14+K14)</f>
        <v>1603979.75</v>
      </c>
      <c r="O14" s="198">
        <f t="shared" ref="O14:O25" si="2">N14/$N$26</f>
        <v>0.44513018836748158</v>
      </c>
    </row>
    <row r="15" spans="1:15" x14ac:dyDescent="0.25">
      <c r="A15" s="26" t="s">
        <v>1</v>
      </c>
      <c r="B15" s="168">
        <v>187</v>
      </c>
      <c r="C15" s="167">
        <v>9919.0310000000009</v>
      </c>
      <c r="D15" s="57">
        <f t="shared" si="0"/>
        <v>3.7849303101684341E-3</v>
      </c>
      <c r="F15" s="166">
        <v>13</v>
      </c>
      <c r="G15" s="167">
        <v>988.69</v>
      </c>
      <c r="H15" s="57">
        <f t="shared" si="1"/>
        <v>1.356264471585677E-3</v>
      </c>
      <c r="I15" s="411"/>
      <c r="J15" s="166">
        <v>1</v>
      </c>
      <c r="K15" s="167">
        <v>17.600000000000001</v>
      </c>
      <c r="L15" s="57">
        <f>K15/$K$26</f>
        <v>6.93595157097924E-5</v>
      </c>
      <c r="M15" s="197">
        <f t="shared" ref="M15:M25" si="3">SUM(B15+F15+J15)</f>
        <v>201</v>
      </c>
      <c r="N15" s="197">
        <f>SUM(C15+G15+K15)</f>
        <v>10925.321000000002</v>
      </c>
      <c r="O15" s="198">
        <f t="shared" si="2"/>
        <v>3.031952363928038E-3</v>
      </c>
    </row>
    <row r="16" spans="1:15" x14ac:dyDescent="0.25">
      <c r="A16" s="26" t="s">
        <v>71</v>
      </c>
      <c r="B16" s="168">
        <v>100</v>
      </c>
      <c r="C16" s="167">
        <v>29250.197</v>
      </c>
      <c r="D16" s="57">
        <f t="shared" si="0"/>
        <v>1.1161368202569161E-2</v>
      </c>
      <c r="F16" s="166">
        <v>46</v>
      </c>
      <c r="G16" s="167">
        <v>45256.38</v>
      </c>
      <c r="H16" s="57">
        <f t="shared" si="1"/>
        <v>6.2081765069516834E-2</v>
      </c>
      <c r="I16" s="411"/>
      <c r="J16" s="166">
        <v>1</v>
      </c>
      <c r="K16" s="167">
        <v>13.77</v>
      </c>
      <c r="L16" s="57">
        <f t="shared" ref="L16:L25" si="4">K16/$K$26</f>
        <v>5.4265939279763705E-5</v>
      </c>
      <c r="M16" s="197">
        <f t="shared" si="3"/>
        <v>147</v>
      </c>
      <c r="N16" s="197">
        <f>SUM(C16+G16+K16)</f>
        <v>74520.346999999994</v>
      </c>
      <c r="O16" s="198">
        <f t="shared" si="2"/>
        <v>2.0680595311331137E-2</v>
      </c>
    </row>
    <row r="17" spans="1:15" x14ac:dyDescent="0.25">
      <c r="A17" s="26" t="s">
        <v>33</v>
      </c>
      <c r="B17" s="168">
        <v>274</v>
      </c>
      <c r="C17" s="167">
        <v>56241.112999999998</v>
      </c>
      <c r="D17" s="57">
        <f t="shared" si="0"/>
        <v>2.1460633934031251E-2</v>
      </c>
      <c r="F17" s="166">
        <v>18</v>
      </c>
      <c r="G17" s="167">
        <v>7869.64</v>
      </c>
      <c r="H17" s="57">
        <f t="shared" si="1"/>
        <v>1.0795409214384193E-2</v>
      </c>
      <c r="I17" s="411"/>
      <c r="J17" s="166">
        <v>9</v>
      </c>
      <c r="K17" s="167">
        <v>67.58</v>
      </c>
      <c r="L17" s="57">
        <f t="shared" si="4"/>
        <v>2.6632477679930508E-4</v>
      </c>
      <c r="M17" s="197">
        <f t="shared" si="3"/>
        <v>301</v>
      </c>
      <c r="N17" s="197">
        <f t="shared" ref="N17:N25" si="5">SUM(C17+G17+K17)</f>
        <v>64178.332999999999</v>
      </c>
      <c r="O17" s="198">
        <f t="shared" si="2"/>
        <v>1.7810520025206653E-2</v>
      </c>
    </row>
    <row r="18" spans="1:15" x14ac:dyDescent="0.25">
      <c r="A18" s="26" t="s">
        <v>2</v>
      </c>
      <c r="B18" s="168">
        <v>703</v>
      </c>
      <c r="C18" s="167">
        <v>54027.419000000002</v>
      </c>
      <c r="D18" s="57">
        <f t="shared" si="0"/>
        <v>2.0615926671997492E-2</v>
      </c>
      <c r="F18" s="166">
        <v>99</v>
      </c>
      <c r="G18" s="167">
        <v>8786.74</v>
      </c>
      <c r="H18" s="57">
        <f t="shared" si="1"/>
        <v>1.2053468006210977E-2</v>
      </c>
      <c r="I18" s="411"/>
      <c r="J18" s="166">
        <v>23</v>
      </c>
      <c r="K18" s="167">
        <v>677.23</v>
      </c>
      <c r="L18" s="57">
        <f t="shared" si="4"/>
        <v>2.6688832286444718E-3</v>
      </c>
      <c r="M18" s="197">
        <f t="shared" si="3"/>
        <v>825</v>
      </c>
      <c r="N18" s="197">
        <f t="shared" si="5"/>
        <v>63491.389000000003</v>
      </c>
      <c r="O18" s="198">
        <f t="shared" si="2"/>
        <v>1.7619882012402621E-2</v>
      </c>
    </row>
    <row r="19" spans="1:15" ht="13.8" customHeight="1" x14ac:dyDescent="0.25">
      <c r="A19" s="26" t="s">
        <v>304</v>
      </c>
      <c r="B19" s="168">
        <v>13</v>
      </c>
      <c r="C19" s="167">
        <v>1229.587</v>
      </c>
      <c r="D19" s="57">
        <f t="shared" si="0"/>
        <v>4.6918908765272271E-4</v>
      </c>
      <c r="F19" s="166">
        <v>7</v>
      </c>
      <c r="G19" s="167">
        <v>14748.65</v>
      </c>
      <c r="H19" s="57">
        <f t="shared" si="1"/>
        <v>2.0231892705349599E-2</v>
      </c>
      <c r="I19" s="411"/>
      <c r="J19" s="166">
        <v>0</v>
      </c>
      <c r="K19" s="167">
        <v>0</v>
      </c>
      <c r="L19" s="57">
        <f t="shared" si="4"/>
        <v>0</v>
      </c>
      <c r="M19" s="197">
        <f t="shared" si="3"/>
        <v>20</v>
      </c>
      <c r="N19" s="197">
        <f t="shared" si="5"/>
        <v>15978.236999999999</v>
      </c>
      <c r="O19" s="198">
        <f t="shared" si="2"/>
        <v>4.4342178544275659E-3</v>
      </c>
    </row>
    <row r="20" spans="1:15" ht="13.8" customHeight="1" x14ac:dyDescent="0.25">
      <c r="A20" s="26" t="s">
        <v>305</v>
      </c>
      <c r="B20" s="168">
        <v>52</v>
      </c>
      <c r="C20" s="167">
        <v>28850.492999999999</v>
      </c>
      <c r="D20" s="57">
        <f t="shared" si="0"/>
        <v>1.1008848083951167E-2</v>
      </c>
      <c r="F20" s="166">
        <v>4</v>
      </c>
      <c r="G20" s="167">
        <v>5795.14</v>
      </c>
      <c r="H20" s="57">
        <f t="shared" si="1"/>
        <v>7.9496530660419559E-3</v>
      </c>
      <c r="I20" s="411"/>
      <c r="J20" s="166">
        <v>0</v>
      </c>
      <c r="K20" s="167">
        <v>0</v>
      </c>
      <c r="L20" s="57">
        <f t="shared" si="4"/>
        <v>0</v>
      </c>
      <c r="M20" s="197">
        <f t="shared" si="3"/>
        <v>56</v>
      </c>
      <c r="N20" s="197">
        <f t="shared" si="5"/>
        <v>34645.633000000002</v>
      </c>
      <c r="O20" s="198">
        <f t="shared" si="2"/>
        <v>9.6147205994343982E-3</v>
      </c>
    </row>
    <row r="21" spans="1:15" x14ac:dyDescent="0.25">
      <c r="A21" s="26" t="s">
        <v>4</v>
      </c>
      <c r="B21" s="168">
        <v>122176</v>
      </c>
      <c r="C21" s="167">
        <v>1023466.125</v>
      </c>
      <c r="D21" s="57">
        <f t="shared" si="0"/>
        <v>0.39053693429762798</v>
      </c>
      <c r="F21" s="166">
        <v>23287</v>
      </c>
      <c r="G21" s="167">
        <v>209359.88</v>
      </c>
      <c r="H21" s="57">
        <f t="shared" si="1"/>
        <v>0.2871955486749545</v>
      </c>
      <c r="I21" s="411"/>
      <c r="J21" s="166">
        <v>24016</v>
      </c>
      <c r="K21" s="167">
        <v>214971.27</v>
      </c>
      <c r="L21" s="57">
        <f t="shared" si="4"/>
        <v>0.84717631697267159</v>
      </c>
      <c r="M21" s="197">
        <f t="shared" si="3"/>
        <v>169479</v>
      </c>
      <c r="N21" s="197">
        <f t="shared" si="5"/>
        <v>1447797.2749999999</v>
      </c>
      <c r="O21" s="198">
        <f t="shared" si="2"/>
        <v>0.40178703860736181</v>
      </c>
    </row>
    <row r="22" spans="1:15" x14ac:dyDescent="0.25">
      <c r="A22" s="26" t="s">
        <v>311</v>
      </c>
      <c r="B22" s="168">
        <v>1</v>
      </c>
      <c r="C22" s="167">
        <v>209.3</v>
      </c>
      <c r="D22" s="57">
        <f t="shared" si="0"/>
        <v>7.9865252353607244E-5</v>
      </c>
      <c r="F22" s="166">
        <v>1</v>
      </c>
      <c r="G22" s="167">
        <v>139.84</v>
      </c>
      <c r="H22" s="57">
        <f t="shared" si="1"/>
        <v>1.9182961667109111E-4</v>
      </c>
      <c r="I22" s="411"/>
      <c r="J22" s="166">
        <v>0</v>
      </c>
      <c r="K22" s="167">
        <v>0</v>
      </c>
      <c r="L22" s="57">
        <f t="shared" si="4"/>
        <v>0</v>
      </c>
      <c r="M22" s="197">
        <f t="shared" si="3"/>
        <v>2</v>
      </c>
      <c r="N22" s="197">
        <f t="shared" si="5"/>
        <v>349.14</v>
      </c>
      <c r="O22" s="198">
        <f t="shared" si="2"/>
        <v>9.6891967599106231E-5</v>
      </c>
    </row>
    <row r="23" spans="1:15" x14ac:dyDescent="0.25">
      <c r="A23" s="26" t="s">
        <v>6</v>
      </c>
      <c r="B23" s="168">
        <v>116</v>
      </c>
      <c r="C23" s="167">
        <v>37475.487000000001</v>
      </c>
      <c r="D23" s="57">
        <f t="shared" si="0"/>
        <v>1.4299996303532382E-2</v>
      </c>
      <c r="F23" s="166">
        <v>20</v>
      </c>
      <c r="G23" s="167">
        <v>6786.6</v>
      </c>
      <c r="H23" s="57">
        <f t="shared" si="1"/>
        <v>9.309717366275937E-3</v>
      </c>
      <c r="I23" s="411"/>
      <c r="J23" s="166">
        <v>4</v>
      </c>
      <c r="K23" s="167">
        <v>3457.83</v>
      </c>
      <c r="L23" s="57">
        <f t="shared" si="4"/>
        <v>1.3626898534476784E-2</v>
      </c>
      <c r="M23" s="197">
        <f t="shared" si="3"/>
        <v>140</v>
      </c>
      <c r="N23" s="197">
        <f t="shared" si="5"/>
        <v>47719.917000000001</v>
      </c>
      <c r="O23" s="198">
        <f t="shared" si="2"/>
        <v>1.3243044772286302E-2</v>
      </c>
    </row>
    <row r="24" spans="1:15" x14ac:dyDescent="0.25">
      <c r="A24" s="26" t="s">
        <v>5</v>
      </c>
      <c r="B24" s="168">
        <v>629</v>
      </c>
      <c r="C24" s="167">
        <v>174502.91099999999</v>
      </c>
      <c r="D24" s="57">
        <f t="shared" si="0"/>
        <v>6.6587286304128357E-2</v>
      </c>
      <c r="F24" s="166">
        <v>186</v>
      </c>
      <c r="G24" s="167">
        <v>63557.78</v>
      </c>
      <c r="H24" s="57">
        <f t="shared" si="1"/>
        <v>8.7187246666658613E-2</v>
      </c>
      <c r="I24" s="411"/>
      <c r="J24" s="166">
        <v>2</v>
      </c>
      <c r="K24" s="167">
        <v>225.28</v>
      </c>
      <c r="L24" s="57">
        <f t="shared" si="4"/>
        <v>8.8780180108534261E-4</v>
      </c>
      <c r="M24" s="197">
        <f t="shared" si="3"/>
        <v>817</v>
      </c>
      <c r="N24" s="197">
        <f t="shared" si="5"/>
        <v>238285.97099999999</v>
      </c>
      <c r="O24" s="198">
        <f t="shared" si="2"/>
        <v>6.6128190930439271E-2</v>
      </c>
    </row>
    <row r="25" spans="1:15" x14ac:dyDescent="0.25">
      <c r="A25" s="26" t="s">
        <v>72</v>
      </c>
      <c r="B25" s="168">
        <v>59</v>
      </c>
      <c r="C25" s="167">
        <v>1523.3610000000001</v>
      </c>
      <c r="D25" s="57">
        <f t="shared" si="0"/>
        <v>5.8128815427923306E-4</v>
      </c>
      <c r="F25" s="166">
        <v>0</v>
      </c>
      <c r="G25" s="167">
        <v>0</v>
      </c>
      <c r="H25" s="57">
        <f t="shared" si="1"/>
        <v>0</v>
      </c>
      <c r="I25" s="411"/>
      <c r="J25" s="166">
        <v>0</v>
      </c>
      <c r="K25" s="167">
        <v>0</v>
      </c>
      <c r="L25" s="57">
        <f t="shared" si="4"/>
        <v>0</v>
      </c>
      <c r="M25" s="197">
        <f t="shared" si="3"/>
        <v>59</v>
      </c>
      <c r="N25" s="197">
        <f t="shared" si="5"/>
        <v>1523.3610000000001</v>
      </c>
      <c r="O25" s="198">
        <f t="shared" si="2"/>
        <v>4.2275718810145526E-4</v>
      </c>
    </row>
    <row r="26" spans="1:15" ht="13.8" customHeight="1" x14ac:dyDescent="0.25">
      <c r="A26" s="179" t="s">
        <v>0</v>
      </c>
      <c r="B26" s="180">
        <f>SUM(B14:B25)</f>
        <v>129278</v>
      </c>
      <c r="C26" s="180">
        <f>SUM(C14:C25)</f>
        <v>2620664.1039999998</v>
      </c>
      <c r="D26" s="181">
        <f>SUM(D14:D25)</f>
        <v>1</v>
      </c>
      <c r="F26" s="180">
        <f>SUM(F14:F25)</f>
        <v>24890</v>
      </c>
      <c r="G26" s="180">
        <f>SUM(G14:G25)</f>
        <v>728980.24</v>
      </c>
      <c r="H26" s="181">
        <f>SUM(H14:H25)</f>
        <v>1.0000000000000002</v>
      </c>
      <c r="I26" s="412"/>
      <c r="J26" s="180">
        <f t="shared" ref="J26:O26" si="6">SUM(J14:J25)</f>
        <v>24246</v>
      </c>
      <c r="K26" s="180">
        <f t="shared" si="6"/>
        <v>253750.32999999996</v>
      </c>
      <c r="L26" s="181">
        <f t="shared" si="6"/>
        <v>1</v>
      </c>
      <c r="M26" s="226">
        <f t="shared" si="6"/>
        <v>178414</v>
      </c>
      <c r="N26" s="226">
        <f t="shared" si="6"/>
        <v>3603394.6740000001</v>
      </c>
      <c r="O26" s="227">
        <f t="shared" si="6"/>
        <v>1</v>
      </c>
    </row>
    <row r="27" spans="1:15" ht="17.399999999999999" x14ac:dyDescent="0.25">
      <c r="E27" s="157"/>
      <c r="F27" s="157"/>
      <c r="G27" s="157"/>
      <c r="H27" s="157"/>
      <c r="I27" s="157"/>
      <c r="J27" s="157"/>
      <c r="K27" s="157"/>
    </row>
    <row r="28" spans="1:15" s="1" customFormat="1" ht="24.6" customHeight="1" x14ac:dyDescent="0.25">
      <c r="A28" s="585" t="s">
        <v>355</v>
      </c>
      <c r="B28" s="585"/>
      <c r="C28" s="585"/>
      <c r="D28" s="585"/>
      <c r="F28" s="177"/>
      <c r="G28" s="177"/>
      <c r="H28" s="178"/>
      <c r="J28" s="177"/>
      <c r="K28" s="177"/>
      <c r="L28" s="178"/>
    </row>
    <row r="29" spans="1:15" s="1" customFormat="1" ht="5.4" customHeight="1" x14ac:dyDescent="0.25">
      <c r="A29" s="237"/>
      <c r="B29" s="237"/>
      <c r="C29" s="237"/>
      <c r="D29" s="237"/>
      <c r="F29" s="177"/>
      <c r="G29" s="177"/>
      <c r="H29" s="178"/>
      <c r="J29" s="177"/>
    </row>
    <row r="30" spans="1:15" ht="17.399999999999999" x14ac:dyDescent="0.25">
      <c r="A30" s="413"/>
      <c r="B30" s="581" t="s">
        <v>328</v>
      </c>
      <c r="C30" s="581"/>
      <c r="D30" s="581"/>
      <c r="F30" s="582" t="s">
        <v>329</v>
      </c>
      <c r="G30" s="583"/>
      <c r="H30" s="584"/>
      <c r="I30" s="409"/>
      <c r="J30" s="582" t="s">
        <v>365</v>
      </c>
      <c r="K30" s="583"/>
      <c r="L30" s="584"/>
      <c r="M30" s="586" t="s">
        <v>375</v>
      </c>
      <c r="N30" s="587"/>
      <c r="O30" s="588"/>
    </row>
    <row r="31" spans="1:15" ht="41.4" x14ac:dyDescent="0.25">
      <c r="A31" s="72" t="s">
        <v>73</v>
      </c>
      <c r="B31" s="419" t="s">
        <v>32</v>
      </c>
      <c r="C31" s="420" t="s">
        <v>69</v>
      </c>
      <c r="D31" s="420" t="s">
        <v>26</v>
      </c>
      <c r="F31" s="70" t="s">
        <v>32</v>
      </c>
      <c r="G31" s="69" t="s">
        <v>69</v>
      </c>
      <c r="H31" s="69" t="s">
        <v>26</v>
      </c>
      <c r="J31" s="70" t="s">
        <v>32</v>
      </c>
      <c r="K31" s="69" t="s">
        <v>69</v>
      </c>
      <c r="L31" s="69" t="s">
        <v>26</v>
      </c>
      <c r="M31" s="70" t="s">
        <v>32</v>
      </c>
      <c r="N31" s="69" t="s">
        <v>69</v>
      </c>
      <c r="O31" s="69" t="s">
        <v>26</v>
      </c>
    </row>
    <row r="32" spans="1:15" x14ac:dyDescent="0.25">
      <c r="A32" s="26" t="s">
        <v>3</v>
      </c>
      <c r="B32" s="414"/>
      <c r="C32" s="415"/>
      <c r="D32" s="416"/>
      <c r="F32" s="166">
        <v>25</v>
      </c>
      <c r="G32" s="167">
        <v>47663.86</v>
      </c>
      <c r="H32" s="57">
        <f>G32/$G$33</f>
        <v>1</v>
      </c>
      <c r="J32" s="166">
        <v>0</v>
      </c>
      <c r="K32" s="167">
        <v>0</v>
      </c>
      <c r="L32" s="57">
        <f>K32/$C$26</f>
        <v>0</v>
      </c>
      <c r="M32" s="166">
        <f>SUM(B32+F32+J32)</f>
        <v>25</v>
      </c>
      <c r="N32" s="166">
        <f>SUM(C32+G32+K32)</f>
        <v>47663.86</v>
      </c>
      <c r="O32" s="57">
        <f>N32/$N$33</f>
        <v>1</v>
      </c>
    </row>
    <row r="33" spans="1:15" ht="13.8" customHeight="1" x14ac:dyDescent="0.25">
      <c r="A33" s="179" t="s">
        <v>0</v>
      </c>
      <c r="B33" s="417"/>
      <c r="C33" s="417"/>
      <c r="D33" s="418"/>
      <c r="F33" s="180">
        <f>SUM(F32:F32)</f>
        <v>25</v>
      </c>
      <c r="G33" s="180">
        <f>SUM(G32:G32)</f>
        <v>47663.86</v>
      </c>
      <c r="H33" s="181">
        <f>SUM(H32:H32)</f>
        <v>1</v>
      </c>
      <c r="J33" s="180">
        <f t="shared" ref="J33:O33" si="7">SUM(J32:J32)</f>
        <v>0</v>
      </c>
      <c r="K33" s="180">
        <f t="shared" si="7"/>
        <v>0</v>
      </c>
      <c r="L33" s="181">
        <f t="shared" si="7"/>
        <v>0</v>
      </c>
      <c r="M33" s="180">
        <f t="shared" si="7"/>
        <v>25</v>
      </c>
      <c r="N33" s="180">
        <f t="shared" si="7"/>
        <v>47663.86</v>
      </c>
      <c r="O33" s="181">
        <f t="shared" si="7"/>
        <v>1</v>
      </c>
    </row>
    <row r="34" spans="1:15" ht="17.399999999999999" x14ac:dyDescent="0.25">
      <c r="E34" s="157"/>
      <c r="F34" s="156"/>
      <c r="G34" s="156"/>
      <c r="H34" s="156"/>
      <c r="I34" s="156"/>
      <c r="J34" s="157"/>
      <c r="K34" s="157"/>
    </row>
    <row r="35" spans="1:15" ht="26.4" customHeight="1" x14ac:dyDescent="0.25">
      <c r="A35" s="585" t="s">
        <v>310</v>
      </c>
      <c r="B35" s="585"/>
      <c r="C35" s="585"/>
      <c r="D35" s="585"/>
      <c r="F35" s="590" t="str">
        <f>'Annual Capacity'!Y2</f>
        <v>Previously Reported through 04/30/2023</v>
      </c>
      <c r="G35" s="590"/>
      <c r="H35" s="590" t="str">
        <f>'Annual Capacity'!AB2</f>
        <v>Difference between  04/30/2023 and 05/31/2023</v>
      </c>
      <c r="I35" s="590"/>
      <c r="J35" s="590"/>
    </row>
    <row r="36" spans="1:15" s="1" customFormat="1" ht="5.4" customHeight="1" x14ac:dyDescent="0.25">
      <c r="A36" s="237"/>
      <c r="B36" s="237"/>
      <c r="C36" s="237"/>
      <c r="D36" s="237"/>
      <c r="F36" s="590"/>
      <c r="G36" s="590"/>
      <c r="H36" s="590"/>
      <c r="I36" s="590"/>
      <c r="J36" s="590"/>
    </row>
    <row r="37" spans="1:15" ht="17.399999999999999" x14ac:dyDescent="0.25">
      <c r="A37" s="234" t="s">
        <v>328</v>
      </c>
      <c r="B37" s="84"/>
      <c r="C37" s="84"/>
      <c r="D37" s="84"/>
      <c r="E37" s="84"/>
      <c r="F37" s="589"/>
      <c r="G37" s="589"/>
      <c r="H37" s="589"/>
      <c r="I37" s="589"/>
      <c r="J37" s="589"/>
    </row>
    <row r="38" spans="1:15" ht="27.6" customHeight="1" x14ac:dyDescent="0.25">
      <c r="A38" s="73" t="s">
        <v>368</v>
      </c>
      <c r="B38" s="65" t="s">
        <v>21</v>
      </c>
      <c r="C38" s="50" t="s">
        <v>69</v>
      </c>
      <c r="D38" s="50" t="s">
        <v>26</v>
      </c>
      <c r="F38" s="182" t="s">
        <v>7</v>
      </c>
      <c r="G38" s="183" t="s">
        <v>27</v>
      </c>
      <c r="H38" s="182" t="s">
        <v>7</v>
      </c>
      <c r="J38" s="182" t="s">
        <v>27</v>
      </c>
    </row>
    <row r="39" spans="1:15" ht="14.4" x14ac:dyDescent="0.3">
      <c r="A39" s="45" t="s">
        <v>15</v>
      </c>
      <c r="B39" s="46">
        <v>80</v>
      </c>
      <c r="C39" s="46">
        <v>80859.649000000005</v>
      </c>
      <c r="D39" s="47">
        <f t="shared" ref="D39:D44" si="8">C39/$C$45</f>
        <v>0.1131306887513952</v>
      </c>
      <c r="F39" s="184">
        <v>80</v>
      </c>
      <c r="G39" s="184">
        <v>80859.649000000005</v>
      </c>
      <c r="H39" s="185">
        <f t="shared" ref="H39:H44" si="9">B39-F39</f>
        <v>0</v>
      </c>
      <c r="J39" s="186">
        <f t="shared" ref="J39:J44" si="10">C39-G39</f>
        <v>0</v>
      </c>
    </row>
    <row r="40" spans="1:15" ht="14.4" x14ac:dyDescent="0.3">
      <c r="A40" s="45" t="s">
        <v>22</v>
      </c>
      <c r="B40" s="46">
        <v>31</v>
      </c>
      <c r="C40" s="46">
        <v>194412.08</v>
      </c>
      <c r="D40" s="47">
        <f t="shared" si="8"/>
        <v>0.27200183013398116</v>
      </c>
      <c r="F40" s="184">
        <v>31</v>
      </c>
      <c r="G40" s="184">
        <v>194412.08</v>
      </c>
      <c r="H40" s="185">
        <f t="shared" si="9"/>
        <v>0</v>
      </c>
      <c r="J40" s="186">
        <f t="shared" si="10"/>
        <v>0</v>
      </c>
    </row>
    <row r="41" spans="1:15" ht="14.4" x14ac:dyDescent="0.3">
      <c r="A41" s="45" t="s">
        <v>312</v>
      </c>
      <c r="B41" s="46">
        <v>2</v>
      </c>
      <c r="C41" s="46">
        <v>42956.33</v>
      </c>
      <c r="D41" s="47">
        <f t="shared" si="8"/>
        <v>6.0100176778311518E-2</v>
      </c>
      <c r="F41" s="184">
        <v>2</v>
      </c>
      <c r="G41" s="184">
        <v>42956.33</v>
      </c>
      <c r="H41" s="185">
        <f t="shared" si="9"/>
        <v>0</v>
      </c>
      <c r="J41" s="186">
        <f t="shared" si="10"/>
        <v>0</v>
      </c>
    </row>
    <row r="42" spans="1:15" ht="14.4" x14ac:dyDescent="0.3">
      <c r="A42" s="45" t="s">
        <v>23</v>
      </c>
      <c r="B42" s="46">
        <v>12</v>
      </c>
      <c r="C42" s="46">
        <v>94478.23</v>
      </c>
      <c r="D42" s="47">
        <f t="shared" si="8"/>
        <v>0.13218443765335572</v>
      </c>
      <c r="F42" s="184">
        <v>12</v>
      </c>
      <c r="G42" s="184">
        <v>94478.23</v>
      </c>
      <c r="H42" s="185">
        <f t="shared" si="9"/>
        <v>0</v>
      </c>
      <c r="J42" s="186">
        <f t="shared" si="10"/>
        <v>0</v>
      </c>
    </row>
    <row r="43" spans="1:15" ht="14.4" x14ac:dyDescent="0.3">
      <c r="A43" s="48" t="s">
        <v>24</v>
      </c>
      <c r="B43" s="49">
        <v>21</v>
      </c>
      <c r="C43" s="49">
        <v>179513.48</v>
      </c>
      <c r="D43" s="47">
        <f t="shared" si="8"/>
        <v>0.25115720737991093</v>
      </c>
      <c r="F43" s="187">
        <v>21</v>
      </c>
      <c r="G43" s="187">
        <v>179513.48</v>
      </c>
      <c r="H43" s="185">
        <f t="shared" si="9"/>
        <v>0</v>
      </c>
      <c r="J43" s="186">
        <f t="shared" si="10"/>
        <v>0</v>
      </c>
      <c r="K43" s="85"/>
    </row>
    <row r="44" spans="1:15" ht="14.4" x14ac:dyDescent="0.3">
      <c r="A44" s="48" t="s">
        <v>28</v>
      </c>
      <c r="B44" s="49">
        <v>33</v>
      </c>
      <c r="C44" s="49">
        <v>122525.716</v>
      </c>
      <c r="D44" s="47">
        <f t="shared" si="8"/>
        <v>0.17142565930304549</v>
      </c>
      <c r="F44" s="187">
        <v>33</v>
      </c>
      <c r="G44" s="187">
        <v>122525.716</v>
      </c>
      <c r="H44" s="185">
        <f t="shared" si="9"/>
        <v>0</v>
      </c>
      <c r="J44" s="186">
        <f t="shared" si="10"/>
        <v>0</v>
      </c>
      <c r="K44" s="82"/>
    </row>
    <row r="45" spans="1:15" x14ac:dyDescent="0.25">
      <c r="A45" s="50" t="s">
        <v>25</v>
      </c>
      <c r="B45" s="51">
        <f>SUM(B39:B44)</f>
        <v>179</v>
      </c>
      <c r="C45" s="51">
        <f>SUM(C39:C44)</f>
        <v>714745.48499999999</v>
      </c>
      <c r="D45" s="52">
        <f>SUM(D39:D44)</f>
        <v>1</v>
      </c>
      <c r="F45" s="188">
        <f>SUM(F39:F44)</f>
        <v>179</v>
      </c>
      <c r="G45" s="189">
        <f>SUM(G39:G44)</f>
        <v>714745.48499999999</v>
      </c>
      <c r="H45" s="189">
        <f>SUM(H39:H44)</f>
        <v>0</v>
      </c>
      <c r="J45" s="190">
        <f>SUM(J39:J44)</f>
        <v>0</v>
      </c>
      <c r="K45" s="85"/>
    </row>
    <row r="46" spans="1:15" s="1" customFormat="1" x14ac:dyDescent="0.25">
      <c r="A46" s="21"/>
      <c r="B46" s="86"/>
      <c r="C46" s="87"/>
      <c r="D46" s="88"/>
    </row>
    <row r="47" spans="1:15" ht="17.399999999999999" x14ac:dyDescent="0.25">
      <c r="A47" s="234" t="s">
        <v>329</v>
      </c>
      <c r="B47" s="84"/>
      <c r="C47" s="84"/>
      <c r="D47" s="84"/>
      <c r="E47" s="84"/>
      <c r="F47" s="589"/>
      <c r="G47" s="589"/>
      <c r="H47" s="589"/>
      <c r="I47" s="589"/>
      <c r="J47" s="589"/>
    </row>
    <row r="48" spans="1:15" ht="27.6" customHeight="1" x14ac:dyDescent="0.25">
      <c r="A48" s="73" t="s">
        <v>368</v>
      </c>
      <c r="B48" s="65" t="s">
        <v>21</v>
      </c>
      <c r="C48" s="50" t="s">
        <v>69</v>
      </c>
      <c r="D48" s="50" t="s">
        <v>26</v>
      </c>
      <c r="F48" s="182" t="s">
        <v>7</v>
      </c>
      <c r="G48" s="183" t="s">
        <v>27</v>
      </c>
      <c r="H48" s="182" t="s">
        <v>7</v>
      </c>
      <c r="J48" s="182" t="s">
        <v>27</v>
      </c>
    </row>
    <row r="49" spans="1:11" ht="14.4" x14ac:dyDescent="0.3">
      <c r="A49" s="45" t="s">
        <v>312</v>
      </c>
      <c r="B49" s="46">
        <v>1</v>
      </c>
      <c r="C49" s="46">
        <v>4779</v>
      </c>
      <c r="D49" s="47">
        <f>C49/$C$51</f>
        <v>4.7662279389918835E-2</v>
      </c>
      <c r="F49" s="184">
        <v>1</v>
      </c>
      <c r="G49" s="184">
        <v>4779</v>
      </c>
      <c r="H49" s="185">
        <f>B49-F49</f>
        <v>0</v>
      </c>
      <c r="J49" s="186">
        <f>C49-G49</f>
        <v>0</v>
      </c>
    </row>
    <row r="50" spans="1:11" ht="14.4" x14ac:dyDescent="0.3">
      <c r="A50" s="48" t="s">
        <v>24</v>
      </c>
      <c r="B50" s="49">
        <v>11</v>
      </c>
      <c r="C50" s="49">
        <v>95488.97</v>
      </c>
      <c r="D50" s="47">
        <f>C50/$C$51</f>
        <v>0.95233772061008115</v>
      </c>
      <c r="F50" s="187">
        <v>11</v>
      </c>
      <c r="G50" s="187">
        <v>95488.97</v>
      </c>
      <c r="H50" s="185">
        <f>B50-F50</f>
        <v>0</v>
      </c>
      <c r="J50" s="186">
        <f>C50-G50</f>
        <v>0</v>
      </c>
      <c r="K50" s="85"/>
    </row>
    <row r="51" spans="1:11" x14ac:dyDescent="0.25">
      <c r="A51" s="50" t="s">
        <v>25</v>
      </c>
      <c r="B51" s="51">
        <f>SUM(B49:B50)</f>
        <v>12</v>
      </c>
      <c r="C51" s="51">
        <f>SUM(C49:C50)</f>
        <v>100267.97</v>
      </c>
      <c r="D51" s="52">
        <f>SUM(D49:D50)</f>
        <v>1</v>
      </c>
      <c r="F51" s="188">
        <f>SUM(F49:F50)</f>
        <v>12</v>
      </c>
      <c r="G51" s="189">
        <f>SUM(G49:G50)</f>
        <v>100267.97</v>
      </c>
      <c r="H51" s="189">
        <f>SUM(H49:H50)</f>
        <v>0</v>
      </c>
      <c r="J51" s="190">
        <f>SUM(J49:J50)</f>
        <v>0</v>
      </c>
      <c r="K51" s="85"/>
    </row>
    <row r="52" spans="1:11" s="1" customFormat="1" x14ac:dyDescent="0.25">
      <c r="A52" s="455"/>
      <c r="B52" s="455"/>
      <c r="C52" s="455"/>
      <c r="D52" s="455"/>
      <c r="E52" s="455"/>
      <c r="F52" s="455"/>
      <c r="G52" s="455"/>
      <c r="H52" s="455"/>
      <c r="I52" s="455"/>
      <c r="J52" s="455"/>
      <c r="K52" s="454"/>
    </row>
    <row r="53" spans="1:11" ht="17.399999999999999" x14ac:dyDescent="0.25">
      <c r="A53" s="234" t="s">
        <v>365</v>
      </c>
      <c r="B53" s="84"/>
      <c r="C53" s="84"/>
      <c r="D53" s="84"/>
      <c r="E53" s="84"/>
      <c r="F53" s="589"/>
      <c r="G53" s="589"/>
      <c r="H53" s="589"/>
      <c r="I53" s="589"/>
      <c r="J53" s="589"/>
    </row>
    <row r="54" spans="1:11" ht="27.6" customHeight="1" x14ac:dyDescent="0.25">
      <c r="A54" s="73" t="s">
        <v>368</v>
      </c>
      <c r="B54" s="65" t="s">
        <v>21</v>
      </c>
      <c r="C54" s="50" t="s">
        <v>69</v>
      </c>
      <c r="D54" s="50" t="s">
        <v>26</v>
      </c>
      <c r="F54" s="182" t="s">
        <v>7</v>
      </c>
      <c r="G54" s="183" t="s">
        <v>27</v>
      </c>
      <c r="H54" s="182" t="s">
        <v>7</v>
      </c>
      <c r="J54" s="182" t="s">
        <v>27</v>
      </c>
    </row>
    <row r="55" spans="1:11" ht="14.4" x14ac:dyDescent="0.3">
      <c r="A55" s="48" t="s">
        <v>380</v>
      </c>
      <c r="B55" s="49">
        <v>0</v>
      </c>
      <c r="C55" s="49">
        <v>0</v>
      </c>
      <c r="D55" s="448">
        <v>0</v>
      </c>
      <c r="F55" s="187">
        <v>0</v>
      </c>
      <c r="G55" s="187">
        <v>0</v>
      </c>
      <c r="H55" s="185">
        <f>B55-F55</f>
        <v>0</v>
      </c>
      <c r="J55" s="186">
        <f>C55-G55</f>
        <v>0</v>
      </c>
      <c r="K55" s="85"/>
    </row>
    <row r="56" spans="1:11" x14ac:dyDescent="0.25">
      <c r="A56" s="50" t="s">
        <v>25</v>
      </c>
      <c r="B56" s="51">
        <f>B55</f>
        <v>0</v>
      </c>
      <c r="C56" s="51">
        <f>C55</f>
        <v>0</v>
      </c>
      <c r="D56" s="52">
        <f>D55</f>
        <v>0</v>
      </c>
      <c r="F56" s="189">
        <f>F55</f>
        <v>0</v>
      </c>
      <c r="G56" s="189">
        <f>G55</f>
        <v>0</v>
      </c>
      <c r="H56" s="189">
        <f>H55</f>
        <v>0</v>
      </c>
      <c r="J56" s="190">
        <f>J55</f>
        <v>0</v>
      </c>
      <c r="K56" s="85"/>
    </row>
    <row r="58" spans="1:11" ht="21" x14ac:dyDescent="0.25">
      <c r="A58" s="585" t="s">
        <v>387</v>
      </c>
      <c r="B58" s="585"/>
      <c r="C58" s="585"/>
      <c r="D58" s="585"/>
    </row>
    <row r="59" spans="1:11" s="1" customFormat="1" ht="6" customHeight="1" x14ac:dyDescent="0.25">
      <c r="A59" s="434"/>
      <c r="B59" s="434"/>
      <c r="C59" s="434"/>
      <c r="D59" s="434"/>
    </row>
    <row r="60" spans="1:11" ht="27.6" x14ac:dyDescent="0.25">
      <c r="B60" s="431" t="s">
        <v>21</v>
      </c>
      <c r="C60" s="432" t="s">
        <v>69</v>
      </c>
    </row>
    <row r="61" spans="1:11" ht="25.2" customHeight="1" x14ac:dyDescent="0.25">
      <c r="A61" s="430" t="s">
        <v>386</v>
      </c>
      <c r="B61" s="252">
        <f>SUM(B45+B51+B56)</f>
        <v>191</v>
      </c>
      <c r="C61" s="252">
        <f>SUM(C45+C51+C56)</f>
        <v>815013.45499999996</v>
      </c>
    </row>
  </sheetData>
  <mergeCells count="20">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58:D58"/>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8" customWidth="1"/>
    <col min="2" max="2" width="9.109375" style="38"/>
    <col min="3" max="3" width="8.6640625" style="38" customWidth="1"/>
    <col min="4" max="4" width="1.33203125" style="219" customWidth="1"/>
    <col min="5" max="5" width="8.6640625" style="38" customWidth="1"/>
    <col min="6" max="6" width="19" style="38" customWidth="1"/>
    <col min="7" max="7" width="16.44140625" style="38" bestFit="1" customWidth="1"/>
    <col min="8" max="8" width="3.5546875" style="219" customWidth="1"/>
    <col min="9" max="9" width="12.6640625" style="38" customWidth="1"/>
    <col min="10" max="10" width="14.88671875" style="38" bestFit="1" customWidth="1"/>
    <col min="11" max="11" width="13" style="38" customWidth="1"/>
    <col min="12" max="12" width="3.21875" style="219" customWidth="1"/>
    <col min="13" max="13" width="12.6640625" style="38" customWidth="1"/>
    <col min="14" max="14" width="14.88671875" style="38" bestFit="1" customWidth="1"/>
    <col min="15" max="15" width="13" style="38" customWidth="1"/>
    <col min="16" max="16" width="3.21875" style="219" customWidth="1"/>
    <col min="17" max="17" width="13.77734375" style="38" customWidth="1"/>
    <col min="18" max="18" width="13.33203125" style="38" customWidth="1"/>
    <col min="19" max="19" width="12.33203125" style="38" customWidth="1"/>
    <col min="20" max="16384" width="9.109375" style="38"/>
  </cols>
  <sheetData>
    <row r="1" spans="1:22" ht="21" x14ac:dyDescent="0.25">
      <c r="A1" s="592" t="s">
        <v>376</v>
      </c>
      <c r="B1" s="592"/>
      <c r="C1" s="592"/>
      <c r="D1" s="592"/>
      <c r="E1" s="592"/>
      <c r="F1" s="592"/>
      <c r="G1" s="408">
        <f>'Annual Capacity'!M1</f>
        <v>45077</v>
      </c>
      <c r="H1" s="424"/>
      <c r="J1" s="225"/>
      <c r="K1" s="175"/>
      <c r="L1" s="217"/>
      <c r="N1" s="225"/>
      <c r="O1" s="175"/>
      <c r="P1" s="217"/>
      <c r="Q1" s="174"/>
      <c r="R1" s="174"/>
      <c r="S1" s="175"/>
    </row>
    <row r="2" spans="1:22" ht="21" x14ac:dyDescent="0.25">
      <c r="A2" s="609" t="s">
        <v>378</v>
      </c>
      <c r="B2" s="609"/>
      <c r="C2" s="609"/>
      <c r="D2" s="609"/>
      <c r="E2" s="609"/>
      <c r="F2" s="609"/>
      <c r="G2" s="609"/>
      <c r="H2" s="159"/>
      <c r="I2" s="596"/>
      <c r="J2" s="596"/>
      <c r="K2" s="596"/>
      <c r="L2" s="159"/>
      <c r="M2" s="596"/>
      <c r="N2" s="596"/>
      <c r="O2" s="596"/>
      <c r="P2" s="159"/>
      <c r="Q2" s="596"/>
      <c r="R2" s="596"/>
      <c r="S2" s="596"/>
    </row>
    <row r="3" spans="1:22" ht="21" x14ac:dyDescent="0.25">
      <c r="A3" s="610" t="s">
        <v>379</v>
      </c>
      <c r="B3" s="610"/>
      <c r="C3" s="610"/>
      <c r="D3" s="610"/>
      <c r="E3" s="610"/>
      <c r="F3" s="610"/>
      <c r="G3" s="610"/>
      <c r="H3" s="159"/>
      <c r="I3" s="596"/>
      <c r="J3" s="596"/>
      <c r="K3" s="596"/>
      <c r="L3" s="159"/>
      <c r="M3" s="596"/>
      <c r="N3" s="596"/>
      <c r="O3" s="596"/>
      <c r="P3" s="159"/>
      <c r="Q3" s="596"/>
      <c r="R3" s="596"/>
      <c r="S3" s="596"/>
    </row>
    <row r="4" spans="1:22" ht="18.600000000000001" customHeight="1" x14ac:dyDescent="0.25">
      <c r="A4" s="169"/>
      <c r="B4" s="169"/>
      <c r="C4" s="169"/>
      <c r="D4" s="218"/>
      <c r="E4" s="169"/>
      <c r="F4" s="169"/>
      <c r="G4" s="169"/>
      <c r="H4" s="218"/>
      <c r="I4" s="169"/>
      <c r="J4" s="169"/>
      <c r="K4" s="169"/>
      <c r="L4" s="218"/>
      <c r="M4" s="169"/>
      <c r="N4" s="169"/>
      <c r="O4" s="169"/>
      <c r="P4" s="218"/>
      <c r="Q4" s="169"/>
      <c r="R4" s="169"/>
      <c r="S4" s="169"/>
    </row>
    <row r="5" spans="1:22" x14ac:dyDescent="0.25">
      <c r="A5" s="210"/>
      <c r="B5" s="210"/>
      <c r="C5" s="210"/>
      <c r="D5" s="210"/>
      <c r="E5" s="598" t="s">
        <v>328</v>
      </c>
      <c r="F5" s="599"/>
      <c r="G5" s="600"/>
      <c r="H5" s="210"/>
      <c r="I5" s="604" t="s">
        <v>329</v>
      </c>
      <c r="J5" s="604"/>
      <c r="K5" s="604"/>
      <c r="L5" s="210"/>
      <c r="M5" s="604" t="s">
        <v>365</v>
      </c>
      <c r="N5" s="604"/>
      <c r="O5" s="604"/>
      <c r="P5" s="210"/>
      <c r="Q5" s="607" t="s">
        <v>360</v>
      </c>
      <c r="R5" s="607"/>
      <c r="S5" s="607"/>
    </row>
    <row r="6" spans="1:22" s="53" customFormat="1" ht="17.399999999999999" customHeight="1" x14ac:dyDescent="0.25">
      <c r="A6" s="211"/>
      <c r="B6" s="211"/>
      <c r="C6" s="211"/>
      <c r="D6" s="211"/>
      <c r="E6" s="601" t="s">
        <v>74</v>
      </c>
      <c r="F6" s="602"/>
      <c r="G6" s="603"/>
      <c r="H6" s="211"/>
      <c r="I6" s="597" t="s">
        <v>74</v>
      </c>
      <c r="J6" s="597"/>
      <c r="K6" s="597"/>
      <c r="L6" s="211"/>
      <c r="M6" s="597" t="s">
        <v>74</v>
      </c>
      <c r="N6" s="597"/>
      <c r="O6" s="597"/>
      <c r="P6" s="211"/>
      <c r="Q6" s="606" t="s">
        <v>74</v>
      </c>
      <c r="R6" s="606"/>
      <c r="S6" s="606"/>
    </row>
    <row r="7" spans="1:22" s="53" customFormat="1" ht="41.4" x14ac:dyDescent="0.25">
      <c r="A7" s="205" t="s">
        <v>34</v>
      </c>
      <c r="B7" s="54" t="s">
        <v>20</v>
      </c>
      <c r="C7" s="54"/>
      <c r="D7" s="216"/>
      <c r="E7" s="176" t="s">
        <v>315</v>
      </c>
      <c r="F7" s="176" t="s">
        <v>27</v>
      </c>
      <c r="G7" s="176" t="s">
        <v>35</v>
      </c>
      <c r="H7" s="216"/>
      <c r="I7" s="176" t="s">
        <v>315</v>
      </c>
      <c r="J7" s="176" t="s">
        <v>27</v>
      </c>
      <c r="K7" s="176" t="s">
        <v>35</v>
      </c>
      <c r="L7" s="216"/>
      <c r="M7" s="176" t="s">
        <v>315</v>
      </c>
      <c r="N7" s="176" t="s">
        <v>27</v>
      </c>
      <c r="O7" s="176" t="s">
        <v>35</v>
      </c>
      <c r="P7" s="216"/>
      <c r="Q7" s="176" t="s">
        <v>315</v>
      </c>
      <c r="R7" s="176" t="s">
        <v>27</v>
      </c>
      <c r="S7" s="176" t="s">
        <v>35</v>
      </c>
    </row>
    <row r="8" spans="1:22" s="53" customFormat="1" ht="7.2" customHeight="1" x14ac:dyDescent="0.25">
      <c r="A8" s="214"/>
      <c r="B8" s="60"/>
      <c r="C8" s="60"/>
      <c r="D8" s="216"/>
      <c r="E8" s="222"/>
      <c r="F8" s="222"/>
      <c r="G8" s="222"/>
      <c r="H8" s="216"/>
      <c r="I8" s="222"/>
      <c r="J8" s="222"/>
      <c r="K8" s="222"/>
      <c r="L8" s="216"/>
      <c r="M8" s="222"/>
      <c r="N8" s="222"/>
      <c r="O8" s="222"/>
      <c r="P8" s="216"/>
      <c r="Q8" s="222"/>
      <c r="R8" s="222"/>
      <c r="S8" s="222"/>
    </row>
    <row r="9" spans="1:22" s="53" customFormat="1" ht="14.4" x14ac:dyDescent="0.3">
      <c r="A9" s="68" t="s">
        <v>13</v>
      </c>
      <c r="B9" s="55" t="s">
        <v>36</v>
      </c>
      <c r="C9" s="55"/>
      <c r="D9" s="194"/>
      <c r="E9" s="56">
        <v>36439</v>
      </c>
      <c r="F9" s="56">
        <v>986640.13</v>
      </c>
      <c r="G9" s="57">
        <f>F9/$F$11</f>
        <v>0.3764847728841178</v>
      </c>
      <c r="H9" s="194"/>
      <c r="I9" s="56">
        <v>10836</v>
      </c>
      <c r="J9" s="56">
        <v>302850.68</v>
      </c>
      <c r="K9" s="57">
        <f>J9/$J$11</f>
        <v>0.41544429242691133</v>
      </c>
      <c r="L9" s="194"/>
      <c r="M9" s="56">
        <v>13684</v>
      </c>
      <c r="N9" s="56">
        <v>148162.41</v>
      </c>
      <c r="O9" s="433">
        <f>N9/N11</f>
        <v>0.58389051159066474</v>
      </c>
      <c r="P9" s="194"/>
      <c r="Q9" s="56">
        <f>SUM(E9+I9+M9)</f>
        <v>60959</v>
      </c>
      <c r="R9" s="56">
        <f>SUM(F9+J9+N9)</f>
        <v>1437653.22</v>
      </c>
      <c r="S9" s="57">
        <f>R9/$R$11</f>
        <v>0.39897190012886169</v>
      </c>
    </row>
    <row r="10" spans="1:22" s="53" customFormat="1" ht="14.4" x14ac:dyDescent="0.3">
      <c r="A10" s="212" t="s">
        <v>68</v>
      </c>
      <c r="B10" s="213" t="s">
        <v>37</v>
      </c>
      <c r="C10" s="213"/>
      <c r="D10" s="194"/>
      <c r="E10" s="220">
        <v>92839</v>
      </c>
      <c r="F10" s="220">
        <v>1634023.9739999999</v>
      </c>
      <c r="G10" s="221">
        <f>F10/$F$11</f>
        <v>0.62351522711588225</v>
      </c>
      <c r="H10" s="194"/>
      <c r="I10" s="220">
        <v>14054</v>
      </c>
      <c r="J10" s="220">
        <v>426129.56</v>
      </c>
      <c r="K10" s="57">
        <f>J10/$J$11</f>
        <v>0.58455570757308872</v>
      </c>
      <c r="L10" s="194"/>
      <c r="M10" s="220">
        <v>10562</v>
      </c>
      <c r="N10" s="220">
        <v>105587.92</v>
      </c>
      <c r="O10" s="433">
        <f>N10/N11</f>
        <v>0.41610948840933526</v>
      </c>
      <c r="P10" s="194"/>
      <c r="Q10" s="56">
        <f>SUM(E10+I10+M10)</f>
        <v>117455</v>
      </c>
      <c r="R10" s="56">
        <f>SUM(F10+J10+N10)</f>
        <v>2165741.4539999999</v>
      </c>
      <c r="S10" s="57">
        <f>R10/$R$11</f>
        <v>0.60102809987113837</v>
      </c>
      <c r="V10" s="267"/>
    </row>
    <row r="11" spans="1:22" s="60" customFormat="1" ht="13.8" x14ac:dyDescent="0.25">
      <c r="A11" s="608" t="s">
        <v>25</v>
      </c>
      <c r="B11" s="608"/>
      <c r="C11" s="608"/>
      <c r="D11" s="215"/>
      <c r="E11" s="58">
        <f>SUM(E9:E10)</f>
        <v>129278</v>
      </c>
      <c r="F11" s="58">
        <f>SUM(F9:F10)</f>
        <v>2620664.1039999998</v>
      </c>
      <c r="G11" s="59">
        <f>SUM(G9:G10)</f>
        <v>1</v>
      </c>
      <c r="H11" s="215"/>
      <c r="I11" s="58">
        <f>SUM(I9:I10)</f>
        <v>24890</v>
      </c>
      <c r="J11" s="58">
        <f>SUM(J9:J10)</f>
        <v>728980.24</v>
      </c>
      <c r="K11" s="59">
        <f>SUM(K9:K10)</f>
        <v>1</v>
      </c>
      <c r="L11" s="215"/>
      <c r="M11" s="58">
        <f>SUM(M9:M10)</f>
        <v>24246</v>
      </c>
      <c r="N11" s="58">
        <f>SUM(N9:N10)</f>
        <v>253750.33000000002</v>
      </c>
      <c r="O11" s="59">
        <f>SUM(O9:O10)</f>
        <v>1</v>
      </c>
      <c r="P11" s="215"/>
      <c r="Q11" s="228">
        <f>SUM(Q9:Q10)</f>
        <v>178414</v>
      </c>
      <c r="R11" s="228">
        <f>SUM(R9:R10)</f>
        <v>3603394.6739999996</v>
      </c>
      <c r="S11" s="229">
        <f>SUM(S9:S10)</f>
        <v>1</v>
      </c>
    </row>
    <row r="12" spans="1:22" s="53" customFormat="1" ht="3.6" customHeight="1" x14ac:dyDescent="0.25">
      <c r="A12" s="194"/>
      <c r="B12" s="194"/>
      <c r="C12" s="194"/>
      <c r="D12" s="194"/>
      <c r="E12" s="193"/>
      <c r="F12" s="62"/>
      <c r="G12" s="61"/>
      <c r="H12" s="194"/>
      <c r="I12" s="193"/>
      <c r="J12" s="62"/>
      <c r="K12" s="61"/>
      <c r="L12" s="194"/>
      <c r="M12" s="193"/>
      <c r="N12" s="62"/>
      <c r="O12" s="61"/>
      <c r="P12" s="194"/>
      <c r="Q12" s="193"/>
      <c r="R12" s="62"/>
      <c r="S12" s="61"/>
    </row>
    <row r="13" spans="1:22" s="53" customFormat="1" ht="13.8" x14ac:dyDescent="0.25">
      <c r="D13" s="194"/>
      <c r="H13" s="194"/>
      <c r="L13" s="194"/>
      <c r="P13" s="194"/>
    </row>
    <row r="14" spans="1:22" s="53" customFormat="1" ht="17.399999999999999" customHeight="1" x14ac:dyDescent="0.25">
      <c r="A14" s="211"/>
      <c r="B14" s="211"/>
      <c r="C14" s="211"/>
      <c r="D14" s="211"/>
      <c r="E14" s="597" t="s">
        <v>77</v>
      </c>
      <c r="F14" s="597"/>
      <c r="G14" s="597"/>
      <c r="H14" s="211"/>
      <c r="I14" s="593" t="s">
        <v>77</v>
      </c>
      <c r="J14" s="594"/>
      <c r="K14" s="595"/>
      <c r="L14" s="211"/>
      <c r="M14" s="597" t="s">
        <v>77</v>
      </c>
      <c r="N14" s="597"/>
      <c r="O14" s="597"/>
      <c r="P14" s="211"/>
      <c r="Q14" s="606" t="s">
        <v>77</v>
      </c>
      <c r="R14" s="606"/>
      <c r="S14" s="606"/>
    </row>
    <row r="15" spans="1:22" s="53" customFormat="1" ht="41.4" x14ac:dyDescent="0.25">
      <c r="A15" s="205" t="s">
        <v>34</v>
      </c>
      <c r="B15" s="54" t="s">
        <v>20</v>
      </c>
      <c r="C15" s="54"/>
      <c r="D15" s="216"/>
      <c r="E15" s="176" t="s">
        <v>316</v>
      </c>
      <c r="F15" s="176" t="s">
        <v>27</v>
      </c>
      <c r="G15" s="176" t="s">
        <v>35</v>
      </c>
      <c r="H15" s="216"/>
      <c r="I15" s="176" t="s">
        <v>316</v>
      </c>
      <c r="J15" s="176" t="s">
        <v>27</v>
      </c>
      <c r="K15" s="176" t="s">
        <v>35</v>
      </c>
      <c r="L15" s="216"/>
      <c r="M15" s="176" t="s">
        <v>316</v>
      </c>
      <c r="N15" s="176" t="s">
        <v>27</v>
      </c>
      <c r="O15" s="176" t="s">
        <v>35</v>
      </c>
      <c r="P15" s="216"/>
      <c r="Q15" s="176" t="s">
        <v>316</v>
      </c>
      <c r="R15" s="176" t="s">
        <v>27</v>
      </c>
      <c r="S15" s="176" t="s">
        <v>35</v>
      </c>
    </row>
    <row r="16" spans="1:22" s="53" customFormat="1" ht="14.4" x14ac:dyDescent="0.3">
      <c r="A16" s="68" t="s">
        <v>13</v>
      </c>
      <c r="B16" s="55" t="s">
        <v>36</v>
      </c>
      <c r="C16" s="55"/>
      <c r="D16" s="194"/>
      <c r="E16" s="56">
        <v>31981</v>
      </c>
      <c r="F16" s="56">
        <v>287727.51500000001</v>
      </c>
      <c r="G16" s="57">
        <f>F16/F18</f>
        <v>0.28113047219809062</v>
      </c>
      <c r="H16" s="194"/>
      <c r="I16" s="56">
        <v>9978</v>
      </c>
      <c r="J16" s="56">
        <v>97898.58</v>
      </c>
      <c r="K16" s="57">
        <f>J16/$J$18</f>
        <v>0.46760907581720051</v>
      </c>
      <c r="L16" s="194"/>
      <c r="M16" s="56">
        <v>13517</v>
      </c>
      <c r="N16" s="56">
        <v>130995.55</v>
      </c>
      <c r="O16" s="433">
        <f>N16/N18</f>
        <v>0.60936305581671446</v>
      </c>
      <c r="P16" s="194"/>
      <c r="Q16" s="56">
        <f>SUM(E16+I16+M16)</f>
        <v>55476</v>
      </c>
      <c r="R16" s="56">
        <f>SUM(F16+J16+N16)</f>
        <v>516621.64500000002</v>
      </c>
      <c r="S16" s="57">
        <f>R16/$R$18</f>
        <v>0.35683286183833995</v>
      </c>
      <c r="V16" s="267"/>
    </row>
    <row r="17" spans="1:19" s="53" customFormat="1" ht="14.4" x14ac:dyDescent="0.3">
      <c r="A17" s="68" t="s">
        <v>68</v>
      </c>
      <c r="B17" s="55" t="s">
        <v>37</v>
      </c>
      <c r="C17" s="55"/>
      <c r="D17" s="194"/>
      <c r="E17" s="56">
        <v>90195</v>
      </c>
      <c r="F17" s="56">
        <v>735738.61</v>
      </c>
      <c r="G17" s="57">
        <f>F17/F18</f>
        <v>0.71886952780190938</v>
      </c>
      <c r="H17" s="194"/>
      <c r="I17" s="56">
        <v>13309</v>
      </c>
      <c r="J17" s="56">
        <v>111461.3</v>
      </c>
      <c r="K17" s="57">
        <f>J17/$J$18</f>
        <v>0.53239092418279954</v>
      </c>
      <c r="L17" s="194"/>
      <c r="M17" s="56">
        <v>10499</v>
      </c>
      <c r="N17" s="56">
        <v>83975.72</v>
      </c>
      <c r="O17" s="433">
        <f>N17/N18</f>
        <v>0.39063694418328548</v>
      </c>
      <c r="P17" s="194"/>
      <c r="Q17" s="56">
        <f>SUM(E17+I17+M17)</f>
        <v>114003</v>
      </c>
      <c r="R17" s="56">
        <f>SUM(F17+J17+N17)</f>
        <v>931175.63</v>
      </c>
      <c r="S17" s="57">
        <f>R17/$R$18</f>
        <v>0.64316713816166016</v>
      </c>
    </row>
    <row r="18" spans="1:19" s="60" customFormat="1" ht="13.8" x14ac:dyDescent="0.25">
      <c r="A18" s="608" t="s">
        <v>25</v>
      </c>
      <c r="B18" s="608"/>
      <c r="C18" s="608"/>
      <c r="D18" s="215"/>
      <c r="E18" s="58">
        <f>SUM(E16:E17)</f>
        <v>122176</v>
      </c>
      <c r="F18" s="58">
        <f>SUM(F16:F17)</f>
        <v>1023466.125</v>
      </c>
      <c r="G18" s="59">
        <f>SUM(G16:G17)</f>
        <v>1</v>
      </c>
      <c r="H18" s="215"/>
      <c r="I18" s="58">
        <f>SUM(I16:I17)</f>
        <v>23287</v>
      </c>
      <c r="J18" s="58">
        <f>SUM(J16:J17)</f>
        <v>209359.88</v>
      </c>
      <c r="K18" s="59">
        <f>SUM(K16:K17)</f>
        <v>1</v>
      </c>
      <c r="L18" s="215"/>
      <c r="M18" s="58">
        <f>SUM(M16:M17)</f>
        <v>24016</v>
      </c>
      <c r="N18" s="58">
        <f>SUM(N16:N17)</f>
        <v>214971.27000000002</v>
      </c>
      <c r="O18" s="59">
        <f>SUM(O16:O17)</f>
        <v>1</v>
      </c>
      <c r="P18" s="215"/>
      <c r="Q18" s="228">
        <f>SUM(Q16:Q17)</f>
        <v>169479</v>
      </c>
      <c r="R18" s="228">
        <f>SUM(R16:R17)</f>
        <v>1447797.2749999999</v>
      </c>
      <c r="S18" s="229">
        <f>SUM(S16:S17)</f>
        <v>1</v>
      </c>
    </row>
    <row r="19" spans="1:19" s="53" customFormat="1" ht="3.6" customHeight="1" x14ac:dyDescent="0.25">
      <c r="A19" s="194"/>
      <c r="B19" s="194"/>
      <c r="C19" s="194"/>
      <c r="D19" s="194"/>
      <c r="E19" s="193"/>
      <c r="F19" s="62"/>
      <c r="G19" s="61"/>
      <c r="H19" s="194"/>
      <c r="I19" s="193"/>
      <c r="J19" s="62"/>
      <c r="K19" s="61"/>
      <c r="L19" s="194"/>
      <c r="M19" s="193"/>
      <c r="N19" s="62"/>
      <c r="O19" s="61"/>
      <c r="P19" s="194"/>
      <c r="Q19" s="193"/>
      <c r="R19" s="62"/>
      <c r="S19" s="61"/>
    </row>
    <row r="20" spans="1:19" s="194" customFormat="1" ht="13.8" customHeight="1" x14ac:dyDescent="0.25">
      <c r="E20" s="223"/>
      <c r="F20" s="223"/>
      <c r="I20" s="223"/>
      <c r="J20" s="223"/>
      <c r="M20" s="223"/>
      <c r="N20" s="223"/>
      <c r="Q20" s="223"/>
      <c r="R20" s="223"/>
    </row>
    <row r="21" spans="1:19" ht="33" customHeight="1" x14ac:dyDescent="0.25">
      <c r="A21" s="605" t="s">
        <v>306</v>
      </c>
      <c r="B21" s="605"/>
      <c r="C21" s="605"/>
      <c r="D21" s="605"/>
      <c r="E21" s="605"/>
      <c r="F21" s="605"/>
      <c r="G21" s="605"/>
      <c r="H21" s="605"/>
      <c r="I21" s="605"/>
      <c r="J21" s="605"/>
      <c r="K21" s="605"/>
      <c r="L21" s="605"/>
      <c r="M21" s="605"/>
      <c r="N21" s="605"/>
      <c r="O21" s="605"/>
      <c r="P21" s="605"/>
      <c r="Q21" s="605"/>
      <c r="R21" s="605"/>
      <c r="S21" s="605"/>
    </row>
    <row r="24" spans="1:19" x14ac:dyDescent="0.25">
      <c r="I24" s="447"/>
      <c r="J24" s="447"/>
    </row>
    <row r="25" spans="1:19" x14ac:dyDescent="0.25">
      <c r="I25" s="447"/>
      <c r="J25" s="447"/>
    </row>
    <row r="27" spans="1:19" x14ac:dyDescent="0.25">
      <c r="I27" s="447"/>
      <c r="J27" s="447"/>
    </row>
    <row r="28" spans="1:19" x14ac:dyDescent="0.25">
      <c r="I28" s="447"/>
      <c r="J28" s="447"/>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8"/>
  <sheetViews>
    <sheetView showGridLines="0" zoomScale="75" zoomScaleNormal="75" workbookViewId="0">
      <selection sqref="A1:B1"/>
    </sheetView>
  </sheetViews>
  <sheetFormatPr defaultRowHeight="13.2" x14ac:dyDescent="0.25"/>
  <cols>
    <col min="1" max="1" width="50.5546875" bestFit="1"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customWidth="1"/>
    <col min="12" max="12" width="15.77734375" customWidth="1"/>
    <col min="13" max="13" width="1" customWidth="1"/>
    <col min="14" max="14" width="17.21875" customWidth="1"/>
    <col min="15" max="15" width="17" customWidth="1"/>
    <col min="16" max="16" width="1" customWidth="1"/>
    <col min="17" max="17" width="15.21875" customWidth="1"/>
    <col min="18" max="18" width="14.109375" customWidth="1"/>
  </cols>
  <sheetData>
    <row r="1" spans="1:16" ht="21" x14ac:dyDescent="0.25">
      <c r="A1" s="630" t="s">
        <v>327</v>
      </c>
      <c r="B1" s="630"/>
      <c r="C1" s="233">
        <f>'Annual Capacity'!M1</f>
        <v>45077</v>
      </c>
    </row>
    <row r="2" spans="1:16" s="43" customFormat="1" ht="6" customHeight="1" x14ac:dyDescent="0.3">
      <c r="A2" s="25"/>
      <c r="C2" s="44"/>
    </row>
    <row r="3" spans="1:16" ht="27.6" x14ac:dyDescent="0.25">
      <c r="A3" s="632" t="s">
        <v>317</v>
      </c>
      <c r="B3" s="632"/>
      <c r="C3" s="209" t="s">
        <v>318</v>
      </c>
      <c r="D3" s="70" t="s">
        <v>32</v>
      </c>
      <c r="E3" s="69" t="s">
        <v>69</v>
      </c>
      <c r="F3" s="69" t="s">
        <v>26</v>
      </c>
    </row>
    <row r="4" spans="1:16" ht="28.8" customHeight="1" x14ac:dyDescent="0.25">
      <c r="A4" s="633" t="s">
        <v>314</v>
      </c>
      <c r="B4" s="633"/>
      <c r="C4" s="209">
        <v>0.85</v>
      </c>
      <c r="D4" s="281">
        <v>25</v>
      </c>
      <c r="E4" s="282">
        <v>47663.86</v>
      </c>
      <c r="F4" s="201">
        <f t="shared" ref="F4:F12" si="0">E4/$E$13</f>
        <v>5.4354206802057145E-2</v>
      </c>
    </row>
    <row r="5" spans="1:16" ht="27.6" customHeight="1" x14ac:dyDescent="0.25">
      <c r="A5" s="631" t="s">
        <v>353</v>
      </c>
      <c r="B5" s="631"/>
      <c r="C5" s="209">
        <v>0.6</v>
      </c>
      <c r="D5" s="281">
        <v>2</v>
      </c>
      <c r="E5" s="282">
        <v>12220</v>
      </c>
      <c r="F5" s="201">
        <f t="shared" si="0"/>
        <v>1.3935262631292101E-2</v>
      </c>
    </row>
    <row r="6" spans="1:16" ht="27.6" customHeight="1" x14ac:dyDescent="0.25">
      <c r="A6" s="631" t="s">
        <v>388</v>
      </c>
      <c r="B6" s="631"/>
      <c r="C6" s="209">
        <v>0.6</v>
      </c>
      <c r="D6" s="279"/>
      <c r="E6" s="280"/>
      <c r="F6" s="449">
        <f t="shared" si="0"/>
        <v>0</v>
      </c>
    </row>
    <row r="7" spans="1:16" ht="27.6" customHeight="1" x14ac:dyDescent="0.25">
      <c r="A7" s="631" t="s">
        <v>389</v>
      </c>
      <c r="B7" s="631"/>
      <c r="C7" s="209">
        <v>1</v>
      </c>
      <c r="D7" s="281">
        <v>1</v>
      </c>
      <c r="E7" s="282">
        <v>4779</v>
      </c>
      <c r="F7" s="201">
        <f t="shared" si="0"/>
        <v>5.4498052467221725E-3</v>
      </c>
    </row>
    <row r="8" spans="1:16" ht="27.6" customHeight="1" x14ac:dyDescent="0.25">
      <c r="A8" s="631" t="s">
        <v>322</v>
      </c>
      <c r="B8" s="631"/>
      <c r="C8" s="209">
        <v>0.6</v>
      </c>
      <c r="D8" s="199">
        <v>38</v>
      </c>
      <c r="E8" s="200">
        <v>32741.7</v>
      </c>
      <c r="F8" s="201">
        <f t="shared" si="0"/>
        <v>3.7337494966855692E-2</v>
      </c>
    </row>
    <row r="9" spans="1:16" ht="26.4" customHeight="1" x14ac:dyDescent="0.25">
      <c r="A9" s="631" t="s">
        <v>319</v>
      </c>
      <c r="B9" s="631"/>
      <c r="C9" s="209">
        <v>1</v>
      </c>
      <c r="D9" s="199">
        <v>1571</v>
      </c>
      <c r="E9" s="200">
        <v>474649.11</v>
      </c>
      <c r="F9" s="201">
        <f t="shared" si="0"/>
        <v>0.54127332287717289</v>
      </c>
    </row>
    <row r="10" spans="1:16" ht="23.4" customHeight="1" x14ac:dyDescent="0.25">
      <c r="A10" s="631" t="s">
        <v>320</v>
      </c>
      <c r="B10" s="631"/>
      <c r="C10" s="209">
        <v>0.6</v>
      </c>
      <c r="D10" s="199">
        <v>270</v>
      </c>
      <c r="E10" s="200">
        <v>4104.57</v>
      </c>
      <c r="F10" s="201">
        <f t="shared" si="0"/>
        <v>4.6807087511065966E-3</v>
      </c>
    </row>
    <row r="11" spans="1:16" ht="27.6" customHeight="1" x14ac:dyDescent="0.25">
      <c r="A11" s="631" t="s">
        <v>321</v>
      </c>
      <c r="B11" s="631"/>
      <c r="C11" s="209">
        <v>0.6</v>
      </c>
      <c r="D11" s="199">
        <v>23009</v>
      </c>
      <c r="E11" s="200">
        <v>205264.86</v>
      </c>
      <c r="F11" s="201">
        <f t="shared" si="0"/>
        <v>0.23407690123366648</v>
      </c>
      <c r="I11" s="266"/>
      <c r="J11" s="266">
        <f>SUM(E11+G11)</f>
        <v>205264.86</v>
      </c>
    </row>
    <row r="12" spans="1:16" ht="27.6" customHeight="1" x14ac:dyDescent="0.25">
      <c r="A12" s="631" t="s">
        <v>331</v>
      </c>
      <c r="B12" s="631"/>
      <c r="C12" s="209">
        <v>1</v>
      </c>
      <c r="D12" s="281">
        <v>11</v>
      </c>
      <c r="E12" s="282">
        <v>95488.97</v>
      </c>
      <c r="F12" s="201">
        <f t="shared" si="0"/>
        <v>0.10889229749112704</v>
      </c>
    </row>
    <row r="13" spans="1:16" ht="27" customHeight="1" x14ac:dyDescent="0.25">
      <c r="C13" s="202"/>
      <c r="D13" s="203">
        <f>SUM(D4:D12)</f>
        <v>24927</v>
      </c>
      <c r="E13" s="203">
        <f>SUM(E4:E12)</f>
        <v>876912.06999999983</v>
      </c>
      <c r="F13" s="204">
        <f>SUM(F4:F12)</f>
        <v>1.0000000000000002</v>
      </c>
      <c r="K13" s="195"/>
    </row>
    <row r="14" spans="1:16" s="43" customFormat="1" ht="6" customHeight="1" x14ac:dyDescent="0.3">
      <c r="A14" s="25"/>
      <c r="C14" s="44"/>
    </row>
    <row r="15" spans="1:16" s="43" customFormat="1" ht="29.4" customHeight="1" x14ac:dyDescent="0.25">
      <c r="C15" s="44"/>
      <c r="E15" s="157"/>
      <c r="F15" s="157"/>
      <c r="G15" s="157"/>
      <c r="H15" s="157"/>
      <c r="I15" s="157"/>
    </row>
    <row r="16" spans="1:16" ht="21" x14ac:dyDescent="0.25">
      <c r="A16" s="573" t="s">
        <v>374</v>
      </c>
      <c r="B16" s="573"/>
      <c r="C16" s="573"/>
      <c r="D16" s="224"/>
      <c r="E16" s="43"/>
      <c r="F16" s="43"/>
      <c r="G16" s="43"/>
      <c r="H16" s="43"/>
      <c r="I16" s="43"/>
      <c r="J16" s="1"/>
      <c r="K16" s="1"/>
      <c r="M16" s="1"/>
      <c r="P16" s="1"/>
    </row>
    <row r="17" spans="1:18" s="43" customFormat="1" ht="6" customHeight="1" x14ac:dyDescent="0.3">
      <c r="A17" s="25"/>
      <c r="C17" s="44"/>
    </row>
    <row r="18" spans="1:18" ht="15.6" x14ac:dyDescent="0.3">
      <c r="A18" s="25"/>
      <c r="B18" s="582" t="s">
        <v>365</v>
      </c>
      <c r="C18" s="583"/>
      <c r="D18" s="583"/>
      <c r="E18" s="583"/>
      <c r="F18" s="583"/>
      <c r="G18" s="583"/>
      <c r="H18" s="583"/>
      <c r="I18" s="583"/>
      <c r="J18" s="583"/>
      <c r="K18" s="583"/>
      <c r="L18" s="583"/>
      <c r="M18" s="583"/>
      <c r="N18" s="583"/>
      <c r="O18" s="583"/>
      <c r="P18" s="583"/>
      <c r="Q18" s="583"/>
      <c r="R18" s="584"/>
    </row>
    <row r="19" spans="1:18" ht="13.8" customHeight="1" x14ac:dyDescent="0.25">
      <c r="A19" s="613" t="s">
        <v>367</v>
      </c>
      <c r="B19" s="616" t="s">
        <v>82</v>
      </c>
      <c r="C19" s="616"/>
      <c r="D19" s="620" t="s">
        <v>369</v>
      </c>
      <c r="E19" s="621"/>
      <c r="F19" s="624" t="s">
        <v>370</v>
      </c>
      <c r="G19" s="625"/>
      <c r="H19" s="618" t="s">
        <v>9</v>
      </c>
      <c r="I19" s="619"/>
      <c r="K19" s="618" t="s">
        <v>30</v>
      </c>
      <c r="L19" s="619"/>
      <c r="N19" s="618" t="s">
        <v>314</v>
      </c>
      <c r="O19" s="619"/>
      <c r="Q19" s="626" t="s">
        <v>381</v>
      </c>
      <c r="R19" s="627"/>
    </row>
    <row r="20" spans="1:18" ht="13.8" x14ac:dyDescent="0.25">
      <c r="A20" s="614"/>
      <c r="B20" s="617"/>
      <c r="C20" s="617"/>
      <c r="D20" s="622" t="s">
        <v>371</v>
      </c>
      <c r="E20" s="623"/>
      <c r="F20" s="622" t="s">
        <v>372</v>
      </c>
      <c r="G20" s="623"/>
      <c r="H20" s="611" t="s">
        <v>76</v>
      </c>
      <c r="I20" s="612"/>
      <c r="K20" s="611" t="s">
        <v>76</v>
      </c>
      <c r="L20" s="612"/>
      <c r="N20" s="611" t="s">
        <v>76</v>
      </c>
      <c r="O20" s="612"/>
      <c r="Q20" s="628"/>
      <c r="R20" s="629"/>
    </row>
    <row r="21" spans="1:18" ht="13.8" x14ac:dyDescent="0.25">
      <c r="A21" s="615"/>
      <c r="B21" s="401" t="s">
        <v>8</v>
      </c>
      <c r="C21" s="402" t="s">
        <v>70</v>
      </c>
      <c r="D21" s="76" t="s">
        <v>8</v>
      </c>
      <c r="E21" s="76" t="s">
        <v>70</v>
      </c>
      <c r="F21" s="75" t="s">
        <v>8</v>
      </c>
      <c r="G21" s="75" t="s">
        <v>70</v>
      </c>
      <c r="H21" s="401" t="s">
        <v>8</v>
      </c>
      <c r="I21" s="401" t="s">
        <v>70</v>
      </c>
      <c r="K21" s="401" t="s">
        <v>8</v>
      </c>
      <c r="L21" s="401" t="s">
        <v>70</v>
      </c>
      <c r="N21" s="401" t="s">
        <v>8</v>
      </c>
      <c r="O21" s="401" t="s">
        <v>70</v>
      </c>
      <c r="Q21" s="403" t="s">
        <v>8</v>
      </c>
      <c r="R21" s="403" t="s">
        <v>10</v>
      </c>
    </row>
    <row r="22" spans="1:18" ht="13.8" x14ac:dyDescent="0.25">
      <c r="A22" s="399" t="s">
        <v>373</v>
      </c>
      <c r="B22" s="398"/>
      <c r="C22" s="1"/>
      <c r="D22" s="1"/>
      <c r="E22" s="1"/>
      <c r="F22" s="1"/>
      <c r="G22" s="1"/>
      <c r="H22" s="1"/>
      <c r="I22" s="1"/>
      <c r="K22" s="1"/>
      <c r="L22" s="1"/>
      <c r="N22" s="1"/>
      <c r="O22" s="163"/>
      <c r="Q22" s="1"/>
      <c r="R22" s="1"/>
    </row>
    <row r="23" spans="1:18" ht="13.8" x14ac:dyDescent="0.25">
      <c r="A23" s="400" t="s">
        <v>4</v>
      </c>
      <c r="B23" s="451">
        <v>23982</v>
      </c>
      <c r="C23" s="406">
        <v>214692.04</v>
      </c>
      <c r="D23" s="451">
        <v>0</v>
      </c>
      <c r="E23" s="406">
        <v>0</v>
      </c>
      <c r="F23" s="451">
        <v>0</v>
      </c>
      <c r="G23" s="406">
        <v>0</v>
      </c>
      <c r="H23" s="407">
        <f>SUM(D23+F23)</f>
        <v>0</v>
      </c>
      <c r="I23" s="407">
        <f>SUM(E23+G23)</f>
        <v>0</v>
      </c>
      <c r="K23" s="407">
        <v>0</v>
      </c>
      <c r="L23" s="407">
        <v>0</v>
      </c>
      <c r="N23" s="407">
        <v>0</v>
      </c>
      <c r="O23" s="407">
        <v>0</v>
      </c>
      <c r="Q23" s="404">
        <f>SUM(B23+H23+K23+N23)</f>
        <v>23982</v>
      </c>
      <c r="R23" s="456">
        <f>SUM(C23+I23+L23+O23)</f>
        <v>214692.04</v>
      </c>
    </row>
    <row r="24" spans="1:18" ht="6" customHeight="1" x14ac:dyDescent="0.25">
      <c r="A24" s="397"/>
      <c r="B24" s="452"/>
      <c r="C24" s="163"/>
      <c r="D24" s="163"/>
      <c r="E24" s="163"/>
      <c r="F24" s="163"/>
      <c r="G24" s="163"/>
      <c r="H24" s="163"/>
      <c r="I24" s="163"/>
      <c r="K24" s="163"/>
      <c r="L24" s="163"/>
      <c r="N24" s="163"/>
      <c r="O24" s="163"/>
      <c r="Q24" s="405"/>
      <c r="R24" s="163"/>
    </row>
    <row r="25" spans="1:18" ht="13.8" x14ac:dyDescent="0.25">
      <c r="A25" s="399" t="s">
        <v>364</v>
      </c>
      <c r="B25" s="452"/>
      <c r="C25" s="163"/>
      <c r="D25" s="163"/>
      <c r="E25" s="163"/>
      <c r="F25" s="163"/>
      <c r="G25" s="163"/>
      <c r="H25" s="163"/>
      <c r="I25" s="163"/>
      <c r="K25" s="163"/>
      <c r="L25" s="163"/>
      <c r="N25" s="163"/>
      <c r="O25" s="163"/>
      <c r="Q25" s="405"/>
      <c r="R25" s="163"/>
    </row>
    <row r="26" spans="1:18" ht="13.8" x14ac:dyDescent="0.25">
      <c r="A26" s="396" t="s">
        <v>390</v>
      </c>
      <c r="B26" s="451">
        <v>0</v>
      </c>
      <c r="C26" s="406">
        <v>0</v>
      </c>
      <c r="D26" s="406">
        <v>243</v>
      </c>
      <c r="E26" s="406">
        <v>19725.810000000001</v>
      </c>
      <c r="F26" s="406">
        <v>12</v>
      </c>
      <c r="G26" s="406">
        <v>16684.45</v>
      </c>
      <c r="H26" s="407">
        <f>SUM(D26+F26)</f>
        <v>255</v>
      </c>
      <c r="I26" s="407">
        <f>SUM(E26+G26)</f>
        <v>36410.26</v>
      </c>
      <c r="K26" s="407">
        <v>0</v>
      </c>
      <c r="L26" s="407">
        <v>0</v>
      </c>
      <c r="N26" s="407">
        <v>0</v>
      </c>
      <c r="O26" s="407">
        <v>0</v>
      </c>
      <c r="Q26" s="404">
        <f>SUM(B26+H26+K26+N26)</f>
        <v>255</v>
      </c>
      <c r="R26" s="456">
        <f>SUM(C26+I26+L26+O26)</f>
        <v>36410.26</v>
      </c>
    </row>
    <row r="27" spans="1:18" ht="27.6" x14ac:dyDescent="0.25">
      <c r="A27" s="396" t="s">
        <v>406</v>
      </c>
      <c r="B27" s="451">
        <v>0</v>
      </c>
      <c r="C27" s="406">
        <v>0</v>
      </c>
      <c r="D27" s="406">
        <v>3</v>
      </c>
      <c r="E27" s="406">
        <v>640.44000000000005</v>
      </c>
      <c r="F27" s="406">
        <v>0</v>
      </c>
      <c r="G27" s="406">
        <v>0</v>
      </c>
      <c r="H27" s="407">
        <f>SUM(D27+F27)</f>
        <v>3</v>
      </c>
      <c r="I27" s="407">
        <f>SUM(E27+G27)</f>
        <v>640.44000000000005</v>
      </c>
      <c r="K27" s="407">
        <v>0</v>
      </c>
      <c r="L27" s="407">
        <v>0</v>
      </c>
      <c r="N27" s="407">
        <v>0</v>
      </c>
      <c r="O27" s="407">
        <v>0</v>
      </c>
      <c r="Q27" s="404">
        <f>SUM(B27+H27+K27+N27)</f>
        <v>3</v>
      </c>
      <c r="R27" s="456">
        <f>SUM(C27+I27+L27+O27)</f>
        <v>640.44000000000005</v>
      </c>
    </row>
    <row r="28" spans="1:18" ht="6" customHeight="1" x14ac:dyDescent="0.25">
      <c r="A28" s="397"/>
      <c r="B28" s="452"/>
      <c r="C28" s="163"/>
      <c r="D28" s="163"/>
      <c r="E28" s="163"/>
      <c r="F28" s="163"/>
      <c r="G28" s="163"/>
      <c r="H28" s="163"/>
      <c r="I28" s="163"/>
      <c r="K28" s="163"/>
      <c r="L28" s="163"/>
      <c r="N28" s="163"/>
      <c r="O28" s="163"/>
      <c r="Q28" s="405"/>
      <c r="R28" s="163"/>
    </row>
    <row r="29" spans="1:18" ht="13.8" x14ac:dyDescent="0.25">
      <c r="A29" s="396" t="s">
        <v>366</v>
      </c>
      <c r="B29" s="451">
        <v>0</v>
      </c>
      <c r="C29" s="406">
        <v>0</v>
      </c>
      <c r="D29" s="406">
        <v>5</v>
      </c>
      <c r="E29" s="406">
        <v>349.67</v>
      </c>
      <c r="F29" s="406">
        <v>1</v>
      </c>
      <c r="G29" s="406">
        <v>1657.92</v>
      </c>
      <c r="H29" s="407">
        <f>SUM(D29+F29)</f>
        <v>6</v>
      </c>
      <c r="I29" s="407">
        <f>SUM(E29+G29)</f>
        <v>2007.5900000000001</v>
      </c>
      <c r="K29" s="407">
        <v>0</v>
      </c>
      <c r="L29" s="407">
        <v>0</v>
      </c>
      <c r="N29" s="407">
        <v>0</v>
      </c>
      <c r="O29" s="407">
        <v>0</v>
      </c>
      <c r="Q29" s="404">
        <f>SUM(B29+H29+K29+N29)</f>
        <v>6</v>
      </c>
      <c r="R29" s="456">
        <f>SUM(C29+I29+L29+O29)</f>
        <v>2007.5900000000001</v>
      </c>
    </row>
    <row r="30" spans="1:18" ht="6" customHeight="1" x14ac:dyDescent="0.25">
      <c r="A30" s="397"/>
      <c r="B30" s="452"/>
      <c r="C30" s="163"/>
      <c r="D30" s="163"/>
      <c r="E30" s="163"/>
      <c r="F30" s="163"/>
      <c r="G30" s="163"/>
      <c r="H30" s="163"/>
      <c r="I30" s="163"/>
      <c r="K30" s="163"/>
      <c r="L30" s="163"/>
      <c r="N30" s="163"/>
      <c r="O30" s="163"/>
      <c r="Q30" s="405"/>
      <c r="R30" s="163"/>
    </row>
    <row r="31" spans="1:18" ht="13.8" x14ac:dyDescent="0.25">
      <c r="A31" s="399" t="s">
        <v>314</v>
      </c>
      <c r="B31" s="452"/>
      <c r="C31" s="163"/>
      <c r="D31" s="163"/>
      <c r="E31" s="163"/>
      <c r="F31" s="163"/>
      <c r="G31" s="163"/>
      <c r="H31" s="163"/>
      <c r="I31" s="163"/>
      <c r="K31" s="163"/>
      <c r="L31" s="163"/>
      <c r="N31" s="163"/>
      <c r="O31" s="163"/>
      <c r="Q31" s="405"/>
      <c r="R31" s="163"/>
    </row>
    <row r="32" spans="1:18" ht="13.8" x14ac:dyDescent="0.25">
      <c r="A32" s="396" t="s">
        <v>382</v>
      </c>
      <c r="B32" s="451">
        <v>0</v>
      </c>
      <c r="C32" s="406">
        <v>0</v>
      </c>
      <c r="D32" s="406">
        <v>0</v>
      </c>
      <c r="E32" s="406">
        <v>0</v>
      </c>
      <c r="F32" s="406">
        <v>0</v>
      </c>
      <c r="G32" s="406">
        <v>0</v>
      </c>
      <c r="H32" s="407">
        <f>SUM(D32+F32)</f>
        <v>0</v>
      </c>
      <c r="I32" s="407">
        <f>SUM(E32+G32)</f>
        <v>0</v>
      </c>
      <c r="K32" s="407">
        <v>0</v>
      </c>
      <c r="L32" s="407">
        <v>0</v>
      </c>
      <c r="N32" s="407">
        <v>0</v>
      </c>
      <c r="O32" s="407">
        <v>0</v>
      </c>
      <c r="Q32" s="404">
        <f>SUM(B32+H32+K32+N32)</f>
        <v>0</v>
      </c>
      <c r="R32" s="456">
        <f>SUM(C32+I32+L32+O32)</f>
        <v>0</v>
      </c>
    </row>
    <row r="33" spans="1:18" ht="13.8" x14ac:dyDescent="0.25">
      <c r="A33" s="396" t="s">
        <v>383</v>
      </c>
      <c r="B33" s="451">
        <v>0</v>
      </c>
      <c r="C33" s="406">
        <v>0</v>
      </c>
      <c r="D33" s="406">
        <v>0</v>
      </c>
      <c r="E33" s="406">
        <v>0</v>
      </c>
      <c r="F33" s="406">
        <v>0</v>
      </c>
      <c r="G33" s="406">
        <v>0</v>
      </c>
      <c r="H33" s="407">
        <f>SUM(D33+F33)</f>
        <v>0</v>
      </c>
      <c r="I33" s="407">
        <f>SUM(E33+G33)</f>
        <v>0</v>
      </c>
      <c r="K33" s="407">
        <v>0</v>
      </c>
      <c r="L33" s="407">
        <v>0</v>
      </c>
      <c r="N33" s="407">
        <v>0</v>
      </c>
      <c r="O33" s="407">
        <v>0</v>
      </c>
      <c r="Q33" s="404">
        <f>SUM(B33+H33+K33+N33)</f>
        <v>0</v>
      </c>
      <c r="R33" s="456">
        <f>SUM(C33+I33+L33+O33)</f>
        <v>0</v>
      </c>
    </row>
    <row r="34" spans="1:18" ht="6" customHeight="1" x14ac:dyDescent="0.25">
      <c r="A34" s="397"/>
      <c r="B34" s="452"/>
      <c r="C34" s="163"/>
      <c r="D34" s="163"/>
      <c r="E34" s="163"/>
      <c r="F34" s="163"/>
      <c r="G34" s="163"/>
      <c r="H34" s="163"/>
      <c r="I34" s="163"/>
      <c r="K34" s="163"/>
      <c r="L34" s="163"/>
      <c r="N34" s="163"/>
      <c r="O34" s="163"/>
      <c r="Q34" s="405"/>
      <c r="R34" s="163"/>
    </row>
    <row r="35" spans="1:18" ht="13.8" x14ac:dyDescent="0.25">
      <c r="A35" s="399" t="s">
        <v>30</v>
      </c>
      <c r="B35" s="452"/>
      <c r="C35" s="163"/>
      <c r="D35" s="163"/>
      <c r="E35" s="163"/>
      <c r="F35" s="163"/>
      <c r="G35" s="163"/>
      <c r="H35" s="163"/>
      <c r="I35" s="163"/>
      <c r="K35" s="163"/>
      <c r="L35" s="163"/>
      <c r="N35" s="163"/>
      <c r="O35" s="163"/>
      <c r="Q35" s="405"/>
      <c r="R35" s="163"/>
    </row>
    <row r="36" spans="1:18" ht="13.8" x14ac:dyDescent="0.25">
      <c r="A36" s="396" t="s">
        <v>380</v>
      </c>
      <c r="B36" s="451">
        <v>0</v>
      </c>
      <c r="C36" s="406">
        <v>0</v>
      </c>
      <c r="D36" s="406">
        <v>0</v>
      </c>
      <c r="E36" s="406">
        <v>0</v>
      </c>
      <c r="F36" s="406">
        <v>0</v>
      </c>
      <c r="G36" s="406">
        <v>0</v>
      </c>
      <c r="H36" s="407">
        <f>SUM(D36+F36)</f>
        <v>0</v>
      </c>
      <c r="I36" s="407">
        <f>SUM(E36+G36)</f>
        <v>0</v>
      </c>
      <c r="K36" s="407">
        <v>0</v>
      </c>
      <c r="L36" s="407">
        <v>0</v>
      </c>
      <c r="N36" s="407">
        <v>0</v>
      </c>
      <c r="O36" s="407">
        <v>0</v>
      </c>
      <c r="Q36" s="404">
        <f>SUM(B36+H36+K36+N36)</f>
        <v>0</v>
      </c>
      <c r="R36" s="456">
        <f>SUM(C36+I36+L36+O36)</f>
        <v>0</v>
      </c>
    </row>
    <row r="37" spans="1:18" ht="6" customHeight="1" x14ac:dyDescent="0.25">
      <c r="A37" s="397"/>
      <c r="B37" s="452"/>
      <c r="C37" s="163"/>
      <c r="D37" s="163"/>
      <c r="E37" s="163"/>
      <c r="F37" s="163"/>
      <c r="G37" s="163"/>
      <c r="H37" s="163"/>
      <c r="I37" s="163"/>
      <c r="K37" s="163"/>
      <c r="L37" s="163"/>
      <c r="N37" s="163"/>
      <c r="O37" s="163"/>
      <c r="Q37" s="405"/>
      <c r="R37" s="163"/>
    </row>
    <row r="38" spans="1:18" ht="13.8" x14ac:dyDescent="0.25">
      <c r="A38" s="179" t="s">
        <v>0</v>
      </c>
      <c r="B38" s="421">
        <f>SUM(B23+B29+B32+B33+B36+B26+B27)</f>
        <v>23982</v>
      </c>
      <c r="C38" s="421">
        <f>SUM(C23+C29+C32+C33+C36+C26+C27)</f>
        <v>214692.04</v>
      </c>
      <c r="D38" s="422">
        <f>SUM(D23+D29+D32+D33+D36+D26+D27)</f>
        <v>251</v>
      </c>
      <c r="E38" s="422">
        <f>SUM(E23+E29+E32+E33+E36+E26+E27)</f>
        <v>20715.919999999998</v>
      </c>
      <c r="F38" s="422">
        <f t="shared" ref="F38:I38" si="1">SUM(F23+F29+F32+F33+F36+F26+F27)</f>
        <v>13</v>
      </c>
      <c r="G38" s="422">
        <f t="shared" si="1"/>
        <v>18342.370000000003</v>
      </c>
      <c r="H38" s="421">
        <f t="shared" si="1"/>
        <v>264</v>
      </c>
      <c r="I38" s="421">
        <f t="shared" si="1"/>
        <v>39058.290000000008</v>
      </c>
      <c r="K38" s="421">
        <f t="shared" ref="K38:L38" si="2">SUM(K23+K29+K32+K33+K36+K26+K27)</f>
        <v>0</v>
      </c>
      <c r="L38" s="421">
        <f t="shared" si="2"/>
        <v>0</v>
      </c>
      <c r="N38" s="421">
        <f t="shared" ref="N38:O38" si="3">SUM(N23+N29+N32+N33+N36+N26+N27)</f>
        <v>0</v>
      </c>
      <c r="O38" s="421">
        <f t="shared" si="3"/>
        <v>0</v>
      </c>
      <c r="Q38" s="423">
        <f>SUM(B38+H38+K38+N38)</f>
        <v>24246</v>
      </c>
      <c r="R38" s="423">
        <f>SUM(C38+I38+L38+O38)</f>
        <v>253750.33000000002</v>
      </c>
    </row>
  </sheetData>
  <mergeCells count="26">
    <mergeCell ref="A1:B1"/>
    <mergeCell ref="A16:C16"/>
    <mergeCell ref="A8:B8"/>
    <mergeCell ref="A9:B9"/>
    <mergeCell ref="A10:B10"/>
    <mergeCell ref="A11:B11"/>
    <mergeCell ref="A12:B12"/>
    <mergeCell ref="A3:B3"/>
    <mergeCell ref="A4:B4"/>
    <mergeCell ref="A5:B5"/>
    <mergeCell ref="A6:B6"/>
    <mergeCell ref="A7:B7"/>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TPO Summary</vt:lpstr>
      <vt:lpstr>Project Type &amp; Market Segment</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2023-06-27T16:27:00Z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