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11) November\To be Posted on Website\"/>
    </mc:Choice>
  </mc:AlternateContent>
  <xr:revisionPtr revIDLastSave="0" documentId="13_ncr:1_{7BBA34F5-3ECC-4448-B701-3BAA15B9D345}"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Capacity'!$B$1:$AC$62</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Capacity'!$A$1:$AA$98</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8" i="63" l="1"/>
  <c r="R28" i="63"/>
  <c r="J11" i="71"/>
  <c r="B45" i="61"/>
  <c r="C45" i="61"/>
  <c r="AA96" i="61"/>
  <c r="Z96" i="61"/>
  <c r="U94" i="61"/>
  <c r="T94" i="61"/>
  <c r="J94" i="61"/>
  <c r="I94" i="61"/>
  <c r="H94" i="61"/>
  <c r="G94" i="61"/>
  <c r="F94" i="61"/>
  <c r="E94" i="61"/>
  <c r="R94" i="61"/>
  <c r="Q94" i="61"/>
  <c r="O94" i="61"/>
  <c r="N94" i="61"/>
  <c r="L94" i="61"/>
  <c r="K94" i="61"/>
  <c r="C94" i="61"/>
  <c r="B94" i="61"/>
  <c r="T58" i="65"/>
  <c r="S58" i="65"/>
  <c r="Q58" i="65"/>
  <c r="P58" i="65"/>
  <c r="L58" i="65"/>
  <c r="K58" i="65"/>
  <c r="J58" i="65"/>
  <c r="I58" i="65"/>
  <c r="H58" i="65"/>
  <c r="G58" i="65"/>
  <c r="E58" i="65"/>
  <c r="D58" i="65"/>
  <c r="AA77" i="61"/>
  <c r="Z77" i="61"/>
  <c r="X77" i="61"/>
  <c r="W77" i="61"/>
  <c r="U77" i="61"/>
  <c r="T77" i="61"/>
  <c r="R77" i="61"/>
  <c r="Q77" i="61"/>
  <c r="O77" i="61"/>
  <c r="N77" i="61"/>
  <c r="L77" i="61"/>
  <c r="K77" i="61"/>
  <c r="J77" i="61"/>
  <c r="I77" i="61"/>
  <c r="H77" i="61"/>
  <c r="G77" i="61"/>
  <c r="F77" i="61"/>
  <c r="E77" i="61"/>
  <c r="C77" i="61"/>
  <c r="B77" i="61"/>
  <c r="T75" i="61"/>
  <c r="Z75" i="61" s="1"/>
  <c r="L75" i="61"/>
  <c r="U75" i="61" s="1"/>
  <c r="AA75" i="61" s="1"/>
  <c r="K75" i="61"/>
  <c r="J62" i="46"/>
  <c r="H62" i="46"/>
  <c r="J61" i="46"/>
  <c r="H61" i="46"/>
  <c r="G62" i="46"/>
  <c r="F62" i="46"/>
  <c r="C62" i="46"/>
  <c r="B62" i="46"/>
  <c r="X69" i="61"/>
  <c r="W69" i="61"/>
  <c r="R67" i="61"/>
  <c r="R69" i="61" s="1"/>
  <c r="Q67" i="61"/>
  <c r="Q69" i="61" s="1"/>
  <c r="O67" i="61"/>
  <c r="O69" i="61" s="1"/>
  <c r="N67" i="61"/>
  <c r="N69" i="61" s="1"/>
  <c r="J67" i="61"/>
  <c r="J69" i="61" s="1"/>
  <c r="I67" i="61"/>
  <c r="I69" i="61" s="1"/>
  <c r="H67" i="61"/>
  <c r="H69" i="61" s="1"/>
  <c r="G67" i="61"/>
  <c r="G69" i="61" s="1"/>
  <c r="F67" i="61"/>
  <c r="F69" i="61" s="1"/>
  <c r="E67" i="61"/>
  <c r="E69" i="61" s="1"/>
  <c r="C67" i="61"/>
  <c r="C69" i="61" s="1"/>
  <c r="B67" i="61"/>
  <c r="B69" i="61" s="1"/>
  <c r="L67" i="61"/>
  <c r="L69" i="61" s="1"/>
  <c r="Z49" i="65"/>
  <c r="Y49" i="65"/>
  <c r="S49" i="65"/>
  <c r="T49" i="65"/>
  <c r="Q49" i="65"/>
  <c r="P49" i="65"/>
  <c r="E49" i="65"/>
  <c r="D49" i="65"/>
  <c r="N46" i="65"/>
  <c r="W46" i="65" s="1"/>
  <c r="AC46" i="65" s="1"/>
  <c r="M46" i="65"/>
  <c r="V46" i="65" s="1"/>
  <c r="AB46" i="65" s="1"/>
  <c r="X94" i="61"/>
  <c r="W94" i="61"/>
  <c r="L74" i="61"/>
  <c r="U74" i="61" s="1"/>
  <c r="AA74" i="61" s="1"/>
  <c r="K74" i="61"/>
  <c r="T74" i="61" s="1"/>
  <c r="Z74" i="61" s="1"/>
  <c r="X61" i="61"/>
  <c r="W61" i="61"/>
  <c r="R61" i="61"/>
  <c r="Q61" i="61"/>
  <c r="O61" i="61"/>
  <c r="N61" i="61"/>
  <c r="J61" i="61"/>
  <c r="I61" i="61"/>
  <c r="H61" i="61"/>
  <c r="G61" i="61"/>
  <c r="F61" i="61"/>
  <c r="E61" i="61"/>
  <c r="C61" i="61"/>
  <c r="B61" i="61"/>
  <c r="L59" i="61"/>
  <c r="U59" i="61" s="1"/>
  <c r="AA59" i="61" s="1"/>
  <c r="K59" i="61"/>
  <c r="T59" i="61" s="1"/>
  <c r="Z59" i="61" s="1"/>
  <c r="X34" i="61"/>
  <c r="W34" i="61"/>
  <c r="R34" i="61"/>
  <c r="Q34" i="61"/>
  <c r="O34" i="61"/>
  <c r="N34" i="61"/>
  <c r="J34" i="61"/>
  <c r="I34" i="61"/>
  <c r="H34" i="61"/>
  <c r="G34" i="61"/>
  <c r="F34" i="61"/>
  <c r="E34" i="61"/>
  <c r="C34" i="61"/>
  <c r="B34" i="61"/>
  <c r="L32" i="61"/>
  <c r="U32" i="61" s="1"/>
  <c r="AA32" i="61" s="1"/>
  <c r="AA94" i="61" s="1"/>
  <c r="K32" i="61"/>
  <c r="T32" i="61" s="1"/>
  <c r="Z32" i="61" s="1"/>
  <c r="X93" i="61"/>
  <c r="W93" i="61"/>
  <c r="R93" i="61"/>
  <c r="Q93" i="61"/>
  <c r="O93" i="61"/>
  <c r="N93" i="61"/>
  <c r="J93" i="61"/>
  <c r="I93" i="61"/>
  <c r="H93" i="61"/>
  <c r="G93" i="61"/>
  <c r="F93" i="61"/>
  <c r="E93" i="61"/>
  <c r="C93" i="61"/>
  <c r="B93" i="61"/>
  <c r="L73" i="61"/>
  <c r="U73" i="61" s="1"/>
  <c r="AA73" i="61" s="1"/>
  <c r="K73" i="61"/>
  <c r="T73" i="61" s="1"/>
  <c r="Z73" i="61" s="1"/>
  <c r="L58" i="61"/>
  <c r="U58" i="61" s="1"/>
  <c r="AA58" i="61" s="1"/>
  <c r="K58" i="61"/>
  <c r="T58" i="61" s="1"/>
  <c r="Z58" i="61" s="1"/>
  <c r="L31" i="61"/>
  <c r="U31" i="61" s="1"/>
  <c r="AA31" i="61" s="1"/>
  <c r="K31" i="61"/>
  <c r="T31" i="61" s="1"/>
  <c r="Z31" i="61" s="1"/>
  <c r="X92" i="61"/>
  <c r="W92" i="61"/>
  <c r="R92" i="61"/>
  <c r="Q92" i="61"/>
  <c r="O92" i="61"/>
  <c r="N92" i="61"/>
  <c r="J92" i="61"/>
  <c r="I92" i="61"/>
  <c r="H92" i="61"/>
  <c r="G92" i="61"/>
  <c r="F92" i="61"/>
  <c r="E92" i="61"/>
  <c r="C92" i="61"/>
  <c r="B92" i="61"/>
  <c r="L72" i="61"/>
  <c r="U72" i="61" s="1"/>
  <c r="AA72" i="61" s="1"/>
  <c r="K72" i="61"/>
  <c r="T72" i="61" s="1"/>
  <c r="Z72" i="61" s="1"/>
  <c r="L30" i="61"/>
  <c r="U30" i="61" s="1"/>
  <c r="AA30" i="61" s="1"/>
  <c r="K30" i="61"/>
  <c r="T30" i="61" s="1"/>
  <c r="Z30" i="61" s="1"/>
  <c r="L57" i="61"/>
  <c r="U57" i="61" s="1"/>
  <c r="AA57" i="61" s="1"/>
  <c r="K57" i="61"/>
  <c r="T57" i="61" s="1"/>
  <c r="Z57" i="61" s="1"/>
  <c r="L71" i="61"/>
  <c r="U71" i="61" s="1"/>
  <c r="AA71" i="61" s="1"/>
  <c r="K71" i="61"/>
  <c r="T71" i="61" s="1"/>
  <c r="Z71" i="61" s="1"/>
  <c r="L56" i="61"/>
  <c r="U56" i="61" s="1"/>
  <c r="AA56" i="61" s="1"/>
  <c r="K56" i="61"/>
  <c r="T56" i="61" s="1"/>
  <c r="Z56" i="61" s="1"/>
  <c r="L55" i="61"/>
  <c r="U55" i="61" s="1"/>
  <c r="AA55" i="61" s="1"/>
  <c r="K55" i="61"/>
  <c r="T55" i="61" s="1"/>
  <c r="Z55" i="61" s="1"/>
  <c r="L54" i="61"/>
  <c r="K54" i="61"/>
  <c r="O38" i="71"/>
  <c r="L38" i="71"/>
  <c r="N38" i="71"/>
  <c r="K38" i="71"/>
  <c r="G38" i="71"/>
  <c r="E38" i="71"/>
  <c r="F38" i="71"/>
  <c r="D38" i="71"/>
  <c r="C38" i="71"/>
  <c r="B38" i="71"/>
  <c r="N32" i="46"/>
  <c r="M32" i="46"/>
  <c r="M33" i="46" s="1"/>
  <c r="X91" i="61"/>
  <c r="W91" i="61"/>
  <c r="R91" i="61"/>
  <c r="Q91" i="61"/>
  <c r="O91" i="61"/>
  <c r="N91" i="61"/>
  <c r="J91" i="61"/>
  <c r="I91" i="61"/>
  <c r="H91" i="61"/>
  <c r="G91" i="61"/>
  <c r="F91" i="61"/>
  <c r="E91" i="61"/>
  <c r="C91" i="61"/>
  <c r="B91" i="6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K33" i="46"/>
  <c r="J33" i="46"/>
  <c r="K26" i="46"/>
  <c r="J26" i="46"/>
  <c r="X90" i="61"/>
  <c r="W90" i="61"/>
  <c r="R90" i="61"/>
  <c r="Q90" i="61"/>
  <c r="O90" i="61"/>
  <c r="N90" i="61"/>
  <c r="J90" i="61"/>
  <c r="I90" i="61"/>
  <c r="H90" i="61"/>
  <c r="G90" i="61"/>
  <c r="F90" i="61"/>
  <c r="E90" i="61"/>
  <c r="C90" i="61"/>
  <c r="B90" i="61"/>
  <c r="L29" i="61"/>
  <c r="U29" i="61" s="1"/>
  <c r="AA29" i="61" s="1"/>
  <c r="K29" i="61"/>
  <c r="T29" i="61" s="1"/>
  <c r="Z29" i="61" s="1"/>
  <c r="X47" i="61"/>
  <c r="W47" i="61"/>
  <c r="R45" i="61"/>
  <c r="Q45" i="61"/>
  <c r="O45" i="61"/>
  <c r="N45" i="61"/>
  <c r="J45" i="61"/>
  <c r="I45" i="61"/>
  <c r="H45" i="61"/>
  <c r="G45" i="61"/>
  <c r="F45" i="61"/>
  <c r="E45" i="61"/>
  <c r="L28" i="61"/>
  <c r="U28" i="61" s="1"/>
  <c r="AA28" i="61" s="1"/>
  <c r="K28" i="61"/>
  <c r="T28" i="61" s="1"/>
  <c r="Z28" i="61" s="1"/>
  <c r="X20" i="61"/>
  <c r="X82" i="61" s="1"/>
  <c r="W20" i="61"/>
  <c r="W82" i="61" s="1"/>
  <c r="U67" i="61" l="1"/>
  <c r="K67" i="61"/>
  <c r="Z94" i="61"/>
  <c r="Z93" i="61"/>
  <c r="L93" i="61"/>
  <c r="L92" i="61"/>
  <c r="AA93" i="61"/>
  <c r="K93" i="61"/>
  <c r="T93" i="61"/>
  <c r="U93" i="61"/>
  <c r="K92" i="61"/>
  <c r="AA92" i="61"/>
  <c r="Z92" i="61"/>
  <c r="T92" i="61"/>
  <c r="U92" i="61"/>
  <c r="Z91" i="61"/>
  <c r="L91" i="61"/>
  <c r="K90" i="61"/>
  <c r="AA91" i="61"/>
  <c r="L90" i="61"/>
  <c r="H38" i="71"/>
  <c r="Q38" i="71" s="1"/>
  <c r="I38" i="71"/>
  <c r="R38" i="71" s="1"/>
  <c r="T91" i="61"/>
  <c r="U91" i="61"/>
  <c r="AA90" i="61"/>
  <c r="U90" i="61"/>
  <c r="Z90" i="61"/>
  <c r="T90" i="61"/>
  <c r="N33" i="46"/>
  <c r="O32" i="46" s="1"/>
  <c r="K91" i="61"/>
  <c r="W63" i="61"/>
  <c r="W79" i="61" s="1"/>
  <c r="X63" i="61"/>
  <c r="X79" i="61" s="1"/>
  <c r="K45" i="61"/>
  <c r="T45" i="61" s="1"/>
  <c r="Z45" i="61" s="1"/>
  <c r="L45" i="61"/>
  <c r="U45" i="61" s="1"/>
  <c r="AA45" i="61" s="1"/>
  <c r="X36" i="61"/>
  <c r="W36" i="61"/>
  <c r="R18" i="61"/>
  <c r="Q18" i="61"/>
  <c r="O18" i="61"/>
  <c r="N18" i="61"/>
  <c r="J18" i="61"/>
  <c r="I18" i="61"/>
  <c r="H18" i="61"/>
  <c r="G18" i="61"/>
  <c r="F18" i="61"/>
  <c r="E18" i="61"/>
  <c r="C18" i="61"/>
  <c r="B18" i="61"/>
  <c r="Z59" i="65"/>
  <c r="Y59" i="65"/>
  <c r="T59" i="65"/>
  <c r="S59" i="65"/>
  <c r="Q59" i="65"/>
  <c r="P59" i="65"/>
  <c r="L59" i="65"/>
  <c r="K59" i="65"/>
  <c r="J59" i="65"/>
  <c r="I59" i="65"/>
  <c r="H59" i="65"/>
  <c r="G59" i="65"/>
  <c r="E59" i="65"/>
  <c r="D59" i="65"/>
  <c r="L49" i="65"/>
  <c r="K49" i="65"/>
  <c r="J49" i="65"/>
  <c r="I49" i="65"/>
  <c r="H49" i="65"/>
  <c r="G49" i="65"/>
  <c r="N47" i="65"/>
  <c r="W47" i="65" s="1"/>
  <c r="AC47" i="65" s="1"/>
  <c r="AC49" i="65" s="1"/>
  <c r="M47" i="65"/>
  <c r="V47" i="65" s="1"/>
  <c r="AB47" i="65" s="1"/>
  <c r="AB49" i="65" s="1"/>
  <c r="X89" i="61"/>
  <c r="W89" i="61"/>
  <c r="R89" i="61"/>
  <c r="Q89" i="61"/>
  <c r="O89" i="61"/>
  <c r="N89" i="61"/>
  <c r="J89" i="61"/>
  <c r="I89" i="61"/>
  <c r="H89" i="61"/>
  <c r="G89" i="61"/>
  <c r="F89" i="61"/>
  <c r="E89" i="61"/>
  <c r="C89" i="61"/>
  <c r="B89" i="61"/>
  <c r="U54" i="61"/>
  <c r="AA54" i="61" s="1"/>
  <c r="T54" i="61"/>
  <c r="Z54" i="61" s="1"/>
  <c r="L27" i="61"/>
  <c r="U27" i="61" s="1"/>
  <c r="AA27" i="61" s="1"/>
  <c r="K27" i="61"/>
  <c r="T27" i="61" s="1"/>
  <c r="Z27" i="61" s="1"/>
  <c r="N49" i="65" l="1"/>
  <c r="T67" i="61"/>
  <c r="Z67" i="61" s="1"/>
  <c r="Z69" i="61" s="1"/>
  <c r="K69" i="61"/>
  <c r="M49" i="65"/>
  <c r="W49" i="65"/>
  <c r="V49" i="65"/>
  <c r="AA67" i="61"/>
  <c r="AA69" i="61" s="1"/>
  <c r="U69" i="61"/>
  <c r="T69" i="61"/>
  <c r="Z89" i="61"/>
  <c r="AA89" i="61"/>
  <c r="L89" i="61"/>
  <c r="K18" i="61"/>
  <c r="T18" i="61" s="1"/>
  <c r="Z18" i="61" s="1"/>
  <c r="K89" i="61"/>
  <c r="T89" i="61"/>
  <c r="L18" i="61"/>
  <c r="U18" i="61" s="1"/>
  <c r="AA18" i="61" s="1"/>
  <c r="U89" i="61"/>
  <c r="X88" i="61"/>
  <c r="W88" i="61"/>
  <c r="R88" i="61"/>
  <c r="Q88" i="61"/>
  <c r="O88" i="61"/>
  <c r="N88" i="61"/>
  <c r="J88" i="61"/>
  <c r="I88" i="61"/>
  <c r="H88" i="61"/>
  <c r="G88" i="61"/>
  <c r="F88" i="61"/>
  <c r="E88" i="61"/>
  <c r="C88" i="61"/>
  <c r="B88" i="61"/>
  <c r="L53" i="61"/>
  <c r="U53" i="61" s="1"/>
  <c r="AA53" i="61" s="1"/>
  <c r="K53" i="61"/>
  <c r="T53" i="61" s="1"/>
  <c r="Z53" i="61" s="1"/>
  <c r="L26" i="61"/>
  <c r="U26" i="61" s="1"/>
  <c r="AA26" i="61" s="1"/>
  <c r="K26" i="61"/>
  <c r="T26" i="61" s="1"/>
  <c r="Z26" i="61" s="1"/>
  <c r="Z88" i="61" l="1"/>
  <c r="AA88" i="61"/>
  <c r="K88" i="61"/>
  <c r="L88" i="61"/>
  <c r="U88" i="61"/>
  <c r="T88" i="61"/>
  <c r="X87" i="61"/>
  <c r="W87" i="61"/>
  <c r="R87" i="61"/>
  <c r="Q87" i="61"/>
  <c r="O87" i="61"/>
  <c r="N87" i="61"/>
  <c r="J87" i="61"/>
  <c r="I87" i="61"/>
  <c r="H87" i="61"/>
  <c r="G87" i="61"/>
  <c r="F87" i="61"/>
  <c r="E87" i="61"/>
  <c r="C87" i="61"/>
  <c r="B87" i="61"/>
  <c r="L52" i="61"/>
  <c r="U52" i="61" s="1"/>
  <c r="AA52" i="61" s="1"/>
  <c r="K52" i="61"/>
  <c r="T52" i="61" s="1"/>
  <c r="Z52" i="61" s="1"/>
  <c r="L25" i="61"/>
  <c r="U25" i="61" s="1"/>
  <c r="K25" i="61"/>
  <c r="T25" i="61" s="1"/>
  <c r="Y52" i="65"/>
  <c r="Z52" i="65"/>
  <c r="Y53" i="65"/>
  <c r="Z53" i="65"/>
  <c r="Y54" i="65"/>
  <c r="Z54" i="65"/>
  <c r="Y55" i="65"/>
  <c r="Z55" i="65"/>
  <c r="Y56" i="65"/>
  <c r="Z56" i="65"/>
  <c r="Y57" i="65"/>
  <c r="Z57" i="65"/>
  <c r="Y58" i="65"/>
  <c r="Z58" i="65"/>
  <c r="K87" i="61" l="1"/>
  <c r="AA25" i="61"/>
  <c r="AA87" i="61" s="1"/>
  <c r="Z25" i="61"/>
  <c r="L87" i="61"/>
  <c r="U87" i="61"/>
  <c r="T87" i="61"/>
  <c r="X86" i="61"/>
  <c r="W86" i="61"/>
  <c r="R86" i="61"/>
  <c r="Q86" i="61"/>
  <c r="O86" i="61"/>
  <c r="N86" i="61"/>
  <c r="J86" i="61"/>
  <c r="I86" i="61"/>
  <c r="H86" i="61"/>
  <c r="G86" i="61"/>
  <c r="F86" i="61"/>
  <c r="E86" i="61"/>
  <c r="C86" i="61"/>
  <c r="B86" i="61"/>
  <c r="L51" i="61"/>
  <c r="K51" i="61"/>
  <c r="L24" i="61"/>
  <c r="U24" i="61" s="1"/>
  <c r="AA24" i="61" s="1"/>
  <c r="K24" i="61"/>
  <c r="T24" i="61" s="1"/>
  <c r="Z24" i="61" s="1"/>
  <c r="Z87" i="61" l="1"/>
  <c r="U51" i="61"/>
  <c r="AA51" i="61" s="1"/>
  <c r="AA86" i="61" s="1"/>
  <c r="T51" i="61"/>
  <c r="Z51" i="61" s="1"/>
  <c r="Z86" i="61" s="1"/>
  <c r="L86" i="61"/>
  <c r="K86" i="61"/>
  <c r="G33" i="46"/>
  <c r="F33" i="46"/>
  <c r="T86" i="61" l="1"/>
  <c r="U86" i="61"/>
  <c r="X85" i="61"/>
  <c r="W85" i="61"/>
  <c r="R85" i="61"/>
  <c r="Q85" i="61"/>
  <c r="O85" i="61"/>
  <c r="N85" i="61"/>
  <c r="J85" i="61"/>
  <c r="I85" i="61"/>
  <c r="H85" i="61"/>
  <c r="G85" i="61"/>
  <c r="F85" i="61"/>
  <c r="E85" i="61"/>
  <c r="C85" i="61"/>
  <c r="B85" i="61"/>
  <c r="L50" i="61"/>
  <c r="K50" i="61"/>
  <c r="L23" i="61"/>
  <c r="U23" i="61" s="1"/>
  <c r="K23" i="61"/>
  <c r="T23" i="61" s="1"/>
  <c r="AA23" i="61" l="1"/>
  <c r="Z23" i="61"/>
  <c r="U50" i="61"/>
  <c r="AA50" i="61" s="1"/>
  <c r="T50" i="61"/>
  <c r="Z50" i="61" s="1"/>
  <c r="L85" i="61"/>
  <c r="K85" i="61"/>
  <c r="E28" i="63"/>
  <c r="Z85" i="61" l="1"/>
  <c r="AA85" i="61"/>
  <c r="U85" i="61"/>
  <c r="T85" i="61"/>
  <c r="X84" i="61"/>
  <c r="X96" i="61" s="1"/>
  <c r="W84" i="61"/>
  <c r="W96" i="61" s="1"/>
  <c r="R84" i="61"/>
  <c r="R96" i="61" s="1"/>
  <c r="Q84" i="61"/>
  <c r="Q96" i="61" s="1"/>
  <c r="O84" i="61"/>
  <c r="O96" i="61" s="1"/>
  <c r="N84" i="61"/>
  <c r="N96" i="61" s="1"/>
  <c r="J84" i="61"/>
  <c r="J96" i="61" s="1"/>
  <c r="I84" i="61"/>
  <c r="I96" i="61" s="1"/>
  <c r="H84" i="61"/>
  <c r="H96" i="61" s="1"/>
  <c r="G84" i="61"/>
  <c r="G96" i="61" s="1"/>
  <c r="F84" i="61"/>
  <c r="F96" i="61" s="1"/>
  <c r="E84" i="61"/>
  <c r="E96" i="61" s="1"/>
  <c r="C84" i="61"/>
  <c r="C96" i="61" s="1"/>
  <c r="B84" i="61"/>
  <c r="B96" i="61" s="1"/>
  <c r="L49" i="61"/>
  <c r="L61" i="61" s="1"/>
  <c r="K49" i="61"/>
  <c r="K61" i="61" s="1"/>
  <c r="R44" i="61"/>
  <c r="Q44" i="61"/>
  <c r="O44" i="61"/>
  <c r="N44" i="61"/>
  <c r="J44" i="61"/>
  <c r="I44" i="61"/>
  <c r="H44" i="61"/>
  <c r="G44" i="61"/>
  <c r="F44" i="61"/>
  <c r="E44" i="61"/>
  <c r="C44" i="61"/>
  <c r="B44" i="61"/>
  <c r="L22" i="61"/>
  <c r="L34" i="61" s="1"/>
  <c r="K22" i="61"/>
  <c r="K34" i="61" s="1"/>
  <c r="R17" i="61"/>
  <c r="Q17" i="61"/>
  <c r="O17" i="61"/>
  <c r="N17" i="61"/>
  <c r="J17" i="61"/>
  <c r="I17" i="61"/>
  <c r="H17" i="61"/>
  <c r="G17" i="61"/>
  <c r="F17" i="61"/>
  <c r="E17" i="61"/>
  <c r="C17" i="61"/>
  <c r="B17" i="61"/>
  <c r="T22" i="61" l="1"/>
  <c r="T34" i="61" s="1"/>
  <c r="U22" i="61"/>
  <c r="U34" i="61" s="1"/>
  <c r="K84" i="61"/>
  <c r="K96" i="61" s="1"/>
  <c r="L84" i="61"/>
  <c r="L96" i="61" s="1"/>
  <c r="T49" i="61"/>
  <c r="T61" i="61" s="1"/>
  <c r="U49" i="61"/>
  <c r="U61" i="61" s="1"/>
  <c r="K44" i="61"/>
  <c r="T44" i="61" s="1"/>
  <c r="Z44" i="61" s="1"/>
  <c r="L44" i="61"/>
  <c r="U44" i="61" s="1"/>
  <c r="AA44" i="61" s="1"/>
  <c r="L17" i="61"/>
  <c r="U17" i="61" s="1"/>
  <c r="AA17" i="61" s="1"/>
  <c r="K17" i="61"/>
  <c r="T17" i="61" s="1"/>
  <c r="Z17" i="61" s="1"/>
  <c r="Z43" i="65"/>
  <c r="Y43" i="65"/>
  <c r="T43" i="65"/>
  <c r="S43" i="65"/>
  <c r="Q43" i="65"/>
  <c r="P43" i="65"/>
  <c r="L43" i="65"/>
  <c r="K43" i="65"/>
  <c r="J43" i="65"/>
  <c r="I43" i="65"/>
  <c r="H43" i="65"/>
  <c r="G43" i="65"/>
  <c r="E43" i="65"/>
  <c r="D43" i="65"/>
  <c r="N41" i="65"/>
  <c r="W41" i="65" s="1"/>
  <c r="AC41" i="65" s="1"/>
  <c r="M41" i="65"/>
  <c r="V41" i="65" s="1"/>
  <c r="AB41" i="65" s="1"/>
  <c r="Z32" i="65"/>
  <c r="Y32" i="65"/>
  <c r="Q32" i="65"/>
  <c r="P32" i="65"/>
  <c r="L32" i="65"/>
  <c r="K32" i="65"/>
  <c r="J32" i="65"/>
  <c r="I32" i="65"/>
  <c r="H32" i="65"/>
  <c r="G32" i="65"/>
  <c r="E32" i="65"/>
  <c r="D32" i="65"/>
  <c r="N30" i="65"/>
  <c r="M30" i="65"/>
  <c r="Z22" i="61" l="1"/>
  <c r="Z34" i="61" s="1"/>
  <c r="AA22" i="61"/>
  <c r="AA34" i="61" s="1"/>
  <c r="V30" i="65"/>
  <c r="M59" i="65"/>
  <c r="W30" i="65"/>
  <c r="N59" i="65"/>
  <c r="U84" i="61"/>
  <c r="U96" i="61" s="1"/>
  <c r="T84" i="61"/>
  <c r="T96" i="61" s="1"/>
  <c r="Z49" i="61"/>
  <c r="Z61" i="61" s="1"/>
  <c r="AA49" i="61"/>
  <c r="AA61" i="61" s="1"/>
  <c r="AC30" i="65" l="1"/>
  <c r="W59" i="65"/>
  <c r="AC59" i="65" s="1"/>
  <c r="AB30" i="65"/>
  <c r="V59" i="65"/>
  <c r="AB59" i="65" s="1"/>
  <c r="AA84" i="61"/>
  <c r="Z84" i="61"/>
  <c r="X98" i="61"/>
  <c r="W98"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3" i="61"/>
  <c r="Q43" i="61"/>
  <c r="R42" i="61"/>
  <c r="Q42" i="61"/>
  <c r="R41" i="61"/>
  <c r="Q41" i="61"/>
  <c r="R40" i="61"/>
  <c r="Q40" i="61"/>
  <c r="O43" i="61"/>
  <c r="O42" i="61"/>
  <c r="O41" i="61"/>
  <c r="O40" i="61"/>
  <c r="N43" i="61"/>
  <c r="N42" i="61"/>
  <c r="N41" i="61"/>
  <c r="N40" i="61"/>
  <c r="J43" i="61"/>
  <c r="I43" i="61"/>
  <c r="H43" i="61"/>
  <c r="G43" i="61"/>
  <c r="F43" i="61"/>
  <c r="J42" i="61"/>
  <c r="I42" i="61"/>
  <c r="H42" i="61"/>
  <c r="G42" i="61"/>
  <c r="F42" i="61"/>
  <c r="J41" i="61"/>
  <c r="I41" i="61"/>
  <c r="H41" i="61"/>
  <c r="G41" i="61"/>
  <c r="F41" i="61"/>
  <c r="J40" i="61"/>
  <c r="I40" i="61"/>
  <c r="H40" i="61"/>
  <c r="G40" i="61"/>
  <c r="F40" i="61"/>
  <c r="E43" i="61"/>
  <c r="E42" i="61"/>
  <c r="E41" i="61"/>
  <c r="E40" i="61"/>
  <c r="C43" i="61"/>
  <c r="C42" i="61"/>
  <c r="C41" i="61"/>
  <c r="C40" i="61"/>
  <c r="B43" i="61"/>
  <c r="B42" i="61"/>
  <c r="B41" i="61"/>
  <c r="B40" i="61"/>
  <c r="T57" i="65"/>
  <c r="S57" i="65"/>
  <c r="T56" i="65"/>
  <c r="S56" i="65"/>
  <c r="T55" i="65"/>
  <c r="S55" i="65"/>
  <c r="T54" i="65"/>
  <c r="S54" i="65"/>
  <c r="T53" i="65"/>
  <c r="S53" i="65"/>
  <c r="Q57" i="65"/>
  <c r="P57" i="65"/>
  <c r="Q56" i="65"/>
  <c r="P56" i="65"/>
  <c r="Q55" i="65"/>
  <c r="P55" i="65"/>
  <c r="Q54" i="65"/>
  <c r="P54" i="65"/>
  <c r="Q53" i="65"/>
  <c r="P53" i="65"/>
  <c r="L57" i="65"/>
  <c r="K57" i="65"/>
  <c r="J57" i="65"/>
  <c r="I57" i="65"/>
  <c r="H57" i="65"/>
  <c r="G57" i="65"/>
  <c r="L56" i="65"/>
  <c r="K56" i="65"/>
  <c r="J56" i="65"/>
  <c r="I56" i="65"/>
  <c r="H56" i="65"/>
  <c r="G56" i="65"/>
  <c r="L55" i="65"/>
  <c r="K55" i="65"/>
  <c r="J55" i="65"/>
  <c r="I55" i="65"/>
  <c r="H55" i="65"/>
  <c r="G55" i="65"/>
  <c r="L54" i="65"/>
  <c r="K54" i="65"/>
  <c r="J54" i="65"/>
  <c r="I54" i="65"/>
  <c r="H54" i="65"/>
  <c r="G54" i="65"/>
  <c r="L53" i="65"/>
  <c r="K53" i="65"/>
  <c r="J53" i="65"/>
  <c r="I53" i="65"/>
  <c r="H53" i="65"/>
  <c r="G53" i="65"/>
  <c r="E57" i="65"/>
  <c r="E56" i="65"/>
  <c r="E55" i="65"/>
  <c r="E54" i="65"/>
  <c r="E53" i="65"/>
  <c r="D57" i="65"/>
  <c r="D56" i="65"/>
  <c r="D55" i="65"/>
  <c r="D54" i="65"/>
  <c r="D53" i="65"/>
  <c r="T52" i="65"/>
  <c r="S52" i="65"/>
  <c r="Q52" i="65"/>
  <c r="P52" i="65"/>
  <c r="L52" i="65"/>
  <c r="K52" i="65"/>
  <c r="J52" i="65"/>
  <c r="I52" i="65"/>
  <c r="H52" i="65"/>
  <c r="G52" i="65"/>
  <c r="E52" i="65"/>
  <c r="D52" i="65"/>
  <c r="N39" i="65"/>
  <c r="W39" i="65" s="1"/>
  <c r="AC39" i="65" s="1"/>
  <c r="M39" i="65"/>
  <c r="V39" i="65" s="1"/>
  <c r="AB39" i="65" s="1"/>
  <c r="N38" i="65"/>
  <c r="W38" i="65" s="1"/>
  <c r="AC38" i="65" s="1"/>
  <c r="M38" i="65"/>
  <c r="V38" i="65" s="1"/>
  <c r="AB38" i="65" s="1"/>
  <c r="N37" i="65"/>
  <c r="W37" i="65" s="1"/>
  <c r="AC37" i="65" s="1"/>
  <c r="M37" i="65"/>
  <c r="V37" i="65" s="1"/>
  <c r="AB37" i="65" s="1"/>
  <c r="N36" i="65"/>
  <c r="W36" i="65" s="1"/>
  <c r="M36" i="65"/>
  <c r="V36" i="65" s="1"/>
  <c r="N35" i="65"/>
  <c r="M35" i="65"/>
  <c r="T61" i="65" l="1"/>
  <c r="H47" i="61"/>
  <c r="H63" i="61" s="1"/>
  <c r="H79" i="61" s="1"/>
  <c r="B47" i="61"/>
  <c r="C47" i="61"/>
  <c r="E47" i="61"/>
  <c r="F47" i="61"/>
  <c r="J47" i="61"/>
  <c r="J63" i="61" s="1"/>
  <c r="J79" i="61" s="1"/>
  <c r="N47" i="61"/>
  <c r="N63" i="61" s="1"/>
  <c r="N79" i="61" s="1"/>
  <c r="O47" i="61"/>
  <c r="O63" i="61" s="1"/>
  <c r="O79" i="61" s="1"/>
  <c r="Q47" i="61"/>
  <c r="Q63" i="61" s="1"/>
  <c r="Q79" i="61" s="1"/>
  <c r="I47" i="61"/>
  <c r="I63" i="61" s="1"/>
  <c r="I79" i="61" s="1"/>
  <c r="G47" i="61"/>
  <c r="G63" i="61" s="1"/>
  <c r="G79" i="61" s="1"/>
  <c r="R47" i="61"/>
  <c r="R63" i="61" s="1"/>
  <c r="R79" i="61" s="1"/>
  <c r="O20" i="61"/>
  <c r="R20" i="61"/>
  <c r="N20" i="61"/>
  <c r="Q20" i="61"/>
  <c r="V35" i="65"/>
  <c r="AB35" i="65" s="1"/>
  <c r="M54" i="65"/>
  <c r="M56" i="65"/>
  <c r="W35" i="65"/>
  <c r="AC35" i="65" s="1"/>
  <c r="S61" i="65"/>
  <c r="B7" i="46" s="1"/>
  <c r="P61" i="65"/>
  <c r="B6" i="46" s="1"/>
  <c r="G61" i="65"/>
  <c r="K61" i="65"/>
  <c r="N52" i="65"/>
  <c r="W52" i="65" s="1"/>
  <c r="N54" i="65"/>
  <c r="N55" i="65"/>
  <c r="H61" i="65"/>
  <c r="L61" i="65"/>
  <c r="C7" i="46"/>
  <c r="Q61" i="65"/>
  <c r="C6" i="46" s="1"/>
  <c r="J61" i="65"/>
  <c r="I61" i="65"/>
  <c r="E61" i="65"/>
  <c r="D61" i="65"/>
  <c r="AC36" i="65"/>
  <c r="AB36" i="65"/>
  <c r="Z61" i="65"/>
  <c r="Y61" i="65"/>
  <c r="N53" i="65"/>
  <c r="K16" i="61"/>
  <c r="T16" i="61" s="1"/>
  <c r="Z16" i="61" s="1"/>
  <c r="N57" i="65"/>
  <c r="L16" i="61"/>
  <c r="U16" i="61" s="1"/>
  <c r="AA16" i="61" s="1"/>
  <c r="M53" i="65"/>
  <c r="N56" i="65"/>
  <c r="M52" i="65"/>
  <c r="V52" i="65" s="1"/>
  <c r="M55" i="65"/>
  <c r="M57" i="65"/>
  <c r="K43" i="61"/>
  <c r="T43" i="61" s="1"/>
  <c r="Z43" i="61" s="1"/>
  <c r="L40" i="61"/>
  <c r="L43" i="61"/>
  <c r="U43" i="61" s="1"/>
  <c r="AA43" i="61" s="1"/>
  <c r="K41" i="61"/>
  <c r="T41" i="61" s="1"/>
  <c r="Z41" i="61" s="1"/>
  <c r="L41" i="61"/>
  <c r="U41" i="61" s="1"/>
  <c r="AA41" i="61" s="1"/>
  <c r="K40" i="61"/>
  <c r="K42" i="61"/>
  <c r="T42" i="61" s="1"/>
  <c r="Z42" i="61" s="1"/>
  <c r="L42" i="61"/>
  <c r="U42" i="61" s="1"/>
  <c r="AA42" i="61" s="1"/>
  <c r="R36" i="61" l="1"/>
  <c r="R82" i="61"/>
  <c r="O36" i="61"/>
  <c r="O82" i="61"/>
  <c r="O98" i="61" s="1"/>
  <c r="N36" i="61"/>
  <c r="N82" i="61"/>
  <c r="Q36" i="61"/>
  <c r="Q82" i="61"/>
  <c r="Q98" i="61" s="1"/>
  <c r="F63" i="61"/>
  <c r="F79" i="61" s="1"/>
  <c r="E63" i="61"/>
  <c r="E79" i="61" s="1"/>
  <c r="C63" i="61"/>
  <c r="C79" i="61" s="1"/>
  <c r="B63" i="61"/>
  <c r="B79" i="61" s="1"/>
  <c r="L47" i="61"/>
  <c r="K47" i="61"/>
  <c r="R98" i="61"/>
  <c r="N98" i="61"/>
  <c r="T40" i="61"/>
  <c r="T47" i="61" s="1"/>
  <c r="U40" i="61"/>
  <c r="U47" i="61" s="1"/>
  <c r="L63" i="61" l="1"/>
  <c r="L79" i="61" s="1"/>
  <c r="K63" i="61"/>
  <c r="K79" i="61" s="1"/>
  <c r="U63" i="61"/>
  <c r="U79" i="61" s="1"/>
  <c r="T63" i="61"/>
  <c r="T79" i="61" s="1"/>
  <c r="AA40" i="61"/>
  <c r="AA47" i="61" s="1"/>
  <c r="Z40" i="61"/>
  <c r="Z47"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Z6" i="63" s="1"/>
  <c r="Y4" i="63"/>
  <c r="V4" i="63"/>
  <c r="Q4" i="63"/>
  <c r="J1" i="63"/>
  <c r="J18" i="47"/>
  <c r="I18" i="47"/>
  <c r="F18" i="47"/>
  <c r="G17" i="47" s="1"/>
  <c r="E18" i="47"/>
  <c r="J11" i="47"/>
  <c r="I11" i="47"/>
  <c r="F11" i="47"/>
  <c r="G9" i="47" s="1"/>
  <c r="E11" i="47"/>
  <c r="G1" i="47"/>
  <c r="D13" i="71"/>
  <c r="C13" i="71"/>
  <c r="D1" i="71"/>
  <c r="G51" i="46"/>
  <c r="F51" i="46"/>
  <c r="C51" i="46"/>
  <c r="C67" i="46" s="1"/>
  <c r="B51" i="46"/>
  <c r="B67" i="46" s="1"/>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0" i="61" s="1"/>
  <c r="I9" i="61"/>
  <c r="H9" i="61"/>
  <c r="G9" i="61"/>
  <c r="F9" i="61"/>
  <c r="F20" i="61" s="1"/>
  <c r="E9" i="61"/>
  <c r="C9" i="61"/>
  <c r="C20" i="61" s="1"/>
  <c r="B9" i="61"/>
  <c r="B20" i="61" s="1"/>
  <c r="Z3" i="61"/>
  <c r="W3" i="61"/>
  <c r="T3" i="61"/>
  <c r="G1" i="61"/>
  <c r="A1" i="61"/>
  <c r="N40" i="65"/>
  <c r="N43" i="65" s="1"/>
  <c r="M40" i="65"/>
  <c r="M43" i="65" s="1"/>
  <c r="N29" i="65"/>
  <c r="W29" i="65" s="1"/>
  <c r="M29" i="65"/>
  <c r="V29" i="65" s="1"/>
  <c r="N28" i="65"/>
  <c r="W28" i="65" s="1"/>
  <c r="W57" i="65" s="1"/>
  <c r="M28" i="65"/>
  <c r="V28" i="65" s="1"/>
  <c r="N27" i="65"/>
  <c r="W27" i="65" s="1"/>
  <c r="W56" i="65" s="1"/>
  <c r="M27" i="65"/>
  <c r="V27" i="65" s="1"/>
  <c r="V56" i="65" s="1"/>
  <c r="N26" i="65"/>
  <c r="W26" i="65" s="1"/>
  <c r="W55" i="65" s="1"/>
  <c r="M26" i="65"/>
  <c r="V26" i="65" s="1"/>
  <c r="V55" i="65" s="1"/>
  <c r="N25" i="65"/>
  <c r="W25" i="65" s="1"/>
  <c r="W54" i="65" s="1"/>
  <c r="M25" i="65"/>
  <c r="V25" i="65" s="1"/>
  <c r="V54" i="65" s="1"/>
  <c r="N24" i="65"/>
  <c r="W24" i="65" s="1"/>
  <c r="W53" i="65" s="1"/>
  <c r="M24" i="65"/>
  <c r="V24" i="65" s="1"/>
  <c r="V53"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J36" i="61" l="1"/>
  <c r="J82" i="61"/>
  <c r="F36" i="61"/>
  <c r="F82" i="61"/>
  <c r="C36" i="61"/>
  <c r="C82" i="61"/>
  <c r="B36" i="61"/>
  <c r="B82" i="61"/>
  <c r="AA63" i="61"/>
  <c r="AA79" i="61" s="1"/>
  <c r="Z63" i="61"/>
  <c r="Z79" i="61" s="1"/>
  <c r="H20" i="61"/>
  <c r="D49" i="46"/>
  <c r="D50" i="46"/>
  <c r="K10" i="47"/>
  <c r="O11" i="47"/>
  <c r="K16" i="47"/>
  <c r="O18" i="47"/>
  <c r="L32" i="46"/>
  <c r="H23" i="46"/>
  <c r="L25" i="46"/>
  <c r="L21" i="46"/>
  <c r="L17" i="46"/>
  <c r="L24" i="46"/>
  <c r="L20" i="46"/>
  <c r="L16" i="46"/>
  <c r="L23" i="46"/>
  <c r="L19" i="46"/>
  <c r="L15" i="46"/>
  <c r="L22" i="46"/>
  <c r="L18" i="46"/>
  <c r="L14" i="46"/>
  <c r="E20" i="61"/>
  <c r="G20" i="61"/>
  <c r="I20" i="61"/>
  <c r="D24" i="46"/>
  <c r="H32" i="46"/>
  <c r="V9" i="65"/>
  <c r="V32" i="65" s="1"/>
  <c r="M32" i="65"/>
  <c r="W9" i="65"/>
  <c r="AC9" i="65" s="1"/>
  <c r="N32" i="65"/>
  <c r="K9" i="47"/>
  <c r="D40" i="46"/>
  <c r="J51" i="46"/>
  <c r="E9" i="71"/>
  <c r="E8" i="71"/>
  <c r="AB29" i="65"/>
  <c r="V57" i="65"/>
  <c r="AB57" i="65" s="1"/>
  <c r="AC29" i="65"/>
  <c r="AB23" i="65"/>
  <c r="AB52" i="65"/>
  <c r="AC23" i="65"/>
  <c r="AC52" i="65"/>
  <c r="AC24" i="65"/>
  <c r="AC53" i="65"/>
  <c r="AB24" i="65"/>
  <c r="AB53" i="65"/>
  <c r="AC25" i="65"/>
  <c r="AC54" i="65"/>
  <c r="AB25" i="65"/>
  <c r="AB54" i="65"/>
  <c r="AB26" i="65"/>
  <c r="AB55" i="65"/>
  <c r="AC26" i="65"/>
  <c r="AC55" i="65"/>
  <c r="AB28" i="65"/>
  <c r="AB27" i="65"/>
  <c r="AB56" i="65"/>
  <c r="AC27" i="65"/>
  <c r="AC56" i="65"/>
  <c r="AC28" i="65"/>
  <c r="AC57" i="65"/>
  <c r="N58" i="65"/>
  <c r="K13" i="61"/>
  <c r="T13" i="61" s="1"/>
  <c r="Z13" i="61" s="1"/>
  <c r="K15" i="61"/>
  <c r="T15" i="61" s="1"/>
  <c r="Z15" i="61" s="1"/>
  <c r="L13" i="61"/>
  <c r="U13" i="61" s="1"/>
  <c r="AA13" i="61" s="1"/>
  <c r="L15" i="61"/>
  <c r="U15" i="61" s="1"/>
  <c r="AA15" i="61" s="1"/>
  <c r="H17" i="46"/>
  <c r="H16" i="46"/>
  <c r="D44" i="46"/>
  <c r="D39" i="46"/>
  <c r="J45" i="46"/>
  <c r="D43" i="46"/>
  <c r="D42" i="46"/>
  <c r="D41" i="46"/>
  <c r="W40" i="65"/>
  <c r="W58" i="65" s="1"/>
  <c r="V40" i="65"/>
  <c r="M58"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T25" i="63"/>
  <c r="Z7" i="63"/>
  <c r="G16" i="47"/>
  <c r="G18" i="47" s="1"/>
  <c r="R18" i="47"/>
  <c r="S17" i="47" s="1"/>
  <c r="Q18" i="47"/>
  <c r="G10" i="47"/>
  <c r="G11" i="47" s="1"/>
  <c r="R11" i="47"/>
  <c r="S10" i="47" s="1"/>
  <c r="Q11" i="47"/>
  <c r="K17" i="47"/>
  <c r="E6" i="71"/>
  <c r="E10" i="71"/>
  <c r="E11" i="71"/>
  <c r="E5" i="71"/>
  <c r="E12" i="71"/>
  <c r="E7" i="71"/>
  <c r="E4" i="71"/>
  <c r="H45" i="46"/>
  <c r="H20" i="46"/>
  <c r="H21" i="46"/>
  <c r="H24" i="46"/>
  <c r="H25" i="46"/>
  <c r="H51" i="46"/>
  <c r="N26" i="46"/>
  <c r="H14" i="46"/>
  <c r="H18" i="46"/>
  <c r="H22" i="46"/>
  <c r="H15" i="46"/>
  <c r="D16" i="46"/>
  <c r="H19" i="46"/>
  <c r="D20" i="46"/>
  <c r="V43" i="65" l="1"/>
  <c r="V58" i="65"/>
  <c r="V61" i="65" s="1"/>
  <c r="H36" i="61"/>
  <c r="H82" i="61"/>
  <c r="I36" i="61"/>
  <c r="I82" i="61"/>
  <c r="I98" i="61" s="1"/>
  <c r="G36" i="61"/>
  <c r="G82" i="61"/>
  <c r="G98" i="61" s="1"/>
  <c r="E36" i="61"/>
  <c r="E82" i="61"/>
  <c r="E98" i="61" s="1"/>
  <c r="K11" i="47"/>
  <c r="AB9" i="65"/>
  <c r="AB32" i="65" s="1"/>
  <c r="O33" i="46"/>
  <c r="L33" i="46"/>
  <c r="K18" i="47"/>
  <c r="D51" i="46"/>
  <c r="L26" i="46"/>
  <c r="K20" i="61"/>
  <c r="L20" i="61"/>
  <c r="W32" i="65"/>
  <c r="H33" i="46"/>
  <c r="H98" i="61"/>
  <c r="N61" i="65"/>
  <c r="C5" i="46" s="1"/>
  <c r="C8" i="46" s="1"/>
  <c r="D6" i="46" s="1"/>
  <c r="M61" i="65"/>
  <c r="B5" i="46" s="1"/>
  <c r="B8" i="46" s="1"/>
  <c r="W61" i="65"/>
  <c r="W43" i="65"/>
  <c r="F98" i="61"/>
  <c r="B98" i="61"/>
  <c r="C98" i="61"/>
  <c r="J98" i="61"/>
  <c r="AC32" i="65"/>
  <c r="T9" i="61"/>
  <c r="T20" i="61" s="1"/>
  <c r="AB40" i="65"/>
  <c r="AB43" i="65" s="1"/>
  <c r="AC40" i="65"/>
  <c r="AC43" i="65" s="1"/>
  <c r="Y6" i="63"/>
  <c r="S9" i="47"/>
  <c r="S11" i="47" s="1"/>
  <c r="D45" i="46"/>
  <c r="S16" i="47"/>
  <c r="S18" i="47" s="1"/>
  <c r="U9" i="61"/>
  <c r="U20" i="61" s="1"/>
  <c r="T15" i="63"/>
  <c r="T22" i="63"/>
  <c r="T16" i="63"/>
  <c r="T13" i="63"/>
  <c r="T10" i="63"/>
  <c r="T9" i="63"/>
  <c r="T23" i="63"/>
  <c r="T20" i="63"/>
  <c r="T11" i="63"/>
  <c r="T26" i="63"/>
  <c r="T18" i="63"/>
  <c r="T19" i="63"/>
  <c r="T12" i="63"/>
  <c r="T17" i="63"/>
  <c r="T21" i="63"/>
  <c r="T14" i="63"/>
  <c r="T24" i="63"/>
  <c r="T8" i="63"/>
  <c r="T7" i="63"/>
  <c r="T6" i="63"/>
  <c r="E13" i="71"/>
  <c r="D26" i="46"/>
  <c r="O25" i="46"/>
  <c r="O21" i="46"/>
  <c r="O17" i="46"/>
  <c r="O23" i="46"/>
  <c r="O19" i="46"/>
  <c r="O22" i="46"/>
  <c r="O18" i="46"/>
  <c r="O14" i="46"/>
  <c r="O16" i="46"/>
  <c r="O20" i="46"/>
  <c r="H26" i="46"/>
  <c r="O24" i="46"/>
  <c r="O15" i="46"/>
  <c r="L36" i="61" l="1"/>
  <c r="L82" i="61"/>
  <c r="L98" i="61" s="1"/>
  <c r="K36" i="61"/>
  <c r="K82" i="61"/>
  <c r="K98" i="61" s="1"/>
  <c r="U36" i="61"/>
  <c r="U82" i="61"/>
  <c r="AA82" i="61" s="1"/>
  <c r="T36" i="61"/>
  <c r="T82" i="61"/>
  <c r="Z82" i="61" s="1"/>
  <c r="AC58" i="65"/>
  <c r="AC61" i="65" s="1"/>
  <c r="Z9" i="61"/>
  <c r="Z20" i="61" s="1"/>
  <c r="D7" i="46"/>
  <c r="D5" i="46"/>
  <c r="AB58" i="65"/>
  <c r="AB61" i="65" s="1"/>
  <c r="AA9" i="61"/>
  <c r="AA20" i="61" s="1"/>
  <c r="T28" i="63"/>
  <c r="O26" i="46"/>
  <c r="AA36" i="61" l="1"/>
  <c r="Z36" i="61"/>
  <c r="T98" i="61"/>
  <c r="U98" i="61"/>
  <c r="D8" i="46"/>
  <c r="AA98" i="61" l="1"/>
  <c r="Z98" i="61"/>
</calcChain>
</file>

<file path=xl/sharedStrings.xml><?xml version="1.0" encoding="utf-8"?>
<sst xmlns="http://schemas.openxmlformats.org/spreadsheetml/2006/main" count="1141" uniqueCount="411">
  <si>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</si>
  <si>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</si>
  <si>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</si>
  <si>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</si>
  <si>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</si>
  <si>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</si>
  <si>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</si>
  <si>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</si>
  <si>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</si>
  <si>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</si>
  <si>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</si>
  <si>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</si>
  <si>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</si>
  <si>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</si>
  <si>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</si>
  <si>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</si>
  <si>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</si>
  <si>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</si>
  <si>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</si>
  <si>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</si>
  <si>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</si>
  <si>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</si>
  <si>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</si>
  <si>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</si>
  <si>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</si>
  <si>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</si>
  <si>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</si>
  <si>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</si>
  <si>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</si>
  <si>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</si>
  <si>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</si>
  <si>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</si>
  <si>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</si>
  <si>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</si>
  <si>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</si>
  <si>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</si>
  <si>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</si>
  <si>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</si>
  <si>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</si>
  <si>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</si>
  <si>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</si>
  <si>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</si>
  <si>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</si>
  <si>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</si>
  <si>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</si>
  <si>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</si>
  <si>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</si>
  <si>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</si>
  <si>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</si>
  <si>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</si>
  <si>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</si>
  <si>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</si>
  <si>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</si>
  <si>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</si>
  <si>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</si>
  <si>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</si>
  <si>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</si>
  <si>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</si>
  <si>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</si>
  <si>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</si>
  <si>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</si>
  <si>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</si>
  <si>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</si>
  <si>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</si>
  <si>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</si>
  <si>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</si>
  <si>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</si>
  <si>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</si>
  <si>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</si>
  <si>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</si>
  <si>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</si>
  <si>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</si>
  <si>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</si>
  <si>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</si>
  <si>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</si>
  <si>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</si>
  <si>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</si>
  <si>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</si>
  <si>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</si>
  <si>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</si>
  <si>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</si>
  <si>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</si>
  <si>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</si>
  <si>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</si>
  <si>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</si>
  <si>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</si>
  <si>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</si>
  <si>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</si>
  <si>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</si>
  <si>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</si>
  <si>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</si>
  <si>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</si>
  <si>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</si>
  <si>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</si>
  <si>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</si>
  <si>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</si>
  <si>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</si>
  <si>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</si>
  <si>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</si>
  <si>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</si>
  <si>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</si>
  <si>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</si>
  <si>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</si>
  <si>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</si>
  <si>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</si>
  <si>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</si>
  <si>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</si>
  <si>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</si>
  <si>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</si>
  <si>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</si>
  <si>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</si>
  <si>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</si>
  <si>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</si>
  <si>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</si>
  <si>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</si>
  <si>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</si>
  <si>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</si>
  <si>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</si>
  <si>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</si>
  <si>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</si>
  <si>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</si>
  <si>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</si>
  <si>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</si>
  <si>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</si>
  <si>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</si>
  <si>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</si>
  <si>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</si>
  <si>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</si>
  <si>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</si>
  <si>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</si>
  <si>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</si>
  <si>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</si>
  <si>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</si>
  <si>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</si>
  <si>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</si>
  <si>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</si>
  <si>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</si>
  <si>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</si>
  <si>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</si>
  <si>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</si>
  <si>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</si>
  <si>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</si>
  <si>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</si>
  <si>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</si>
  <si>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</si>
  <si>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</si>
  <si>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</si>
  <si>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</si>
  <si>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</si>
  <si>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</si>
  <si>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</si>
  <si>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</si>
  <si>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</si>
  <si>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</si>
  <si>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</si>
  <si>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</si>
  <si>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</si>
  <si>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</si>
  <si>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</si>
  <si>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</si>
  <si>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</si>
  <si>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</si>
  <si>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</si>
  <si>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</si>
  <si>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</si>
  <si>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</si>
  <si>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</si>
  <si>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</si>
  <si>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</si>
  <si>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</si>
  <si>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</si>
  <si>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</si>
  <si>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</si>
  <si>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</si>
  <si>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</si>
  <si>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</si>
  <si>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</si>
  <si>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</si>
  <si>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</si>
  <si>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</si>
  <si>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</si>
  <si>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</si>
  <si>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</si>
  <si>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</si>
  <si>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</si>
  <si>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</si>
  <si>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</si>
  <si>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</si>
  <si>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</si>
  <si>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</si>
  <si>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</si>
  <si>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</si>
  <si>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</si>
  <si>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</si>
  <si>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</si>
  <si>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</si>
  <si>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</si>
  <si>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</si>
  <si>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</si>
  <si>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</si>
  <si>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</si>
  <si>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</si>
  <si>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</si>
  <si>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</si>
  <si>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</si>
  <si>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</si>
  <si>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</si>
  <si>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</si>
  <si>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</si>
  <si>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</si>
  <si>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</si>
  <si>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</si>
  <si>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</si>
  <si>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</si>
  <si>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</si>
  <si>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</si>
  <si>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</si>
  <si>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</si>
  <si>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</si>
  <si>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</si>
  <si>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</si>
  <si>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</si>
  <si>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</si>
  <si>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</si>
  <si>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</si>
  <si>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</si>
  <si>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</si>
  <si>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</si>
  <si>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</si>
  <si>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</si>
  <si>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</si>
  <si>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</si>
  <si>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</si>
  <si>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</si>
  <si>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</si>
  <si>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</si>
  <si>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</si>
  <si>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</si>
  <si>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</si>
  <si>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</si>
  <si>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</si>
  <si>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</si>
  <si>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</si>
  <si>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</si>
  <si>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</si>
  <si>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</si>
  <si>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</si>
  <si>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</si>
  <si>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</si>
  <si>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</si>
  <si>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</si>
  <si>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</si>
  <si>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</si>
  <si>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</si>
  <si>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</si>
  <si>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</si>
  <si>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</si>
  <si>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</si>
  <si>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</si>
  <si>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</si>
  <si>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</si>
  <si>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</si>
  <si>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</si>
  <si>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</si>
  <si>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</si>
  <si>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</si>
  <si>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</si>
  <si>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</si>
  <si>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</si>
  <si>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</si>
  <si>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</si>
  <si>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</si>
  <si>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</si>
  <si>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</si>
  <si>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</si>
  <si>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</si>
  <si>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</si>
  <si>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</si>
  <si>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</si>
  <si>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</si>
  <si>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</si>
  <si>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</si>
  <si>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</si>
  <si>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</si>
  <si>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</si>
  <si>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</si>
  <si>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</si>
  <si>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</si>
  <si>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</si>
  <si>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</si>
  <si>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</si>
  <si>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</si>
  <si>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</si>
  <si>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</si>
  <si>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</si>
  <si>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</si>
  <si>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</si>
  <si>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</si>
  <si>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</si>
  <si>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</si>
  <si>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</si>
  <si>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</si>
  <si>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</si>
  <si>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</si>
  <si>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</si>
  <si>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</si>
  <si>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</si>
  <si>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</si>
  <si>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</si>
  <si>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</si>
  <si>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</si>
  <si>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</si>
  <si>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</si>
  <si>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</si>
  <si>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</si>
  <si>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</si>
  <si>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</si>
  <si>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</si>
  <si>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</si>
  <si>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</si>
  <si>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</si>
  <si>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</si>
  <si>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</si>
  <si>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</si>
  <si>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</si>
  <si>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</si>
  <si>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</si>
  <si>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</si>
  <si>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</si>
  <si>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</si>
  <si>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</si>
  <si>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</si>
  <si>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</si>
  <si>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</si>
  <si>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</si>
  <si>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</si>
  <si>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</si>
  <si>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</si>
  <si>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</si>
  <si>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</si>
  <si>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</si>
  <si>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</si>
  <si>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</si>
  <si>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</si>
  <si>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</si>
  <si>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</si>
  <si>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</si>
  <si>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</si>
  <si>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</si>
  <si>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</si>
  <si>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</si>
  <si>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</si>
  <si>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</si>
  <si>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</si>
  <si>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</si>
  <si>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</si>
  <si>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</si>
  <si>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indexed="8"/>
        <rFont val="Arial"/>
        <family val="2"/>
      </rPr>
      <t xml:space="preserve"> 2021 Total</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</si>
  <si>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</si>
  <si>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</si>
  <si>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</si>
  <si>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</si>
  <si>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</si>
  <si>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</si>
  <si>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</si>
  <si>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</si>
  <si>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color rgb="FF000000"/>
        <rFont val="Arial"/>
        <family val="2"/>
      </rPr>
      <t>SRP</t>
    </r>
    <r>
      <rPr>
        <b/>
        <sz val="11"/>
        <color indexed="8"/>
        <rFont val="Arial"/>
        <family val="2"/>
      </rPr>
      <t xml:space="preserve"> 2000-2020 Total</t>
    </r>
  </si>
  <si>
    <r>
      <rPr>
        <b/>
        <i/>
        <sz val="11"/>
        <color rgb="FF000000"/>
        <rFont val="Arial"/>
        <family val="2"/>
      </rPr>
      <t>TI</t>
    </r>
    <r>
      <rPr>
        <b/>
        <sz val="11"/>
        <color rgb="FF000000"/>
        <rFont val="Arial"/>
        <family val="2"/>
      </rPr>
      <t xml:space="preserve"> 2015-2020</t>
    </r>
    <r>
      <rPr>
        <b/>
        <sz val="11"/>
        <color indexed="8"/>
        <rFont val="Arial"/>
        <family val="2"/>
      </rPr>
      <t xml:space="preserve"> Total</t>
    </r>
  </si>
  <si>
    <t>2000-2020 Total</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</si>
  <si>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</si>
  <si>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</si>
  <si>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</si>
  <si>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rPr>
        <b/>
        <i/>
        <sz val="11"/>
        <color rgb="FF000000"/>
        <rFont val="Arial"/>
        <family val="2"/>
      </rPr>
      <t>ADI</t>
    </r>
    <r>
      <rPr>
        <b/>
        <sz val="11"/>
        <color indexed="8"/>
        <rFont val="Arial"/>
        <family val="2"/>
      </rPr>
      <t xml:space="preserve"> 2021 Total</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</si>
  <si>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</si>
  <si>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</si>
  <si>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</si>
  <si>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</si>
  <si>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</si>
  <si>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</si>
  <si>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</si>
  <si>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</si>
  <si>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</si>
  <si>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</si>
  <si>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</si>
  <si>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</si>
  <si>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</si>
  <si>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</si>
  <si>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</si>
  <si>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</si>
  <si>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</si>
  <si>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</si>
  <si>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</si>
  <si>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</si>
  <si>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</si>
  <si>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</si>
  <si>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</si>
  <si>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</si>
  <si>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</si>
  <si>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</si>
  <si>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0.00%</t>
  </si>
  <si>
    <t>GRID SUPPLY Project Installations Cumulative Total</t>
  </si>
  <si>
    <t>Total of All Projects               as of 11/30/2021 (kW)</t>
  </si>
  <si>
    <t>Previously Reported through 10/31/2021</t>
  </si>
  <si>
    <t>Difference between 10/31/2021 and 11/30/2021</t>
  </si>
  <si>
    <r>
      <rPr>
        <b/>
        <i/>
        <sz val="11"/>
        <color rgb="FF000000"/>
        <rFont val="Arial"/>
        <family val="2"/>
      </rPr>
      <t>ADI</t>
    </r>
    <r>
      <rPr>
        <b/>
        <sz val="11"/>
        <color rgb="FF000000"/>
        <rFont val="Arial"/>
        <family val="2"/>
      </rPr>
      <t xml:space="preserve"> 2020</t>
    </r>
    <r>
      <rPr>
        <b/>
        <sz val="11"/>
        <color indexed="8"/>
        <rFont val="Arial"/>
        <family val="2"/>
      </rPr>
      <t xml:space="preserve"> Total</t>
    </r>
  </si>
  <si>
    <t>t</t>
  </si>
  <si>
    <t>NJSTRE1545349990</t>
  </si>
  <si>
    <t>NJSTRE1545349988</t>
  </si>
  <si>
    <r>
      <rPr>
        <b/>
        <sz val="11"/>
        <rFont val="Arial"/>
        <family val="2"/>
      </rPr>
      <t>TI Note:</t>
    </r>
    <r>
      <rPr>
        <sz val="11"/>
        <rFont val="Arial"/>
        <family val="2"/>
      </rPr>
      <t xml:space="preserve"> PTO was submitted for the following Subsection t applications and has been included with the November 2021 intallation reporting.</t>
    </r>
  </si>
  <si>
    <t>Application Number</t>
  </si>
  <si>
    <t>Date PTO was Issued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</si>
</sst>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s>
  <fills count="5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lightGray"/>
    </fill>
    <fill>
      <patternFill patternType="lightGray">
        <bgColor theme="0"/>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54">
    <xf numFmtId="0" fontId="0" fillId="0" borderId="0"/>
    <xf numFmtId="43" fontId="28" fillId="0" borderId="0" applyFont="0" applyFill="0" applyBorder="0" applyAlignment="0" applyProtection="0"/>
    <xf numFmtId="0" fontId="35" fillId="0" borderId="0"/>
    <xf numFmtId="0" fontId="29" fillId="0" borderId="0"/>
    <xf numFmtId="0" fontId="29" fillId="0" borderId="0"/>
    <xf numFmtId="0" fontId="33" fillId="0" borderId="0"/>
    <xf numFmtId="0" fontId="27" fillId="0" borderId="0"/>
    <xf numFmtId="9" fontId="43" fillId="0" borderId="0" applyFont="0" applyFill="0" applyBorder="0" applyAlignment="0" applyProtection="0"/>
    <xf numFmtId="0" fontId="26" fillId="0" borderId="0"/>
    <xf numFmtId="43" fontId="26" fillId="0" borderId="0" applyFont="0" applyFill="0" applyBorder="0" applyAlignment="0" applyProtection="0"/>
    <xf numFmtId="43" fontId="28" fillId="0" borderId="0" applyFont="0" applyFill="0" applyBorder="0" applyAlignment="0" applyProtection="0"/>
    <xf numFmtId="0" fontId="28" fillId="0" borderId="0"/>
    <xf numFmtId="0" fontId="25" fillId="0" borderId="0"/>
    <xf numFmtId="9" fontId="28" fillId="0" borderId="0" applyFont="0" applyFill="0" applyBorder="0" applyAlignment="0" applyProtection="0"/>
    <xf numFmtId="0" fontId="25" fillId="0" borderId="0"/>
    <xf numFmtId="43" fontId="25" fillId="0" borderId="0" applyFont="0" applyFill="0" applyBorder="0" applyAlignment="0" applyProtection="0"/>
    <xf numFmtId="0" fontId="58" fillId="0" borderId="0" applyNumberFormat="0" applyFill="0" applyBorder="0" applyAlignment="0" applyProtection="0"/>
    <xf numFmtId="0" fontId="59" fillId="0" borderId="26" applyNumberFormat="0" applyFill="0" applyAlignment="0" applyProtection="0"/>
    <xf numFmtId="0" fontId="60" fillId="0" borderId="27" applyNumberFormat="0" applyFill="0" applyAlignment="0" applyProtection="0"/>
    <xf numFmtId="0" fontId="61" fillId="0" borderId="28" applyNumberFormat="0" applyFill="0" applyAlignment="0" applyProtection="0"/>
    <xf numFmtId="0" fontId="61" fillId="0" borderId="0" applyNumberFormat="0" applyFill="0" applyBorder="0" applyAlignment="0" applyProtection="0"/>
    <xf numFmtId="0" fontId="62" fillId="9"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5" fillId="12" borderId="29" applyNumberFormat="0" applyAlignment="0" applyProtection="0"/>
    <xf numFmtId="0" fontId="66" fillId="13" borderId="30" applyNumberFormat="0" applyAlignment="0" applyProtection="0"/>
    <xf numFmtId="0" fontId="67" fillId="13" borderId="29" applyNumberFormat="0" applyAlignment="0" applyProtection="0"/>
    <xf numFmtId="0" fontId="68" fillId="0" borderId="31" applyNumberFormat="0" applyFill="0" applyAlignment="0" applyProtection="0"/>
    <xf numFmtId="0" fontId="69" fillId="14" borderId="32"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4" applyNumberFormat="0" applyFill="0" applyAlignment="0" applyProtection="0"/>
    <xf numFmtId="0" fontId="73"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73"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73"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73"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7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5" borderId="33"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5" borderId="33" applyNumberFormat="0" applyFont="0" applyAlignment="0" applyProtection="0"/>
    <xf numFmtId="0" fontId="23" fillId="0" borderId="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15" borderId="33" applyNumberFormat="0" applyFont="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43" fontId="13"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3"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3"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0" borderId="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5" borderId="33" applyNumberFormat="0" applyFont="0" applyAlignment="0" applyProtection="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0" borderId="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43" fontId="28" fillId="0" borderId="0" applyFont="0" applyFill="0" applyBorder="0" applyAlignment="0" applyProtection="0"/>
    <xf numFmtId="0" fontId="7" fillId="0" borderId="0"/>
    <xf numFmtId="9" fontId="2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8" fillId="0" borderId="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88">
    <xf numFmtId="0" fontId="0" fillId="0" borderId="0" xfId="0"/>
    <xf numFmtId="0" fontId="29" fillId="0" borderId="0" xfId="3" applyFill="1"/>
    <xf numFmtId="0" fontId="0" fillId="2" borderId="0" xfId="0" applyFill="1" applyBorder="1" applyAlignment="1"/>
    <xf numFmtId="0" fontId="30" fillId="2" borderId="0" xfId="4" applyFont="1" applyFill="1" applyBorder="1" applyAlignment="1">
      <alignment vertical="center"/>
    </xf>
    <xf numFmtId="0" fontId="29" fillId="0" borderId="0" xfId="3" applyFill="1" applyBorder="1"/>
    <xf numFmtId="0" fontId="32" fillId="4" borderId="1" xfId="3" applyFont="1" applyFill="1" applyBorder="1" applyAlignment="1">
      <alignment horizontal="center" wrapText="1"/>
    </xf>
    <xf numFmtId="0" fontId="29" fillId="3" borderId="0" xfId="3" applyFill="1" applyAlignment="1">
      <alignment horizontal="center" vertical="center"/>
    </xf>
    <xf numFmtId="0" fontId="39"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6" fillId="2" borderId="0" xfId="0" applyFont="1" applyFill="1" applyBorder="1" applyAlignment="1"/>
    <xf numFmtId="0" fontId="0" fillId="0" borderId="8" xfId="0" applyBorder="1"/>
    <xf numFmtId="0" fontId="0" fillId="0" borderId="15" xfId="0" applyBorder="1"/>
    <xf numFmtId="0" fontId="30" fillId="2" borderId="12" xfId="4" applyFont="1" applyFill="1" applyBorder="1" applyAlignment="1">
      <alignment horizontal="left" vertical="center"/>
    </xf>
    <xf numFmtId="0" fontId="30" fillId="2" borderId="0" xfId="4" applyFont="1" applyFill="1" applyBorder="1" applyAlignment="1">
      <alignment horizontal="left" vertical="center"/>
    </xf>
    <xf numFmtId="0" fontId="30" fillId="2" borderId="13" xfId="4" applyFont="1" applyFill="1" applyBorder="1" applyAlignment="1">
      <alignment horizontal="left" vertical="center"/>
    </xf>
    <xf numFmtId="0" fontId="28" fillId="2" borderId="13" xfId="0" applyFont="1" applyFill="1" applyBorder="1" applyAlignment="1">
      <alignment horizontal="left"/>
    </xf>
    <xf numFmtId="0" fontId="38" fillId="3" borderId="0" xfId="3" applyFont="1" applyFill="1" applyAlignment="1">
      <alignment horizontal="center" vertical="center"/>
    </xf>
    <xf numFmtId="0" fontId="32" fillId="0" borderId="0" xfId="3" applyFont="1" applyFill="1" applyBorder="1" applyAlignment="1">
      <alignment horizontal="center" vertical="center"/>
    </xf>
    <xf numFmtId="0" fontId="32" fillId="0" borderId="0" xfId="3" applyFont="1" applyFill="1" applyBorder="1" applyAlignment="1">
      <alignment horizontal="center" wrapText="1"/>
    </xf>
    <xf numFmtId="0" fontId="38" fillId="0" borderId="0" xfId="3" applyFont="1" applyFill="1" applyAlignment="1">
      <alignment horizontal="left" vertical="center" wrapText="1"/>
    </xf>
    <xf numFmtId="0" fontId="38" fillId="3" borderId="0" xfId="3" applyFont="1" applyFill="1" applyAlignment="1">
      <alignment vertical="center"/>
    </xf>
    <xf numFmtId="0" fontId="0" fillId="3" borderId="0" xfId="0" applyFill="1"/>
    <xf numFmtId="0" fontId="31" fillId="3" borderId="0" xfId="3" applyFont="1" applyFill="1"/>
    <xf numFmtId="0" fontId="34" fillId="3" borderId="1" xfId="5" applyFont="1" applyFill="1" applyBorder="1" applyAlignment="1">
      <alignment horizontal="left" wrapText="1"/>
    </xf>
    <xf numFmtId="0" fontId="31" fillId="0" borderId="1" xfId="0" applyFont="1" applyBorder="1" applyAlignment="1">
      <alignment horizontal="center" wrapText="1"/>
    </xf>
    <xf numFmtId="0" fontId="31" fillId="0" borderId="1" xfId="0" applyFont="1" applyBorder="1" applyAlignment="1">
      <alignment horizontal="center"/>
    </xf>
    <xf numFmtId="0" fontId="36" fillId="0" borderId="1" xfId="0" applyNumberFormat="1" applyFont="1" applyBorder="1" applyAlignment="1">
      <alignment horizontal="center"/>
    </xf>
    <xf numFmtId="0" fontId="36" fillId="0" borderId="1" xfId="0" applyFont="1" applyBorder="1"/>
    <xf numFmtId="0" fontId="0" fillId="3" borderId="9" xfId="0" applyFill="1" applyBorder="1"/>
    <xf numFmtId="0" fontId="0" fillId="3" borderId="10" xfId="0" applyFill="1" applyBorder="1"/>
    <xf numFmtId="0" fontId="0" fillId="3" borderId="12" xfId="0" applyFill="1" applyBorder="1"/>
    <xf numFmtId="0" fontId="38" fillId="0" borderId="12" xfId="3" applyFont="1" applyFill="1" applyBorder="1" applyAlignment="1">
      <alignment horizontal="left" vertical="center" wrapText="1"/>
    </xf>
    <xf numFmtId="0" fontId="38" fillId="3" borderId="12" xfId="3" applyFont="1" applyFill="1" applyBorder="1" applyAlignment="1">
      <alignment vertical="center"/>
    </xf>
    <xf numFmtId="0" fontId="0" fillId="3" borderId="14" xfId="0" applyFill="1" applyBorder="1"/>
    <xf numFmtId="0" fontId="0" fillId="3" borderId="8" xfId="0" applyFill="1" applyBorder="1"/>
    <xf numFmtId="0" fontId="36" fillId="3" borderId="0" xfId="2" applyFont="1" applyFill="1"/>
    <xf numFmtId="0" fontId="38" fillId="0" borderId="0" xfId="3" applyFont="1" applyFill="1" applyAlignment="1">
      <alignment horizontal="left" vertical="center"/>
    </xf>
    <xf numFmtId="0" fontId="29" fillId="0" borderId="0" xfId="3" applyFill="1" applyAlignment="1">
      <alignment horizontal="center"/>
    </xf>
    <xf numFmtId="0" fontId="31" fillId="0" borderId="0" xfId="3" applyFont="1" applyFill="1" applyBorder="1"/>
    <xf numFmtId="0" fontId="31" fillId="0" borderId="0" xfId="3" applyFont="1" applyFill="1" applyBorder="1" applyAlignment="1">
      <alignment horizontal="center"/>
    </xf>
    <xf numFmtId="0" fontId="29" fillId="3" borderId="0" xfId="3" applyFont="1" applyFill="1"/>
    <xf numFmtId="166" fontId="29" fillId="3" borderId="0" xfId="3" applyNumberFormat="1" applyFont="1" applyFill="1"/>
    <xf numFmtId="0" fontId="44" fillId="0" borderId="1" xfId="0" applyFont="1" applyBorder="1" applyAlignment="1">
      <alignment vertical="center" wrapText="1"/>
    </xf>
    <xf numFmtId="3" fontId="44" fillId="0" borderId="1" xfId="0" applyNumberFormat="1" applyFont="1" applyBorder="1" applyAlignment="1">
      <alignment horizontal="center" vertical="center"/>
    </xf>
    <xf numFmtId="10" fontId="44" fillId="0" borderId="1" xfId="0" applyNumberFormat="1" applyFont="1" applyBorder="1" applyAlignment="1">
      <alignment horizontal="center" vertical="center"/>
    </xf>
    <xf numFmtId="0" fontId="44" fillId="0" borderId="16" xfId="0" applyFont="1" applyBorder="1" applyAlignment="1">
      <alignment vertical="center" wrapText="1"/>
    </xf>
    <xf numFmtId="3" fontId="44" fillId="0" borderId="16" xfId="0" applyNumberFormat="1" applyFont="1" applyBorder="1" applyAlignment="1">
      <alignment horizontal="center" vertical="center"/>
    </xf>
    <xf numFmtId="0" fontId="46" fillId="6" borderId="1" xfId="0" applyFont="1" applyFill="1" applyBorder="1" applyAlignment="1">
      <alignment horizontal="center" vertical="center" wrapText="1"/>
    </xf>
    <xf numFmtId="3" fontId="46"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xf>
    <xf numFmtId="0" fontId="29" fillId="3" borderId="0" xfId="2" applyFont="1" applyFill="1"/>
    <xf numFmtId="0" fontId="32" fillId="3" borderId="1" xfId="2" applyFont="1" applyFill="1" applyBorder="1"/>
    <xf numFmtId="0" fontId="29" fillId="3" borderId="1" xfId="2" applyFont="1" applyFill="1" applyBorder="1"/>
    <xf numFmtId="3" fontId="29" fillId="3" borderId="1" xfId="2" applyNumberFormat="1" applyFont="1" applyFill="1" applyBorder="1" applyAlignment="1">
      <alignment horizontal="center"/>
    </xf>
    <xf numFmtId="167" fontId="29" fillId="3" borderId="1" xfId="7" applyNumberFormat="1" applyFont="1" applyFill="1" applyBorder="1" applyAlignment="1">
      <alignment horizontal="center"/>
    </xf>
    <xf numFmtId="3" fontId="32" fillId="4" borderId="1" xfId="2" applyNumberFormat="1" applyFont="1" applyFill="1" applyBorder="1" applyAlignment="1">
      <alignment horizontal="center"/>
    </xf>
    <xf numFmtId="9" fontId="32" fillId="4" borderId="1" xfId="0" applyNumberFormat="1" applyFont="1" applyFill="1" applyBorder="1" applyAlignment="1">
      <alignment horizontal="center"/>
    </xf>
    <xf numFmtId="0" fontId="32" fillId="3" borderId="0" xfId="2" applyFont="1" applyFill="1"/>
    <xf numFmtId="0" fontId="29" fillId="7" borderId="1" xfId="2" applyFont="1" applyFill="1" applyBorder="1"/>
    <xf numFmtId="3" fontId="29" fillId="7" borderId="1" xfId="2" applyNumberFormat="1" applyFont="1" applyFill="1" applyBorder="1" applyAlignment="1">
      <alignment horizontal="center"/>
    </xf>
    <xf numFmtId="0" fontId="32" fillId="0" borderId="0" xfId="3" applyFont="1" applyFill="1" applyBorder="1"/>
    <xf numFmtId="0" fontId="29" fillId="0" borderId="0" xfId="3" applyFont="1" applyFill="1"/>
    <xf numFmtId="164" fontId="29" fillId="0" borderId="0" xfId="3" applyNumberFormat="1" applyFont="1" applyFill="1" applyBorder="1"/>
    <xf numFmtId="0" fontId="46" fillId="6" borderId="1" xfId="0" applyFont="1" applyFill="1" applyBorder="1" applyAlignment="1">
      <alignment horizontal="center" vertical="center"/>
    </xf>
    <xf numFmtId="0" fontId="42" fillId="6" borderId="1" xfId="0" applyFont="1" applyFill="1" applyBorder="1" applyAlignment="1">
      <alignment horizontal="center" vertical="center"/>
    </xf>
    <xf numFmtId="4" fontId="42" fillId="6" borderId="1" xfId="0" applyNumberFormat="1" applyFont="1" applyFill="1" applyBorder="1" applyAlignment="1">
      <alignment horizontal="center" vertical="center" wrapText="1"/>
    </xf>
    <xf numFmtId="0" fontId="38" fillId="3" borderId="1" xfId="2" applyFont="1" applyFill="1" applyBorder="1"/>
    <xf numFmtId="43" fontId="32" fillId="3" borderId="1" xfId="3" applyNumberFormat="1" applyFont="1" applyFill="1" applyBorder="1" applyAlignment="1">
      <alignment horizontal="center" vertical="center" wrapText="1"/>
    </xf>
    <xf numFmtId="0" fontId="32" fillId="3" borderId="1" xfId="3" quotePrefix="1" applyFont="1" applyFill="1" applyBorder="1" applyAlignment="1">
      <alignment horizontal="center" vertical="center" wrapText="1"/>
    </xf>
    <xf numFmtId="43" fontId="32" fillId="3" borderId="1" xfId="3" applyNumberFormat="1" applyFont="1" applyFill="1" applyBorder="1" applyAlignment="1">
      <alignment horizontal="left" vertical="center" wrapText="1"/>
    </xf>
    <xf numFmtId="0" fontId="32" fillId="3" borderId="1" xfId="3" applyFont="1" applyFill="1" applyBorder="1" applyAlignment="1">
      <alignment horizontal="left" vertical="center"/>
    </xf>
    <xf numFmtId="0" fontId="46" fillId="6" borderId="1" xfId="0" applyFont="1" applyFill="1" applyBorder="1" applyAlignment="1">
      <alignment horizontal="left" vertical="center" wrapText="1"/>
    </xf>
    <xf numFmtId="0" fontId="32" fillId="0" borderId="0" xfId="3" applyFont="1" applyFill="1" applyBorder="1" applyAlignment="1">
      <alignment horizontal="center" vertical="center" wrapText="1"/>
    </xf>
    <xf numFmtId="0" fontId="32" fillId="3" borderId="1" xfId="3" applyFont="1" applyFill="1" applyBorder="1" applyAlignment="1">
      <alignment horizontal="center" vertical="center" wrapText="1"/>
    </xf>
    <xf numFmtId="0" fontId="32" fillId="3" borderId="17" xfId="3" applyFont="1" applyFill="1" applyBorder="1" applyAlignment="1">
      <alignment horizontal="center" vertical="center" wrapText="1"/>
    </xf>
    <xf numFmtId="0" fontId="32" fillId="4" borderId="1" xfId="3" applyFont="1" applyFill="1" applyBorder="1" applyAlignment="1">
      <alignment horizontal="center" vertical="center" wrapText="1"/>
    </xf>
    <xf numFmtId="0" fontId="29" fillId="0" borderId="0" xfId="3" applyFont="1" applyFill="1" applyBorder="1" applyAlignment="1">
      <alignment vertical="center"/>
    </xf>
    <xf numFmtId="0" fontId="32" fillId="0" borderId="0" xfId="3" applyFont="1" applyFill="1" applyBorder="1" applyAlignment="1">
      <alignment wrapText="1"/>
    </xf>
    <xf numFmtId="0" fontId="48" fillId="0" borderId="1" xfId="3" applyFont="1" applyFill="1" applyBorder="1" applyAlignment="1">
      <alignment horizontal="center" vertical="center" wrapText="1"/>
    </xf>
    <xf numFmtId="0" fontId="48" fillId="0" borderId="0" xfId="3" applyFont="1" applyFill="1" applyBorder="1" applyAlignment="1">
      <alignment horizontal="center" vertical="center" wrapText="1"/>
    </xf>
    <xf numFmtId="3" fontId="47" fillId="0" borderId="0" xfId="1" applyNumberFormat="1" applyFont="1" applyFill="1" applyBorder="1"/>
    <xf numFmtId="168" fontId="32" fillId="0" borderId="0" xfId="1" applyNumberFormat="1" applyFont="1" applyFill="1" applyBorder="1" applyAlignment="1">
      <alignment vertical="center"/>
    </xf>
    <xf numFmtId="0" fontId="40" fillId="0" borderId="0" xfId="0" applyFont="1" applyBorder="1" applyAlignment="1">
      <alignment vertical="center"/>
    </xf>
    <xf numFmtId="4" fontId="29" fillId="3" borderId="0" xfId="3" applyNumberFormat="1" applyFont="1" applyFill="1"/>
    <xf numFmtId="165" fontId="37" fillId="0" borderId="0" xfId="1" applyNumberFormat="1" applyFont="1" applyFill="1" applyBorder="1" applyAlignment="1">
      <alignment horizontal="right" wrapText="1" indent="1"/>
    </xf>
    <xf numFmtId="37" fontId="32" fillId="0" borderId="0" xfId="1" applyNumberFormat="1" applyFont="1" applyFill="1" applyBorder="1"/>
    <xf numFmtId="167" fontId="32" fillId="0" borderId="0" xfId="7" applyNumberFormat="1" applyFont="1" applyFill="1" applyBorder="1"/>
    <xf numFmtId="0" fontId="32" fillId="5" borderId="1" xfId="3" applyFont="1" applyFill="1" applyBorder="1" applyAlignment="1">
      <alignment horizontal="center" vertical="center" wrapText="1"/>
    </xf>
    <xf numFmtId="0" fontId="29" fillId="0" borderId="0" xfId="3" applyFont="1" applyFill="1" applyBorder="1"/>
    <xf numFmtId="0" fontId="29" fillId="0" borderId="0" xfId="3" applyFill="1" applyBorder="1" applyAlignment="1">
      <alignment vertical="center"/>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3" fontId="34" fillId="0" borderId="0" xfId="1" applyNumberFormat="1" applyFont="1" applyFill="1" applyBorder="1" applyAlignment="1">
      <alignment horizontal="right" vertical="center" wrapText="1"/>
    </xf>
    <xf numFmtId="3" fontId="29" fillId="0" borderId="0" xfId="1" applyNumberFormat="1" applyFont="1" applyFill="1" applyBorder="1" applyAlignment="1">
      <alignment horizontal="right" vertical="center"/>
    </xf>
    <xf numFmtId="3" fontId="29" fillId="0" borderId="0" xfId="1" applyNumberFormat="1" applyFont="1" applyFill="1" applyBorder="1" applyAlignment="1">
      <alignment vertical="center"/>
    </xf>
    <xf numFmtId="3" fontId="47" fillId="0" borderId="0" xfId="1" applyNumberFormat="1" applyFont="1" applyFill="1" applyBorder="1" applyAlignment="1">
      <alignment vertical="center"/>
    </xf>
    <xf numFmtId="3" fontId="29" fillId="5" borderId="1" xfId="1" applyNumberFormat="1" applyFont="1" applyFill="1" applyBorder="1" applyAlignment="1">
      <alignment vertical="center"/>
    </xf>
    <xf numFmtId="168" fontId="29" fillId="0" borderId="0" xfId="1" applyNumberFormat="1" applyFont="1" applyFill="1" applyBorder="1" applyAlignment="1">
      <alignment vertical="center"/>
    </xf>
    <xf numFmtId="3" fontId="29" fillId="5" borderId="17" xfId="1" applyNumberFormat="1" applyFont="1" applyFill="1" applyBorder="1" applyAlignment="1">
      <alignment vertical="center"/>
    </xf>
    <xf numFmtId="0" fontId="34" fillId="0" borderId="0" xfId="1" applyNumberFormat="1" applyFont="1" applyFill="1" applyBorder="1" applyAlignment="1">
      <alignment horizontal="right" vertical="center" wrapText="1"/>
    </xf>
    <xf numFmtId="37" fontId="29" fillId="3" borderId="1" xfId="1" applyNumberFormat="1" applyFont="1" applyFill="1" applyBorder="1" applyAlignment="1">
      <alignment horizontal="center"/>
    </xf>
    <xf numFmtId="37" fontId="32" fillId="4" borderId="1" xfId="1" applyNumberFormat="1" applyFont="1" applyFill="1" applyBorder="1" applyAlignment="1">
      <alignment horizontal="center"/>
    </xf>
    <xf numFmtId="167" fontId="32" fillId="4" borderId="1" xfId="7" applyNumberFormat="1" applyFont="1" applyFill="1" applyBorder="1" applyAlignment="1">
      <alignment horizontal="center"/>
    </xf>
    <xf numFmtId="37" fontId="34" fillId="3" borderId="1" xfId="1" applyNumberFormat="1" applyFont="1" applyFill="1" applyBorder="1" applyAlignment="1">
      <alignment horizontal="center" wrapText="1"/>
    </xf>
    <xf numFmtId="37" fontId="37" fillId="4" borderId="1" xfId="1" applyNumberFormat="1" applyFont="1" applyFill="1" applyBorder="1" applyAlignment="1">
      <alignment horizontal="center" wrapText="1"/>
    </xf>
    <xf numFmtId="3" fontId="47" fillId="0" borderId="0" xfId="1" applyNumberFormat="1" applyFont="1" applyFill="1" applyBorder="1" applyAlignment="1">
      <alignment vertical="center" wrapText="1"/>
    </xf>
    <xf numFmtId="0" fontId="32" fillId="5" borderId="1" xfId="3" applyFont="1" applyFill="1" applyBorder="1" applyAlignment="1">
      <alignment horizontal="center" vertical="center" wrapText="1"/>
    </xf>
    <xf numFmtId="164" fontId="34" fillId="0" borderId="0" xfId="5" applyNumberFormat="1" applyFont="1" applyFill="1" applyBorder="1" applyAlignment="1">
      <alignment horizontal="center"/>
    </xf>
    <xf numFmtId="0" fontId="32" fillId="0" borderId="0" xfId="3" applyFont="1" applyFill="1" applyBorder="1" applyAlignment="1">
      <alignment vertical="center"/>
    </xf>
    <xf numFmtId="0" fontId="52" fillId="0" borderId="0" xfId="3" applyFont="1" applyFill="1" applyBorder="1" applyAlignment="1">
      <alignment vertical="center"/>
    </xf>
    <xf numFmtId="0" fontId="32" fillId="0" borderId="0" xfId="3" applyFont="1" applyFill="1"/>
    <xf numFmtId="164" fontId="37" fillId="0" borderId="24" xfId="5" applyNumberFormat="1" applyFont="1" applyFill="1" applyBorder="1" applyAlignment="1">
      <alignment horizontal="center"/>
    </xf>
    <xf numFmtId="168" fontId="32" fillId="0" borderId="0" xfId="1" applyNumberFormat="1" applyFont="1" applyFill="1" applyBorder="1" applyAlignment="1">
      <alignment horizontal="right" vertical="center"/>
    </xf>
    <xf numFmtId="0" fontId="29" fillId="0" borderId="0" xfId="3" applyFill="1" applyBorder="1" applyAlignment="1">
      <alignment horizontal="right" vertical="center"/>
    </xf>
    <xf numFmtId="0" fontId="47" fillId="0" borderId="0" xfId="3" applyFont="1" applyFill="1" applyBorder="1" applyAlignment="1">
      <alignment horizontal="right" vertical="center"/>
    </xf>
    <xf numFmtId="3" fontId="34" fillId="5" borderId="1" xfId="1" applyNumberFormat="1" applyFont="1" applyFill="1" applyBorder="1" applyAlignment="1">
      <alignment horizontal="right" vertical="center" wrapText="1"/>
    </xf>
    <xf numFmtId="3" fontId="34" fillId="5" borderId="17" xfId="1" applyNumberFormat="1" applyFont="1" applyFill="1" applyBorder="1" applyAlignment="1">
      <alignment horizontal="right" vertical="center" wrapText="1"/>
    </xf>
    <xf numFmtId="0" fontId="50" fillId="0" borderId="0" xfId="3" applyFont="1" applyFill="1"/>
    <xf numFmtId="0" fontId="50" fillId="3" borderId="0" xfId="3" applyFont="1" applyFill="1" applyAlignment="1">
      <alignment horizontal="center" vertical="center"/>
    </xf>
    <xf numFmtId="0" fontId="53" fillId="3" borderId="0" xfId="3" applyFont="1" applyFill="1" applyAlignment="1">
      <alignment horizontal="center" vertical="center"/>
    </xf>
    <xf numFmtId="14" fontId="50" fillId="3" borderId="0" xfId="3" applyNumberFormat="1" applyFont="1" applyFill="1" applyAlignment="1">
      <alignment horizontal="center" vertical="center"/>
    </xf>
    <xf numFmtId="0" fontId="32" fillId="6" borderId="1" xfId="3" applyFont="1" applyFill="1" applyBorder="1" applyAlignment="1">
      <alignment horizontal="center"/>
    </xf>
    <xf numFmtId="0" fontId="29" fillId="3" borderId="0" xfId="1" applyNumberFormat="1" applyFont="1" applyFill="1" applyBorder="1" applyAlignment="1">
      <alignment vertical="center"/>
    </xf>
    <xf numFmtId="0" fontId="29" fillId="3" borderId="1" xfId="3" quotePrefix="1" applyNumberFormat="1" applyFont="1" applyFill="1" applyBorder="1" applyAlignment="1">
      <alignment horizontal="center" vertical="center"/>
    </xf>
    <xf numFmtId="0" fontId="29" fillId="3" borderId="17" xfId="3" quotePrefix="1" applyNumberFormat="1" applyFont="1" applyFill="1" applyBorder="1" applyAlignment="1">
      <alignment horizontal="center" vertical="center"/>
    </xf>
    <xf numFmtId="0" fontId="32" fillId="5" borderId="1" xfId="3" applyFont="1" applyFill="1" applyBorder="1" applyAlignment="1">
      <alignment horizontal="center" vertical="center" wrapText="1"/>
    </xf>
    <xf numFmtId="3" fontId="54" fillId="6" borderId="1" xfId="3" applyNumberFormat="1" applyFont="1" applyFill="1" applyBorder="1" applyAlignment="1">
      <alignment horizontal="right" vertical="center"/>
    </xf>
    <xf numFmtId="0" fontId="55" fillId="0" borderId="0" xfId="3" applyFont="1" applyFill="1"/>
    <xf numFmtId="0" fontId="55" fillId="3"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7" fillId="3" borderId="0" xfId="3" applyFont="1" applyFill="1" applyAlignment="1">
      <alignment horizontal="center" vertical="center"/>
    </xf>
    <xf numFmtId="0" fontId="55" fillId="3" borderId="0" xfId="3" applyFont="1" applyFill="1" applyBorder="1"/>
    <xf numFmtId="0" fontId="29" fillId="3" borderId="0" xfId="3" applyFont="1" applyFill="1" applyBorder="1"/>
    <xf numFmtId="3" fontId="29" fillId="3" borderId="0" xfId="3" applyNumberFormat="1" applyFont="1" applyFill="1" applyBorder="1" applyAlignment="1">
      <alignment horizontal="center" vertical="center"/>
    </xf>
    <xf numFmtId="0" fontId="29" fillId="3" borderId="0" xfId="3" applyFont="1" applyFill="1" applyAlignment="1">
      <alignment horizontal="right" vertical="center"/>
    </xf>
    <xf numFmtId="0" fontId="38" fillId="3" borderId="0" xfId="3" applyFont="1" applyFill="1" applyAlignment="1">
      <alignment horizontal="right" vertical="center"/>
    </xf>
    <xf numFmtId="0" fontId="29" fillId="3" borderId="0" xfId="3" applyFont="1" applyFill="1" applyBorder="1" applyAlignment="1">
      <alignment horizontal="right" vertical="center"/>
    </xf>
    <xf numFmtId="0" fontId="29" fillId="0" borderId="0" xfId="3" applyFont="1" applyFill="1" applyAlignment="1">
      <alignment horizontal="right" vertical="center"/>
    </xf>
    <xf numFmtId="0" fontId="29" fillId="3" borderId="0" xfId="0" applyFont="1" applyFill="1" applyBorder="1" applyAlignment="1">
      <alignment horizontal="right" vertical="center"/>
    </xf>
    <xf numFmtId="0" fontId="32" fillId="0" borderId="0" xfId="3" applyFont="1" applyFill="1" applyAlignment="1">
      <alignment horizontal="right" vertical="center"/>
    </xf>
    <xf numFmtId="0" fontId="30" fillId="0" borderId="0" xfId="3" applyFont="1" applyFill="1"/>
    <xf numFmtId="0" fontId="32" fillId="3" borderId="0" xfId="3" applyFont="1" applyFill="1"/>
    <xf numFmtId="3" fontId="41" fillId="3" borderId="1" xfId="0" applyNumberFormat="1" applyFont="1" applyFill="1" applyBorder="1" applyAlignment="1">
      <alignment horizontal="right"/>
    </xf>
    <xf numFmtId="3" fontId="42" fillId="3" borderId="0" xfId="0" applyNumberFormat="1" applyFont="1" applyFill="1" applyBorder="1" applyAlignment="1">
      <alignment horizontal="right"/>
    </xf>
    <xf numFmtId="0" fontId="41" fillId="3" borderId="0" xfId="3" applyFont="1" applyFill="1" applyAlignment="1">
      <alignment horizontal="center"/>
    </xf>
    <xf numFmtId="0" fontId="41" fillId="3" borderId="0" xfId="3" applyFont="1" applyFill="1" applyAlignment="1">
      <alignment horizontal="right"/>
    </xf>
    <xf numFmtId="0" fontId="41" fillId="3" borderId="0" xfId="3" applyFont="1" applyFill="1" applyBorder="1" applyAlignment="1">
      <alignment horizontal="right"/>
    </xf>
    <xf numFmtId="0" fontId="56" fillId="3" borderId="0" xfId="3" applyFont="1" applyFill="1" applyBorder="1" applyAlignment="1">
      <alignment horizontal="right"/>
    </xf>
    <xf numFmtId="169" fontId="54" fillId="3" borderId="0" xfId="3" applyNumberFormat="1" applyFont="1" applyFill="1" applyAlignment="1">
      <alignment horizontal="right"/>
    </xf>
    <xf numFmtId="3" fontId="37" fillId="4" borderId="1" xfId="1" applyNumberFormat="1" applyFont="1" applyFill="1" applyBorder="1" applyAlignment="1">
      <alignment horizontal="right" vertical="center" wrapText="1"/>
    </xf>
    <xf numFmtId="3" fontId="32" fillId="4" borderId="1" xfId="1" applyNumberFormat="1" applyFont="1" applyFill="1" applyBorder="1" applyAlignment="1">
      <alignment vertical="center"/>
    </xf>
    <xf numFmtId="0" fontId="32" fillId="4" borderId="1" xfId="3" applyFont="1" applyFill="1" applyBorder="1" applyAlignment="1">
      <alignment horizontal="center" vertical="center" wrapText="1"/>
    </xf>
    <xf numFmtId="0" fontId="29" fillId="0" borderId="0" xfId="3" applyFill="1"/>
    <xf numFmtId="0" fontId="55" fillId="0" borderId="0" xfId="3" applyFont="1" applyFill="1"/>
    <xf numFmtId="0" fontId="56" fillId="3" borderId="0" xfId="3" applyFont="1" applyFill="1" applyAlignment="1">
      <alignment horizontal="center" vertical="center"/>
    </xf>
    <xf numFmtId="0" fontId="55" fillId="3" borderId="0" xfId="3" applyFont="1" applyFill="1" applyAlignment="1">
      <alignment horizontal="center" vertical="center"/>
    </xf>
    <xf numFmtId="0" fontId="55" fillId="3" borderId="0" xfId="3" applyFont="1" applyFill="1" applyBorder="1"/>
    <xf numFmtId="0" fontId="30" fillId="0" borderId="0" xfId="3" applyFont="1" applyFill="1"/>
    <xf numFmtId="14" fontId="50" fillId="0" borderId="0" xfId="3" applyNumberFormat="1" applyFont="1" applyFill="1" applyAlignment="1">
      <alignment horizontal="center" vertical="center"/>
    </xf>
    <xf numFmtId="0" fontId="29" fillId="0" borderId="0" xfId="3" applyFill="1" applyAlignment="1">
      <alignment horizontal="center" vertical="center"/>
    </xf>
    <xf numFmtId="0" fontId="52" fillId="0" borderId="0" xfId="3" applyFont="1" applyFill="1"/>
    <xf numFmtId="0" fontId="52" fillId="0" borderId="0" xfId="3" applyFont="1" applyFill="1" applyBorder="1"/>
    <xf numFmtId="0" fontId="74" fillId="0" borderId="0" xfId="0" applyFont="1"/>
    <xf numFmtId="170" fontId="74" fillId="0" borderId="0" xfId="0" applyNumberFormat="1" applyFont="1"/>
    <xf numFmtId="14" fontId="74" fillId="0" borderId="0" xfId="0" applyNumberFormat="1" applyFont="1"/>
    <xf numFmtId="0" fontId="72" fillId="0" borderId="0" xfId="0" applyFont="1"/>
    <xf numFmtId="170" fontId="72" fillId="0" borderId="0" xfId="0" applyNumberFormat="1" applyFont="1"/>
    <xf numFmtId="14" fontId="72" fillId="0" borderId="0" xfId="0" applyNumberFormat="1" applyFont="1"/>
    <xf numFmtId="170" fontId="0" fillId="0" borderId="0" xfId="0" applyNumberFormat="1"/>
    <xf numFmtId="14" fontId="0" fillId="0" borderId="0" xfId="0" applyNumberFormat="1"/>
    <xf numFmtId="14" fontId="72" fillId="0" borderId="0" xfId="0" applyNumberFormat="1" applyFont="1" applyAlignment="1">
      <alignment wrapText="1"/>
    </xf>
    <xf numFmtId="0" fontId="72" fillId="0" borderId="0" xfId="0" applyFont="1" applyAlignment="1">
      <alignment wrapText="1"/>
    </xf>
    <xf numFmtId="3" fontId="37" fillId="4" borderId="25" xfId="1" applyNumberFormat="1" applyFont="1" applyFill="1" applyBorder="1" applyAlignment="1">
      <alignment horizontal="right" vertical="center" wrapText="1"/>
    </xf>
    <xf numFmtId="0" fontId="30" fillId="0" borderId="0" xfId="3" applyFont="1" applyFill="1" applyBorder="1" applyAlignment="1">
      <alignment vertical="center"/>
    </xf>
    <xf numFmtId="0" fontId="30" fillId="3" borderId="0" xfId="3" applyFont="1" applyFill="1" applyBorder="1" applyAlignment="1">
      <alignment vertical="center"/>
    </xf>
    <xf numFmtId="0" fontId="30" fillId="0" borderId="0" xfId="3" applyFont="1" applyFill="1" applyBorder="1" applyAlignment="1"/>
    <xf numFmtId="0" fontId="30" fillId="3" borderId="0" xfId="3" applyFont="1" applyFill="1" applyAlignment="1">
      <alignment vertical="center"/>
    </xf>
    <xf numFmtId="0" fontId="42" fillId="3" borderId="0" xfId="3" applyFont="1" applyFill="1" applyAlignment="1">
      <alignment vertical="center"/>
    </xf>
    <xf numFmtId="0" fontId="75" fillId="3" borderId="0" xfId="2" applyFont="1" applyFill="1"/>
    <xf numFmtId="3" fontId="32" fillId="0" borderId="0" xfId="3" applyNumberFormat="1" applyFont="1" applyFill="1" applyBorder="1" applyAlignment="1">
      <alignment wrapText="1"/>
    </xf>
    <xf numFmtId="3" fontId="32" fillId="5" borderId="1" xfId="3" applyNumberFormat="1" applyFont="1" applyFill="1" applyBorder="1" applyAlignment="1">
      <alignment horizontal="center" vertical="center" wrapText="1"/>
    </xf>
    <xf numFmtId="3" fontId="31" fillId="0" borderId="0" xfId="3" applyNumberFormat="1" applyFont="1" applyFill="1" applyBorder="1"/>
    <xf numFmtId="3" fontId="29" fillId="0" borderId="0" xfId="3" applyNumberFormat="1" applyFill="1"/>
    <xf numFmtId="3" fontId="29" fillId="0" borderId="0" xfId="1" applyNumberFormat="1" applyFont="1" applyFill="1" applyBorder="1" applyAlignment="1">
      <alignment horizontal="right" vertical="center"/>
    </xf>
    <xf numFmtId="0" fontId="30" fillId="3" borderId="0" xfId="3" applyFont="1" applyFill="1" applyAlignment="1">
      <alignment horizontal="left" vertical="center"/>
    </xf>
    <xf numFmtId="0" fontId="29" fillId="0" borderId="0" xfId="3" applyFill="1"/>
    <xf numFmtId="164" fontId="34" fillId="3" borderId="1" xfId="5" applyNumberFormat="1" applyFont="1" applyFill="1" applyBorder="1" applyAlignment="1">
      <alignment horizontal="center"/>
    </xf>
    <xf numFmtId="3" fontId="29" fillId="5" borderId="1" xfId="1" applyNumberFormat="1" applyFont="1" applyFill="1" applyBorder="1" applyAlignment="1">
      <alignment vertical="center"/>
    </xf>
    <xf numFmtId="3" fontId="34" fillId="5" borderId="1" xfId="1" applyNumberFormat="1" applyFont="1" applyFill="1" applyBorder="1" applyAlignment="1">
      <alignment horizontal="right" vertical="center" wrapText="1"/>
    </xf>
    <xf numFmtId="3" fontId="37" fillId="4" borderId="1" xfId="1" applyNumberFormat="1" applyFont="1" applyFill="1" applyBorder="1" applyAlignment="1">
      <alignment horizontal="right" vertical="center" wrapText="1"/>
    </xf>
    <xf numFmtId="3" fontId="34" fillId="0" borderId="1" xfId="1" applyNumberFormat="1" applyFont="1" applyFill="1" applyBorder="1" applyAlignment="1">
      <alignment horizontal="center" vertical="center" wrapText="1"/>
    </xf>
    <xf numFmtId="37" fontId="29" fillId="0" borderId="1" xfId="1" applyNumberFormat="1" applyFont="1" applyFill="1" applyBorder="1" applyAlignment="1">
      <alignment horizontal="center"/>
    </xf>
    <xf numFmtId="37" fontId="34" fillId="0" borderId="1" xfId="1" applyNumberFormat="1" applyFont="1" applyFill="1" applyBorder="1" applyAlignment="1">
      <alignment horizontal="center" wrapText="1"/>
    </xf>
    <xf numFmtId="0" fontId="0" fillId="0" borderId="0" xfId="0"/>
    <xf numFmtId="0" fontId="29" fillId="3" borderId="0" xfId="3" applyFont="1" applyFill="1"/>
    <xf numFmtId="0" fontId="32" fillId="5" borderId="1" xfId="3" applyFont="1" applyFill="1" applyBorder="1" applyAlignment="1">
      <alignment horizontal="center" vertical="center" wrapText="1"/>
    </xf>
    <xf numFmtId="0" fontId="30" fillId="3" borderId="0" xfId="2" applyFont="1" applyFill="1" applyAlignment="1">
      <alignment horizontal="left" vertical="center"/>
    </xf>
    <xf numFmtId="0" fontId="46" fillId="6" borderId="1" xfId="0" applyFont="1" applyFill="1" applyBorder="1" applyAlignment="1">
      <alignment horizontal="center" vertical="center"/>
    </xf>
    <xf numFmtId="0" fontId="29" fillId="0" borderId="0" xfId="3" applyFill="1" applyBorder="1" applyAlignment="1">
      <alignment horizontal="center" vertical="center"/>
    </xf>
    <xf numFmtId="0" fontId="54" fillId="0" borderId="0" xfId="3" applyFont="1" applyFill="1" applyBorder="1" applyAlignment="1">
      <alignment horizontal="center" vertical="center" wrapText="1"/>
    </xf>
    <xf numFmtId="0" fontId="32" fillId="0" borderId="0" xfId="3" applyFont="1" applyFill="1" applyBorder="1" applyAlignment="1">
      <alignment horizontal="center"/>
    </xf>
    <xf numFmtId="0" fontId="32" fillId="3" borderId="17" xfId="3" quotePrefix="1" applyNumberFormat="1" applyFont="1" applyFill="1" applyBorder="1" applyAlignment="1">
      <alignment horizontal="center" vertical="center"/>
    </xf>
    <xf numFmtId="172" fontId="30" fillId="3" borderId="0" xfId="3" applyNumberFormat="1" applyFont="1" applyFill="1" applyAlignment="1">
      <alignment horizontal="left" vertical="center"/>
    </xf>
    <xf numFmtId="0" fontId="30" fillId="3" borderId="0" xfId="2" applyFont="1" applyFill="1" applyAlignment="1">
      <alignment vertical="center"/>
    </xf>
    <xf numFmtId="172" fontId="30" fillId="3" borderId="0" xfId="2" applyNumberFormat="1" applyFont="1" applyFill="1" applyAlignment="1">
      <alignment horizontal="left" vertical="center"/>
    </xf>
    <xf numFmtId="0" fontId="32" fillId="3" borderId="1" xfId="2" applyFont="1" applyFill="1" applyBorder="1" applyAlignment="1">
      <alignment horizontal="center" vertical="center" wrapText="1"/>
    </xf>
    <xf numFmtId="37" fontId="37" fillId="0" borderId="0" xfId="1" applyNumberFormat="1" applyFont="1" applyFill="1" applyBorder="1" applyAlignment="1">
      <alignment horizontal="center" wrapText="1"/>
    </xf>
    <xf numFmtId="167" fontId="32" fillId="0" borderId="0" xfId="7" applyNumberFormat="1" applyFont="1" applyFill="1" applyBorder="1" applyAlignment="1">
      <alignment horizontal="center"/>
    </xf>
    <xf numFmtId="0" fontId="32" fillId="5" borderId="1" xfId="3" applyFont="1" applyFill="1" applyBorder="1" applyAlignment="1">
      <alignment horizontal="center" wrapText="1"/>
    </xf>
    <xf numFmtId="37" fontId="37" fillId="5" borderId="1" xfId="1" applyNumberFormat="1" applyFont="1" applyFill="1" applyBorder="1" applyAlignment="1">
      <alignment horizontal="center" wrapText="1"/>
    </xf>
    <xf numFmtId="167" fontId="32" fillId="5" borderId="1" xfId="7" applyNumberFormat="1" applyFont="1" applyFill="1" applyBorder="1" applyAlignment="1">
      <alignment horizontal="center"/>
    </xf>
    <xf numFmtId="0" fontId="76" fillId="5" borderId="1" xfId="3" applyFont="1" applyFill="1" applyBorder="1" applyAlignment="1">
      <alignment horizontal="center" vertical="center" wrapText="1"/>
    </xf>
    <xf numFmtId="3" fontId="76" fillId="5" borderId="1" xfId="3" applyNumberFormat="1" applyFont="1" applyFill="1" applyBorder="1" applyAlignment="1">
      <alignment horizontal="center" vertical="center" wrapText="1"/>
    </xf>
    <xf numFmtId="3" fontId="77" fillId="0" borderId="1" xfId="0" applyNumberFormat="1" applyFont="1" applyBorder="1" applyAlignment="1">
      <alignment horizontal="center" vertical="center"/>
    </xf>
    <xf numFmtId="3" fontId="49" fillId="0" borderId="1" xfId="3" applyNumberFormat="1" applyFont="1" applyFill="1" applyBorder="1" applyAlignment="1">
      <alignment horizontal="center"/>
    </xf>
    <xf numFmtId="4" fontId="49" fillId="0" borderId="1" xfId="3" applyNumberFormat="1" applyFont="1" applyFill="1" applyBorder="1" applyAlignment="1">
      <alignment horizontal="center"/>
    </xf>
    <xf numFmtId="3" fontId="77" fillId="0" borderId="16" xfId="0" applyNumberFormat="1" applyFont="1" applyBorder="1" applyAlignment="1">
      <alignment horizontal="center" vertical="center"/>
    </xf>
    <xf numFmtId="0" fontId="76" fillId="5" borderId="1" xfId="3" applyFont="1" applyFill="1" applyBorder="1" applyAlignment="1">
      <alignment horizontal="center"/>
    </xf>
    <xf numFmtId="3" fontId="76" fillId="5" borderId="1" xfId="3" applyNumberFormat="1" applyFont="1" applyFill="1" applyBorder="1" applyAlignment="1">
      <alignment horizontal="center"/>
    </xf>
    <xf numFmtId="4" fontId="76" fillId="5" borderId="1" xfId="3" applyNumberFormat="1" applyFont="1" applyFill="1" applyBorder="1" applyAlignment="1">
      <alignment horizontal="center"/>
    </xf>
    <xf numFmtId="0" fontId="46" fillId="0" borderId="0" xfId="0" applyFont="1" applyFill="1" applyBorder="1" applyAlignment="1">
      <alignment vertical="center"/>
    </xf>
    <xf numFmtId="0" fontId="30" fillId="0" borderId="0" xfId="3" applyFont="1" applyFill="1" applyAlignment="1">
      <alignment horizontal="left"/>
    </xf>
    <xf numFmtId="3" fontId="29" fillId="7" borderId="20" xfId="2" applyNumberFormat="1" applyFont="1" applyFill="1" applyBorder="1" applyAlignment="1">
      <alignment horizontal="center"/>
    </xf>
    <xf numFmtId="0" fontId="29" fillId="0" borderId="0" xfId="2" applyFont="1" applyFill="1" applyBorder="1"/>
    <xf numFmtId="0" fontId="30" fillId="3" borderId="0" xfId="2" applyFont="1" applyFill="1" applyAlignment="1">
      <alignment horizontal="left" vertical="center"/>
    </xf>
    <xf numFmtId="0" fontId="28" fillId="0" borderId="0" xfId="0" applyFont="1" applyFill="1" applyBorder="1" applyAlignment="1">
      <alignment horizontal="center"/>
    </xf>
    <xf numFmtId="37" fontId="37" fillId="8" borderId="23" xfId="1" applyNumberFormat="1" applyFont="1" applyFill="1" applyBorder="1" applyAlignment="1">
      <alignment horizontal="right" vertical="center" wrapText="1"/>
    </xf>
    <xf numFmtId="3" fontId="37" fillId="0" borderId="1" xfId="1" applyNumberFormat="1" applyFont="1" applyFill="1" applyBorder="1" applyAlignment="1">
      <alignment horizontal="center" vertical="center" wrapText="1"/>
    </xf>
    <xf numFmtId="167" fontId="32" fillId="3" borderId="1" xfId="7" applyNumberFormat="1" applyFont="1" applyFill="1" applyBorder="1" applyAlignment="1">
      <alignment horizontal="center"/>
    </xf>
    <xf numFmtId="0" fontId="81" fillId="0" borderId="1" xfId="0" applyFont="1" applyBorder="1" applyAlignment="1">
      <alignment vertical="center" wrapText="1"/>
    </xf>
    <xf numFmtId="0" fontId="81" fillId="8" borderId="1" xfId="0" applyFont="1" applyFill="1" applyBorder="1" applyAlignment="1">
      <alignment horizontal="center" vertical="center"/>
    </xf>
    <xf numFmtId="37" fontId="34" fillId="3" borderId="1" xfId="1" applyNumberFormat="1" applyFont="1" applyFill="1" applyBorder="1" applyAlignment="1">
      <alignment horizontal="center" vertical="center" wrapText="1"/>
    </xf>
    <xf numFmtId="37" fontId="29" fillId="3" borderId="1" xfId="1" applyNumberFormat="1" applyFont="1" applyFill="1" applyBorder="1" applyAlignment="1">
      <alignment horizontal="center" vertical="center"/>
    </xf>
    <xf numFmtId="167" fontId="29" fillId="3" borderId="1" xfId="7" applyNumberFormat="1" applyFont="1" applyFill="1" applyBorder="1" applyAlignment="1">
      <alignment horizontal="center" vertical="center"/>
    </xf>
    <xf numFmtId="0" fontId="0" fillId="0" borderId="0" xfId="0" applyAlignment="1">
      <alignment vertical="center"/>
    </xf>
    <xf numFmtId="37" fontId="37" fillId="4" borderId="1" xfId="1" applyNumberFormat="1" applyFont="1" applyFill="1" applyBorder="1" applyAlignment="1">
      <alignment horizontal="center" vertical="center" wrapText="1"/>
    </xf>
    <xf numFmtId="37" fontId="32" fillId="4" borderId="1" xfId="1" applyNumberFormat="1" applyFont="1" applyFill="1" applyBorder="1" applyAlignment="1">
      <alignment horizontal="center" vertical="center"/>
    </xf>
    <xf numFmtId="167" fontId="32" fillId="4" borderId="1" xfId="7" applyNumberFormat="1" applyFont="1" applyFill="1" applyBorder="1" applyAlignment="1">
      <alignment horizontal="center" vertical="center"/>
    </xf>
    <xf numFmtId="0" fontId="45" fillId="3" borderId="1" xfId="2" applyFont="1" applyFill="1" applyBorder="1" applyAlignment="1">
      <alignment wrapText="1"/>
    </xf>
    <xf numFmtId="0" fontId="79" fillId="0" borderId="0" xfId="3" applyFont="1" applyFill="1" applyAlignment="1"/>
    <xf numFmtId="0" fontId="28" fillId="0" borderId="0" xfId="11"/>
    <xf numFmtId="165" fontId="47" fillId="41" borderId="1" xfId="1" applyNumberFormat="1" applyFont="1" applyFill="1" applyBorder="1" applyAlignment="1">
      <alignment horizontal="center" vertical="center" wrapText="1"/>
    </xf>
    <xf numFmtId="0" fontId="82" fillId="4" borderId="1" xfId="0" applyFont="1" applyFill="1" applyBorder="1" applyAlignment="1">
      <alignment horizontal="center" vertical="center"/>
    </xf>
    <xf numFmtId="0" fontId="45" fillId="0" borderId="0" xfId="2" applyFont="1" applyFill="1" applyBorder="1" applyAlignment="1">
      <alignment vertical="center"/>
    </xf>
    <xf numFmtId="0" fontId="32" fillId="0" borderId="0" xfId="2" applyFont="1" applyFill="1" applyBorder="1" applyAlignment="1">
      <alignment vertical="center"/>
    </xf>
    <xf numFmtId="0" fontId="38" fillId="3" borderId="17" xfId="2" applyFont="1" applyFill="1" applyBorder="1"/>
    <xf numFmtId="0" fontId="29" fillId="3" borderId="17" xfId="2" applyFont="1" applyFill="1" applyBorder="1"/>
    <xf numFmtId="0" fontId="45" fillId="3" borderId="0" xfId="2" applyFont="1" applyFill="1" applyBorder="1" applyAlignment="1">
      <alignment wrapText="1"/>
    </xf>
    <xf numFmtId="0" fontId="32" fillId="3" borderId="0" xfId="2" applyFont="1" applyFill="1" applyBorder="1"/>
    <xf numFmtId="0" fontId="32" fillId="0" borderId="0" xfId="2" applyFont="1" applyFill="1" applyBorder="1" applyAlignment="1">
      <alignment horizontal="right"/>
    </xf>
    <xf numFmtId="0" fontId="29" fillId="0" borderId="0" xfId="2" applyFont="1" applyFill="1"/>
    <xf numFmtId="0" fontId="32" fillId="0" borderId="0" xfId="2" applyFont="1" applyFill="1" applyBorder="1"/>
    <xf numFmtId="0" fontId="30" fillId="0" borderId="0" xfId="2" applyFont="1" applyFill="1" applyBorder="1" applyAlignment="1">
      <alignment vertical="center"/>
    </xf>
    <xf numFmtId="0" fontId="30" fillId="0" borderId="0" xfId="2" applyFont="1" applyFill="1" applyBorder="1" applyAlignment="1">
      <alignment horizontal="left" vertical="center"/>
    </xf>
    <xf numFmtId="0" fontId="36" fillId="0" borderId="0" xfId="2" applyFont="1" applyFill="1" applyBorder="1"/>
    <xf numFmtId="3" fontId="29" fillId="3" borderId="17" xfId="2" applyNumberFormat="1" applyFont="1" applyFill="1" applyBorder="1" applyAlignment="1">
      <alignment horizontal="center"/>
    </xf>
    <xf numFmtId="167" fontId="29" fillId="3" borderId="17" xfId="7" applyNumberFormat="1" applyFont="1" applyFill="1" applyBorder="1" applyAlignment="1">
      <alignment horizontal="center"/>
    </xf>
    <xf numFmtId="0" fontId="32" fillId="3" borderId="0" xfId="2" applyFont="1" applyFill="1" applyBorder="1" applyAlignment="1">
      <alignment horizontal="center" vertical="center" wrapText="1"/>
    </xf>
    <xf numFmtId="0" fontId="29" fillId="3" borderId="0" xfId="2" applyFont="1" applyFill="1" applyBorder="1"/>
    <xf numFmtId="3" fontId="29" fillId="0" borderId="0" xfId="2" applyNumberFormat="1" applyFont="1" applyFill="1" applyBorder="1" applyAlignment="1">
      <alignment horizontal="center"/>
    </xf>
    <xf numFmtId="0" fontId="83" fillId="0" borderId="0" xfId="3" applyFont="1" applyFill="1" applyAlignment="1">
      <alignment vertical="center"/>
    </xf>
    <xf numFmtId="0" fontId="30" fillId="0" borderId="0" xfId="3" applyFont="1" applyFill="1" applyAlignment="1">
      <alignment vertical="center"/>
    </xf>
    <xf numFmtId="14" fontId="30" fillId="0" borderId="0" xfId="2" applyNumberFormat="1" applyFont="1" applyFill="1" applyBorder="1" applyAlignment="1">
      <alignment vertical="center"/>
    </xf>
    <xf numFmtId="37" fontId="37" fillId="43" borderId="1" xfId="1" applyNumberFormat="1" applyFont="1" applyFill="1" applyBorder="1" applyAlignment="1">
      <alignment horizontal="center" wrapText="1"/>
    </xf>
    <xf numFmtId="167" fontId="32" fillId="43" borderId="1" xfId="7" applyNumberFormat="1" applyFont="1" applyFill="1" applyBorder="1" applyAlignment="1">
      <alignment horizontal="center"/>
    </xf>
    <xf numFmtId="3" fontId="32" fillId="43" borderId="1" xfId="2" applyNumberFormat="1" applyFont="1" applyFill="1" applyBorder="1" applyAlignment="1">
      <alignment horizontal="center"/>
    </xf>
    <xf numFmtId="9" fontId="32" fillId="43" borderId="1" xfId="0" applyNumberFormat="1" applyFont="1" applyFill="1" applyBorder="1" applyAlignment="1">
      <alignment horizontal="center"/>
    </xf>
    <xf numFmtId="0" fontId="83" fillId="46" borderId="0" xfId="3" applyFont="1" applyFill="1" applyBorder="1" applyAlignment="1">
      <alignment vertical="center"/>
    </xf>
    <xf numFmtId="0" fontId="30" fillId="46" borderId="0" xfId="3" applyFont="1" applyFill="1" applyBorder="1" applyAlignment="1">
      <alignment vertical="center"/>
    </xf>
    <xf numFmtId="171" fontId="83" fillId="46" borderId="0" xfId="3" applyNumberFormat="1" applyFont="1" applyFill="1" applyAlignment="1">
      <alignment horizontal="left" vertical="center"/>
    </xf>
    <xf numFmtId="172" fontId="83" fillId="46" borderId="0" xfId="0" applyNumberFormat="1" applyFont="1" applyFill="1" applyAlignment="1">
      <alignment horizontal="left" vertical="center"/>
    </xf>
    <xf numFmtId="0" fontId="78" fillId="47" borderId="0" xfId="0" applyFont="1" applyFill="1" applyBorder="1" applyAlignment="1">
      <alignment vertical="center"/>
    </xf>
    <xf numFmtId="0" fontId="30" fillId="0" borderId="0" xfId="3" applyFont="1" applyFill="1" applyAlignment="1">
      <alignment horizontal="left" vertical="center"/>
    </xf>
    <xf numFmtId="0" fontId="30" fillId="46" borderId="0" xfId="3" applyFont="1" applyFill="1" applyAlignment="1">
      <alignment horizontal="left" vertical="center"/>
    </xf>
    <xf numFmtId="0" fontId="40" fillId="0" borderId="0" xfId="0" applyFont="1" applyFill="1" applyBorder="1" applyAlignment="1">
      <alignment horizontal="left" vertical="center"/>
    </xf>
    <xf numFmtId="0" fontId="38" fillId="3" borderId="0" xfId="3" applyFont="1" applyFill="1" applyAlignment="1">
      <alignment horizontal="left" vertical="center" wrapText="1"/>
    </xf>
    <xf numFmtId="3" fontId="32" fillId="0" borderId="0" xfId="10" applyNumberFormat="1" applyFont="1" applyFill="1" applyBorder="1" applyAlignment="1">
      <alignment horizontal="right" vertical="center"/>
    </xf>
    <xf numFmtId="0" fontId="29" fillId="3" borderId="0" xfId="3" applyFill="1" applyAlignment="1">
      <alignment vertical="center"/>
    </xf>
    <xf numFmtId="3" fontId="34" fillId="0" borderId="1" xfId="1" applyNumberFormat="1" applyFont="1" applyFill="1" applyBorder="1" applyAlignment="1">
      <alignment horizontal="right" vertical="center" wrapText="1"/>
    </xf>
    <xf numFmtId="3" fontId="34" fillId="0" borderId="17" xfId="1" applyNumberFormat="1" applyFont="1" applyFill="1" applyBorder="1" applyAlignment="1">
      <alignment horizontal="right" vertical="center" wrapText="1"/>
    </xf>
    <xf numFmtId="0" fontId="29" fillId="0" borderId="1" xfId="3" quotePrefix="1" applyNumberFormat="1" applyFont="1" applyFill="1" applyBorder="1" applyAlignment="1">
      <alignment horizontal="center" vertical="center"/>
    </xf>
    <xf numFmtId="0" fontId="84" fillId="0" borderId="0" xfId="3" applyFont="1" applyFill="1" applyAlignment="1">
      <alignment vertical="center"/>
    </xf>
    <xf numFmtId="0" fontId="29" fillId="0" borderId="0" xfId="3" applyFill="1"/>
    <xf numFmtId="0" fontId="29" fillId="0" borderId="0" xfId="3" applyFill="1" applyBorder="1"/>
    <xf numFmtId="0" fontId="0" fillId="0" borderId="12" xfId="0" applyBorder="1"/>
    <xf numFmtId="0" fontId="0" fillId="0" borderId="13" xfId="0" applyBorder="1"/>
    <xf numFmtId="0" fontId="32" fillId="0" borderId="0" xfId="3" applyFont="1" applyFill="1" applyBorder="1" applyAlignment="1">
      <alignment horizontal="center" vertical="center" wrapText="1"/>
    </xf>
    <xf numFmtId="0" fontId="29" fillId="0" borderId="0" xfId="1" applyNumberFormat="1" applyFont="1" applyFill="1" applyBorder="1" applyAlignment="1">
      <alignment vertical="center"/>
    </xf>
    <xf numFmtId="0" fontId="29" fillId="0" borderId="0" xfId="3" applyNumberFormat="1" applyFill="1" applyBorder="1" applyAlignment="1">
      <alignment vertical="center"/>
    </xf>
    <xf numFmtId="0" fontId="34" fillId="5" borderId="1" xfId="1" applyNumberFormat="1" applyFont="1" applyFill="1" applyBorder="1" applyAlignment="1">
      <alignment horizontal="right" vertical="center" wrapText="1"/>
    </xf>
    <xf numFmtId="3" fontId="29" fillId="5" borderId="1" xfId="1" applyNumberFormat="1" applyFont="1" applyFill="1" applyBorder="1" applyAlignment="1">
      <alignment horizontal="right" vertical="center"/>
    </xf>
    <xf numFmtId="0" fontId="34" fillId="0" borderId="1" xfId="1" applyNumberFormat="1" applyFont="1" applyFill="1" applyBorder="1" applyAlignment="1">
      <alignment horizontal="right" vertical="center" wrapText="1"/>
    </xf>
    <xf numFmtId="3" fontId="29" fillId="0" borderId="1" xfId="1" applyNumberFormat="1" applyFont="1" applyFill="1" applyBorder="1" applyAlignment="1">
      <alignment horizontal="right" vertical="center"/>
    </xf>
    <xf numFmtId="3" fontId="29" fillId="5" borderId="1" xfId="1" applyNumberFormat="1" applyFont="1" applyFill="1" applyBorder="1" applyAlignment="1">
      <alignment vertical="center"/>
    </xf>
    <xf numFmtId="3" fontId="47" fillId="5" borderId="1" xfId="1" applyNumberFormat="1" applyFont="1" applyFill="1" applyBorder="1" applyAlignment="1">
      <alignment horizontal="right" vertical="center" wrapText="1"/>
    </xf>
    <xf numFmtId="0" fontId="51" fillId="0" borderId="0" xfId="3" applyFont="1" applyFill="1" applyBorder="1" applyAlignment="1">
      <alignment vertical="center"/>
    </xf>
    <xf numFmtId="3" fontId="34" fillId="5" borderId="1" xfId="1" applyNumberFormat="1" applyFont="1" applyFill="1" applyBorder="1" applyAlignment="1">
      <alignment horizontal="right" vertical="center" wrapText="1"/>
    </xf>
    <xf numFmtId="3" fontId="37" fillId="6" borderId="25" xfId="1" applyNumberFormat="1" applyFont="1" applyFill="1" applyBorder="1" applyAlignment="1">
      <alignment horizontal="right" vertical="center" wrapText="1"/>
    </xf>
    <xf numFmtId="3" fontId="32" fillId="6" borderId="1" xfId="3" applyNumberFormat="1" applyFont="1" applyFill="1" applyBorder="1" applyAlignment="1">
      <alignment horizontal="center" vertical="center"/>
    </xf>
    <xf numFmtId="3" fontId="32" fillId="4" borderId="1" xfId="1" applyNumberFormat="1" applyFont="1" applyFill="1" applyBorder="1" applyAlignment="1">
      <alignment vertical="center"/>
    </xf>
    <xf numFmtId="14" fontId="50" fillId="0" borderId="0" xfId="3" applyNumberFormat="1" applyFont="1" applyFill="1" applyAlignment="1">
      <alignment horizontal="center" vertical="center"/>
    </xf>
    <xf numFmtId="0" fontId="29" fillId="0" borderId="0" xfId="3" applyFill="1" applyAlignment="1">
      <alignment horizontal="center" vertical="center"/>
    </xf>
    <xf numFmtId="165" fontId="47" fillId="5" borderId="1" xfId="1" applyNumberFormat="1" applyFont="1" applyFill="1" applyBorder="1" applyAlignment="1">
      <alignment horizontal="center" vertical="center" wrapText="1"/>
    </xf>
    <xf numFmtId="3" fontId="37" fillId="4" borderId="1" xfId="1" applyNumberFormat="1" applyFont="1" applyFill="1" applyBorder="1" applyAlignment="1">
      <alignment horizontal="right" vertical="center" wrapText="1"/>
    </xf>
    <xf numFmtId="14" fontId="83" fillId="0" borderId="0" xfId="3" applyNumberFormat="1" applyFont="1" applyFill="1" applyAlignment="1">
      <alignment horizontal="left" vertical="center"/>
    </xf>
    <xf numFmtId="0" fontId="32" fillId="44" borderId="1" xfId="3" applyFont="1" applyFill="1" applyBorder="1" applyAlignment="1">
      <alignment horizontal="center" vertical="center" wrapText="1"/>
    </xf>
    <xf numFmtId="3" fontId="32" fillId="40" borderId="1" xfId="3" applyNumberFormat="1" applyFont="1" applyFill="1" applyBorder="1" applyAlignment="1">
      <alignment horizontal="center" vertical="center"/>
    </xf>
    <xf numFmtId="3" fontId="32" fillId="45" borderId="1" xfId="3" applyNumberFormat="1" applyFont="1" applyFill="1" applyBorder="1" applyAlignment="1">
      <alignment horizontal="center" vertical="center"/>
    </xf>
    <xf numFmtId="0" fontId="32" fillId="43" borderId="1" xfId="0" applyFont="1" applyFill="1" applyBorder="1" applyAlignment="1">
      <alignment horizontal="left" vertical="center"/>
    </xf>
    <xf numFmtId="0" fontId="32" fillId="43" borderId="16" xfId="0" applyFont="1" applyFill="1" applyBorder="1" applyAlignment="1">
      <alignment horizontal="left" vertical="center"/>
    </xf>
    <xf numFmtId="0" fontId="46" fillId="44" borderId="1" xfId="0" applyFont="1" applyFill="1" applyBorder="1" applyAlignment="1">
      <alignment vertical="center"/>
    </xf>
    <xf numFmtId="0" fontId="46" fillId="44" borderId="1" xfId="0" applyFont="1" applyFill="1" applyBorder="1" applyAlignment="1">
      <alignment horizontal="center" vertical="center" wrapText="1"/>
    </xf>
    <xf numFmtId="167" fontId="46" fillId="44" borderId="1" xfId="0" applyNumberFormat="1" applyFont="1" applyFill="1" applyBorder="1" applyAlignment="1">
      <alignment horizontal="center"/>
    </xf>
    <xf numFmtId="0" fontId="46" fillId="44" borderId="1" xfId="0" applyFont="1" applyFill="1" applyBorder="1" applyAlignment="1">
      <alignment horizontal="center" vertical="center"/>
    </xf>
    <xf numFmtId="0" fontId="32" fillId="0" borderId="0" xfId="3" applyFont="1" applyFill="1" applyBorder="1" applyAlignment="1">
      <alignment horizontal="right"/>
    </xf>
    <xf numFmtId="3" fontId="32" fillId="0" borderId="0" xfId="3" applyNumberFormat="1" applyFont="1" applyFill="1" applyBorder="1" applyAlignment="1">
      <alignment horizontal="center"/>
    </xf>
    <xf numFmtId="165" fontId="32" fillId="0" borderId="0" xfId="3" applyNumberFormat="1" applyFont="1" applyFill="1" applyBorder="1" applyAlignment="1">
      <alignment horizontal="center" vertical="center" wrapText="1"/>
    </xf>
    <xf numFmtId="37" fontId="0" fillId="0" borderId="0" xfId="0" applyNumberFormat="1"/>
    <xf numFmtId="3" fontId="29" fillId="3" borderId="0" xfId="2" applyNumberFormat="1" applyFont="1" applyFill="1"/>
    <xf numFmtId="4" fontId="32" fillId="0" borderId="0" xfId="3" applyNumberFormat="1" applyFont="1" applyFill="1" applyBorder="1" applyAlignment="1">
      <alignment horizontal="center" vertical="center" wrapText="1"/>
    </xf>
    <xf numFmtId="3" fontId="55" fillId="0" borderId="0" xfId="3" applyNumberFormat="1" applyFont="1" applyFill="1"/>
    <xf numFmtId="0" fontId="32" fillId="5" borderId="1" xfId="3" applyFont="1" applyFill="1" applyBorder="1" applyAlignment="1">
      <alignment horizontal="center" vertical="center" wrapText="1"/>
    </xf>
    <xf numFmtId="17" fontId="29" fillId="3" borderId="1" xfId="3" quotePrefix="1" applyNumberFormat="1" applyFont="1" applyFill="1" applyBorder="1" applyAlignment="1">
      <alignment horizontal="center" vertical="center"/>
    </xf>
    <xf numFmtId="3" fontId="37" fillId="40" borderId="25" xfId="1" applyNumberFormat="1" applyFont="1" applyFill="1" applyBorder="1" applyAlignment="1">
      <alignment horizontal="right" vertical="center" wrapText="1"/>
    </xf>
    <xf numFmtId="3" fontId="34" fillId="40" borderId="1" xfId="1" applyNumberFormat="1" applyFont="1" applyFill="1" applyBorder="1" applyAlignment="1">
      <alignment horizontal="right" vertical="center" wrapText="1"/>
    </xf>
    <xf numFmtId="3" fontId="29" fillId="40" borderId="1" xfId="1" applyNumberFormat="1" applyFont="1" applyFill="1" applyBorder="1" applyAlignment="1">
      <alignment vertical="center"/>
    </xf>
    <xf numFmtId="0" fontId="34" fillId="40" borderId="1" xfId="1" applyNumberFormat="1" applyFont="1" applyFill="1" applyBorder="1" applyAlignment="1">
      <alignment horizontal="right" vertical="center" wrapText="1"/>
    </xf>
    <xf numFmtId="3" fontId="34" fillId="43" borderId="1" xfId="1" applyNumberFormat="1" applyFont="1" applyFill="1" applyBorder="1" applyAlignment="1">
      <alignment horizontal="right" vertical="center" wrapText="1"/>
    </xf>
    <xf numFmtId="14" fontId="50" fillId="0" borderId="35" xfId="3" applyNumberFormat="1" applyFont="1" applyFill="1" applyBorder="1" applyAlignment="1">
      <alignment horizontal="center" vertical="center"/>
    </xf>
    <xf numFmtId="165" fontId="51" fillId="5" borderId="1" xfId="1" applyNumberFormat="1" applyFont="1" applyFill="1" applyBorder="1" applyAlignment="1">
      <alignment horizontal="center" vertical="center" wrapText="1"/>
    </xf>
    <xf numFmtId="3" fontId="37" fillId="43" borderId="36" xfId="10" applyNumberFormat="1" applyFont="1" applyFill="1" applyBorder="1" applyAlignment="1">
      <alignment horizontal="right" vertical="center" wrapText="1"/>
    </xf>
    <xf numFmtId="0" fontId="32" fillId="0" borderId="35" xfId="3" applyFont="1" applyFill="1" applyBorder="1" applyAlignment="1">
      <alignment horizontal="center"/>
    </xf>
    <xf numFmtId="0" fontId="32" fillId="0" borderId="35" xfId="3" applyFont="1" applyFill="1" applyBorder="1" applyAlignment="1">
      <alignment horizontal="center" vertical="center" wrapText="1"/>
    </xf>
    <xf numFmtId="0" fontId="32" fillId="43" borderId="36" xfId="3" quotePrefix="1" applyFont="1" applyFill="1" applyBorder="1" applyAlignment="1">
      <alignment horizontal="center" vertical="center" wrapText="1"/>
    </xf>
    <xf numFmtId="3" fontId="37" fillId="40" borderId="36" xfId="10" applyNumberFormat="1" applyFont="1" applyFill="1" applyBorder="1" applyAlignment="1">
      <alignment horizontal="right" vertical="center" wrapText="1"/>
    </xf>
    <xf numFmtId="37" fontId="34" fillId="48" borderId="1" xfId="23955" applyNumberFormat="1" applyFont="1" applyFill="1" applyBorder="1" applyAlignment="1">
      <alignment horizontal="center" vertical="center" wrapText="1"/>
    </xf>
    <xf numFmtId="37" fontId="29" fillId="48" borderId="1" xfId="23955" applyNumberFormat="1" applyFont="1" applyFill="1" applyBorder="1" applyAlignment="1">
      <alignment horizontal="center" vertical="center"/>
    </xf>
    <xf numFmtId="37" fontId="34" fillId="0" borderId="1" xfId="23955" applyNumberFormat="1" applyFont="1" applyFill="1" applyBorder="1" applyAlignment="1">
      <alignment horizontal="center" vertical="center" wrapText="1"/>
    </xf>
    <xf numFmtId="37" fontId="29" fillId="0" borderId="1" xfId="23955" applyNumberFormat="1" applyFont="1" applyFill="1" applyBorder="1" applyAlignment="1">
      <alignment horizontal="center" vertical="center"/>
    </xf>
    <xf numFmtId="3" fontId="37" fillId="0" borderId="0" xfId="1" applyNumberFormat="1" applyFont="1" applyFill="1" applyBorder="1" applyAlignment="1">
      <alignment horizontal="right" vertical="center" wrapText="1"/>
    </xf>
    <xf numFmtId="3" fontId="32" fillId="0" borderId="0" xfId="1" applyNumberFormat="1" applyFont="1" applyFill="1" applyBorder="1" applyAlignment="1">
      <alignment vertical="center"/>
    </xf>
    <xf numFmtId="165" fontId="51" fillId="5" borderId="1" xfId="1" applyNumberFormat="1" applyFont="1" applyFill="1" applyBorder="1" applyAlignment="1">
      <alignment horizontal="right" vertical="center" wrapText="1"/>
    </xf>
    <xf numFmtId="3" fontId="48" fillId="0" borderId="0" xfId="1" applyNumberFormat="1" applyFont="1" applyFill="1" applyBorder="1" applyAlignment="1">
      <alignment vertical="center" wrapText="1"/>
    </xf>
    <xf numFmtId="3" fontId="48" fillId="0" borderId="0" xfId="1" applyNumberFormat="1" applyFont="1" applyFill="1" applyBorder="1" applyAlignment="1">
      <alignment vertical="center"/>
    </xf>
    <xf numFmtId="164" fontId="37" fillId="0" borderId="0" xfId="5" applyNumberFormat="1" applyFont="1" applyFill="1" applyBorder="1" applyAlignment="1">
      <alignment horizontal="center"/>
    </xf>
    <xf numFmtId="0" fontId="32" fillId="44" borderId="38" xfId="3" quotePrefix="1" applyFont="1" applyFill="1" applyBorder="1" applyAlignment="1">
      <alignment horizontal="center" wrapText="1"/>
    </xf>
    <xf numFmtId="0" fontId="32" fillId="0" borderId="37" xfId="3" applyFont="1" applyFill="1" applyBorder="1" applyAlignment="1">
      <alignment horizontal="center" vertical="center" wrapText="1"/>
    </xf>
    <xf numFmtId="14" fontId="50" fillId="0" borderId="0" xfId="3" applyNumberFormat="1" applyFont="1" applyFill="1" applyBorder="1" applyAlignment="1">
      <alignment horizontal="center" vertical="center"/>
    </xf>
    <xf numFmtId="0" fontId="32" fillId="44" borderId="39" xfId="3" quotePrefix="1" applyFont="1" applyFill="1" applyBorder="1" applyAlignment="1">
      <alignment horizontal="center" wrapText="1"/>
    </xf>
    <xf numFmtId="3" fontId="37" fillId="44" borderId="40" xfId="1" applyNumberFormat="1" applyFont="1" applyFill="1" applyBorder="1" applyAlignment="1">
      <alignment horizontal="right" vertical="center" wrapText="1"/>
    </xf>
    <xf numFmtId="0" fontId="34" fillId="50" borderId="1" xfId="1" applyNumberFormat="1" applyFont="1" applyFill="1" applyBorder="1" applyAlignment="1">
      <alignment horizontal="right" vertical="center" wrapText="1"/>
    </xf>
    <xf numFmtId="3" fontId="37" fillId="51" borderId="25" xfId="1" applyNumberFormat="1" applyFont="1" applyFill="1" applyBorder="1" applyAlignment="1">
      <alignment horizontal="right" vertical="center" wrapText="1"/>
    </xf>
    <xf numFmtId="3" fontId="37" fillId="52" borderId="25" xfId="1" applyNumberFormat="1" applyFont="1" applyFill="1" applyBorder="1" applyAlignment="1">
      <alignment horizontal="right" vertical="center" wrapText="1"/>
    </xf>
    <xf numFmtId="37" fontId="37" fillId="53" borderId="23" xfId="1" applyNumberFormat="1" applyFont="1" applyFill="1" applyBorder="1" applyAlignment="1">
      <alignment horizontal="right" vertical="center" wrapText="1"/>
    </xf>
    <xf numFmtId="3" fontId="34" fillId="50" borderId="1" xfId="1" applyNumberFormat="1" applyFont="1" applyFill="1" applyBorder="1" applyAlignment="1">
      <alignment horizontal="right" vertical="center" wrapText="1"/>
    </xf>
    <xf numFmtId="0" fontId="86" fillId="0" borderId="0" xfId="3" applyFont="1" applyFill="1" applyBorder="1" applyAlignment="1">
      <alignment vertical="center"/>
    </xf>
    <xf numFmtId="0" fontId="51" fillId="0" borderId="0" xfId="3" applyFont="1" applyFill="1"/>
    <xf numFmtId="3" fontId="47" fillId="5" borderId="1" xfId="1" applyNumberFormat="1" applyFont="1" applyFill="1" applyBorder="1" applyAlignment="1">
      <alignment vertical="center"/>
    </xf>
    <xf numFmtId="3" fontId="47" fillId="5" borderId="17" xfId="1" applyNumberFormat="1" applyFont="1" applyFill="1" applyBorder="1" applyAlignment="1">
      <alignment horizontal="right" vertical="center" wrapText="1"/>
    </xf>
    <xf numFmtId="3" fontId="47" fillId="5" borderId="17" xfId="1" applyNumberFormat="1" applyFont="1" applyFill="1" applyBorder="1" applyAlignment="1">
      <alignment vertical="center"/>
    </xf>
    <xf numFmtId="3" fontId="48" fillId="5" borderId="25" xfId="1" applyNumberFormat="1" applyFont="1" applyFill="1" applyBorder="1" applyAlignment="1">
      <alignment horizontal="right" vertical="center" wrapText="1"/>
    </xf>
    <xf numFmtId="3" fontId="48" fillId="6" borderId="25" xfId="1" applyNumberFormat="1" applyFont="1" applyFill="1" applyBorder="1" applyAlignment="1">
      <alignment horizontal="right" vertical="center" wrapText="1"/>
    </xf>
    <xf numFmtId="0" fontId="47" fillId="0" borderId="0" xfId="3" applyFont="1" applyFill="1" applyAlignment="1">
      <alignment horizontal="center" vertical="center"/>
    </xf>
    <xf numFmtId="0" fontId="52" fillId="0" borderId="0" xfId="3" applyFont="1" applyFill="1" applyBorder="1" applyAlignment="1">
      <alignment horizontal="center" vertical="center" wrapText="1"/>
    </xf>
    <xf numFmtId="0" fontId="51" fillId="0" borderId="0" xfId="3" applyFont="1" applyFill="1" applyBorder="1"/>
    <xf numFmtId="37" fontId="48" fillId="8" borderId="23" xfId="1" applyNumberFormat="1" applyFont="1" applyFill="1" applyBorder="1" applyAlignment="1">
      <alignment horizontal="right" vertical="center" wrapText="1"/>
    </xf>
    <xf numFmtId="0" fontId="51" fillId="0" borderId="0" xfId="3" applyFont="1" applyFill="1" applyAlignment="1">
      <alignment horizontal="center" vertical="center"/>
    </xf>
    <xf numFmtId="0" fontId="51" fillId="0" borderId="0" xfId="3" applyFont="1" applyFill="1" applyBorder="1" applyAlignment="1">
      <alignment horizontal="center" vertical="center"/>
    </xf>
    <xf numFmtId="0" fontId="52" fillId="0" borderId="37" xfId="3" applyFont="1" applyFill="1" applyBorder="1" applyAlignment="1">
      <alignment horizontal="center" vertical="center" wrapText="1"/>
    </xf>
    <xf numFmtId="0" fontId="51" fillId="0" borderId="37" xfId="3" applyFont="1" applyFill="1" applyBorder="1" applyAlignment="1">
      <alignment horizontal="center" vertical="center"/>
    </xf>
    <xf numFmtId="3" fontId="47" fillId="40" borderId="1" xfId="1" applyNumberFormat="1" applyFont="1" applyFill="1" applyBorder="1" applyAlignment="1">
      <alignment horizontal="right" vertical="center" wrapText="1"/>
    </xf>
    <xf numFmtId="0" fontId="87" fillId="0" borderId="0" xfId="3" applyFont="1" applyFill="1" applyAlignment="1">
      <alignment vertical="center" wrapText="1"/>
    </xf>
    <xf numFmtId="0" fontId="87" fillId="0" borderId="1" xfId="3" applyFont="1" applyFill="1" applyBorder="1" applyAlignment="1">
      <alignment horizontal="center" vertical="center" wrapText="1"/>
    </xf>
    <xf numFmtId="0" fontId="87" fillId="0" borderId="0" xfId="3" applyFont="1" applyFill="1" applyBorder="1" applyAlignment="1">
      <alignment horizontal="center" vertical="center" wrapText="1"/>
    </xf>
    <xf numFmtId="3" fontId="88" fillId="3" borderId="1" xfId="1" applyNumberFormat="1" applyFont="1" applyFill="1" applyBorder="1" applyAlignment="1">
      <alignment horizontal="right" vertical="center" wrapText="1"/>
    </xf>
    <xf numFmtId="3" fontId="88" fillId="3" borderId="1" xfId="1" applyNumberFormat="1" applyFont="1" applyFill="1" applyBorder="1" applyAlignment="1">
      <alignment vertical="center"/>
    </xf>
    <xf numFmtId="3" fontId="88" fillId="3" borderId="17" xfId="1" applyNumberFormat="1" applyFont="1" applyFill="1" applyBorder="1" applyAlignment="1">
      <alignment horizontal="right" vertical="center" wrapText="1"/>
    </xf>
    <xf numFmtId="3" fontId="88" fillId="3" borderId="17" xfId="1" applyNumberFormat="1" applyFont="1" applyFill="1" applyBorder="1" applyAlignment="1">
      <alignment vertical="center"/>
    </xf>
    <xf numFmtId="3" fontId="88" fillId="0" borderId="0" xfId="1" applyNumberFormat="1" applyFont="1" applyFill="1" applyBorder="1" applyAlignment="1">
      <alignment horizontal="right" vertical="center" wrapText="1"/>
    </xf>
    <xf numFmtId="3" fontId="88" fillId="0" borderId="0" xfId="1" applyNumberFormat="1" applyFont="1" applyFill="1" applyBorder="1" applyAlignment="1">
      <alignment vertical="center"/>
    </xf>
    <xf numFmtId="3" fontId="88" fillId="5" borderId="1" xfId="1" applyNumberFormat="1" applyFont="1" applyFill="1" applyBorder="1" applyAlignment="1">
      <alignment horizontal="right" vertical="center" wrapText="1"/>
    </xf>
    <xf numFmtId="3" fontId="87" fillId="5" borderId="24" xfId="1" applyNumberFormat="1" applyFont="1" applyFill="1" applyBorder="1" applyAlignment="1">
      <alignment horizontal="right" vertical="center" wrapText="1"/>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88" fillId="40" borderId="1" xfId="1" applyNumberFormat="1" applyFont="1" applyFill="1" applyBorder="1" applyAlignment="1">
      <alignment horizontal="right" vertical="center" wrapText="1"/>
    </xf>
    <xf numFmtId="0" fontId="86" fillId="3" borderId="0" xfId="3" applyFont="1" applyFill="1" applyBorder="1" applyAlignment="1">
      <alignment vertical="center"/>
    </xf>
    <xf numFmtId="0" fontId="48" fillId="0" borderId="35" xfId="3" applyFont="1" applyFill="1" applyBorder="1" applyAlignment="1">
      <alignment horizontal="center" vertical="center" wrapText="1"/>
    </xf>
    <xf numFmtId="0" fontId="47" fillId="0" borderId="35" xfId="3" applyFont="1" applyFill="1" applyBorder="1" applyAlignment="1">
      <alignment horizontal="center" vertical="center"/>
    </xf>
    <xf numFmtId="0" fontId="29" fillId="0" borderId="0" xfId="3" applyFill="1" applyBorder="1" applyAlignment="1">
      <alignment vertical="top" wrapText="1"/>
    </xf>
    <xf numFmtId="0" fontId="38" fillId="0" borderId="0" xfId="3" applyFont="1" applyFill="1" applyAlignment="1">
      <alignment horizontal="center" vertical="center"/>
    </xf>
    <xf numFmtId="3" fontId="48" fillId="6" borderId="36" xfId="10" applyNumberFormat="1" applyFont="1" applyFill="1" applyBorder="1" applyAlignment="1">
      <alignment horizontal="right" vertical="center" wrapText="1"/>
    </xf>
    <xf numFmtId="0" fontId="38" fillId="0" borderId="0" xfId="3" applyFont="1" applyFill="1"/>
    <xf numFmtId="0" fontId="41" fillId="3" borderId="0" xfId="3" applyFont="1" applyFill="1" applyAlignment="1">
      <alignment horizontal="center" vertical="center"/>
    </xf>
    <xf numFmtId="0" fontId="38" fillId="0" borderId="0" xfId="3" applyFont="1" applyFill="1" applyBorder="1" applyAlignment="1">
      <alignment horizontal="center" vertical="center"/>
    </xf>
    <xf numFmtId="37" fontId="32" fillId="6" borderId="1" xfId="1" applyNumberFormat="1" applyFont="1" applyFill="1" applyBorder="1" applyAlignment="1">
      <alignment horizontal="right" vertical="center" wrapText="1"/>
    </xf>
    <xf numFmtId="0" fontId="45" fillId="6" borderId="1" xfId="3" applyFont="1" applyFill="1" applyBorder="1" applyAlignment="1">
      <alignment horizontal="center"/>
    </xf>
    <xf numFmtId="0" fontId="83" fillId="0" borderId="0" xfId="3" applyFont="1" applyFill="1" applyAlignment="1">
      <alignment horizontal="center" vertical="center"/>
    </xf>
    <xf numFmtId="165" fontId="47" fillId="6" borderId="1" xfId="1" applyNumberFormat="1" applyFont="1" applyFill="1" applyBorder="1" applyAlignment="1">
      <alignment horizontal="center" vertical="center" wrapText="1"/>
    </xf>
    <xf numFmtId="3" fontId="37" fillId="49" borderId="36" xfId="1" applyNumberFormat="1" applyFont="1" applyFill="1" applyBorder="1" applyAlignment="1">
      <alignment horizontal="right" vertical="center" wrapText="1"/>
    </xf>
    <xf numFmtId="0" fontId="32" fillId="3" borderId="0" xfId="1" applyNumberFormat="1" applyFont="1" applyFill="1" applyBorder="1" applyAlignment="1">
      <alignment vertical="center"/>
    </xf>
    <xf numFmtId="3" fontId="37" fillId="40" borderId="36" xfId="1" applyNumberFormat="1" applyFont="1" applyFill="1" applyBorder="1" applyAlignment="1">
      <alignment horizontal="right" vertical="center" wrapText="1"/>
    </xf>
    <xf numFmtId="0" fontId="32" fillId="0" borderId="0" xfId="1" applyNumberFormat="1" applyFont="1" applyFill="1" applyBorder="1" applyAlignment="1">
      <alignment vertical="center"/>
    </xf>
    <xf numFmtId="0" fontId="32" fillId="0" borderId="0" xfId="3" applyNumberFormat="1" applyFont="1" applyFill="1" applyBorder="1" applyAlignment="1">
      <alignment vertical="center"/>
    </xf>
    <xf numFmtId="3" fontId="48" fillId="43" borderId="36" xfId="1" applyNumberFormat="1" applyFont="1" applyFill="1" applyBorder="1" applyAlignment="1">
      <alignment horizontal="right" vertical="center" wrapText="1"/>
    </xf>
    <xf numFmtId="3" fontId="37" fillId="6" borderId="41" xfId="1" applyNumberFormat="1" applyFont="1" applyFill="1" applyBorder="1" applyAlignment="1">
      <alignment horizontal="right" vertical="center" wrapText="1"/>
    </xf>
    <xf numFmtId="37" fontId="37" fillId="8" borderId="42" xfId="1" applyNumberFormat="1" applyFont="1" applyFill="1" applyBorder="1" applyAlignment="1">
      <alignment horizontal="right" vertical="center" wrapText="1"/>
    </xf>
    <xf numFmtId="0" fontId="32" fillId="0" borderId="37" xfId="3" applyFont="1" applyFill="1" applyBorder="1" applyAlignment="1">
      <alignment horizontal="center"/>
    </xf>
    <xf numFmtId="0" fontId="32" fillId="0" borderId="22" xfId="3" applyFont="1" applyFill="1" applyBorder="1" applyAlignment="1">
      <alignment horizontal="center" vertical="center" wrapText="1"/>
    </xf>
    <xf numFmtId="0" fontId="32" fillId="8" borderId="39" xfId="3" quotePrefix="1" applyFont="1" applyFill="1" applyBorder="1" applyAlignment="1">
      <alignment horizontal="center" vertical="center" wrapText="1"/>
    </xf>
    <xf numFmtId="0" fontId="29" fillId="0" borderId="0" xfId="3" applyFill="1" applyBorder="1" applyAlignment="1">
      <alignment horizontal="center"/>
    </xf>
    <xf numFmtId="3" fontId="29" fillId="0" borderId="0" xfId="3" applyNumberFormat="1" applyFill="1" applyBorder="1"/>
    <xf numFmtId="0" fontId="32" fillId="5" borderId="1" xfId="3" applyFont="1" applyFill="1" applyBorder="1" applyAlignment="1">
      <alignment horizontal="center" wrapText="1"/>
    </xf>
    <xf numFmtId="3" fontId="37" fillId="43" borderId="25" xfId="1" applyNumberFormat="1" applyFont="1" applyFill="1" applyBorder="1" applyAlignment="1">
      <alignment horizontal="right" vertical="center" wrapText="1"/>
    </xf>
    <xf numFmtId="3" fontId="29" fillId="0" borderId="0" xfId="3" applyNumberFormat="1" applyFont="1" applyFill="1"/>
    <xf numFmtId="3" fontId="29" fillId="0" borderId="0" xfId="3" applyNumberFormat="1" applyFont="1" applyFill="1" applyAlignment="1">
      <alignment horizontal="center"/>
    </xf>
    <xf numFmtId="3" fontId="83" fillId="0" borderId="0" xfId="3" applyNumberFormat="1" applyFont="1" applyFill="1" applyAlignment="1">
      <alignment horizontal="center" vertical="center"/>
    </xf>
    <xf numFmtId="3" fontId="29" fillId="0" borderId="0" xfId="3" applyNumberFormat="1" applyFill="1" applyBorder="1" applyAlignment="1">
      <alignment vertical="top" wrapText="1"/>
    </xf>
    <xf numFmtId="0" fontId="32" fillId="0" borderId="0" xfId="3" applyFont="1" applyFill="1" applyBorder="1" applyAlignment="1">
      <alignment horizontal="center" wrapText="1"/>
    </xf>
    <xf numFmtId="3" fontId="52" fillId="6" borderId="1" xfId="3" applyNumberFormat="1" applyFont="1" applyFill="1" applyBorder="1" applyAlignment="1">
      <alignment horizontal="center" vertical="center"/>
    </xf>
    <xf numFmtId="0" fontId="32" fillId="5" borderId="1" xfId="3" applyFont="1" applyFill="1" applyBorder="1" applyAlignment="1">
      <alignment horizontal="center" vertical="center" wrapText="1"/>
    </xf>
    <xf numFmtId="0" fontId="32" fillId="0" borderId="0" xfId="3" applyFont="1" applyFill="1" applyBorder="1" applyAlignment="1">
      <alignment horizontal="center" wrapText="1"/>
    </xf>
    <xf numFmtId="0" fontId="45" fillId="6" borderId="1" xfId="3" applyFont="1" applyFill="1" applyBorder="1" applyAlignment="1">
      <alignment horizontal="center"/>
    </xf>
    <xf numFmtId="0" fontId="32" fillId="5" borderId="1" xfId="3" applyFont="1" applyFill="1" applyBorder="1" applyAlignment="1">
      <alignment horizontal="center" wrapText="1"/>
    </xf>
    <xf numFmtId="0" fontId="30" fillId="0" borderId="0" xfId="3" applyFont="1" applyFill="1" applyAlignment="1">
      <alignment vertical="top"/>
    </xf>
    <xf numFmtId="0" fontId="29" fillId="46" borderId="0" xfId="3" applyFill="1"/>
    <xf numFmtId="0" fontId="90" fillId="46" borderId="0" xfId="3" applyFont="1" applyFill="1" applyAlignment="1">
      <alignment vertical="center"/>
    </xf>
    <xf numFmtId="0" fontId="29" fillId="0" borderId="0" xfId="3" applyFont="1" applyFill="1" applyAlignment="1">
      <alignment vertical="center"/>
    </xf>
    <xf numFmtId="172" fontId="83" fillId="46" borderId="0" xfId="3" applyNumberFormat="1" applyFont="1" applyFill="1" applyAlignment="1"/>
    <xf numFmtId="0" fontId="83" fillId="46" borderId="0" xfId="3" applyFont="1" applyFill="1" applyBorder="1" applyAlignment="1"/>
    <xf numFmtId="0" fontId="29" fillId="46" borderId="0" xfId="3" applyFill="1" applyBorder="1" applyAlignment="1">
      <alignment vertical="top"/>
    </xf>
    <xf numFmtId="0" fontId="29" fillId="46" borderId="0" xfId="3" applyFill="1" applyAlignment="1">
      <alignment vertical="top"/>
    </xf>
    <xf numFmtId="0" fontId="84" fillId="46" borderId="0" xfId="3" applyFont="1" applyFill="1" applyAlignment="1">
      <alignment vertical="top"/>
    </xf>
    <xf numFmtId="0" fontId="32" fillId="44" borderId="1" xfId="3" quotePrefix="1" applyFont="1" applyFill="1" applyBorder="1" applyAlignment="1">
      <alignment horizontal="center" vertical="center" wrapText="1"/>
    </xf>
    <xf numFmtId="0" fontId="32" fillId="3" borderId="1" xfId="3" quotePrefix="1" applyNumberFormat="1" applyFont="1" applyFill="1" applyBorder="1" applyAlignment="1">
      <alignment horizontal="center" vertical="center"/>
    </xf>
    <xf numFmtId="3" fontId="29" fillId="0" borderId="0" xfId="10" applyNumberFormat="1" applyFont="1" applyFill="1" applyBorder="1" applyAlignment="1">
      <alignment horizontal="center" vertical="center"/>
    </xf>
    <xf numFmtId="3" fontId="34" fillId="0" borderId="1" xfId="10" applyNumberFormat="1" applyFont="1" applyFill="1" applyBorder="1" applyAlignment="1">
      <alignment horizontal="right" vertical="center" wrapText="1"/>
    </xf>
    <xf numFmtId="3" fontId="29" fillId="0" borderId="1" xfId="10" applyNumberFormat="1" applyFont="1" applyFill="1" applyBorder="1" applyAlignment="1">
      <alignment horizontal="right" vertical="center"/>
    </xf>
    <xf numFmtId="0" fontId="34" fillId="0" borderId="1" xfId="10" applyNumberFormat="1" applyFont="1" applyFill="1" applyBorder="1" applyAlignment="1">
      <alignment horizontal="right" vertical="center" wrapText="1"/>
    </xf>
    <xf numFmtId="3" fontId="29" fillId="0" borderId="1" xfId="3" applyNumberFormat="1" applyFont="1" applyFill="1" applyBorder="1" applyAlignment="1">
      <alignment horizontal="right" vertical="center" wrapText="1"/>
    </xf>
    <xf numFmtId="3" fontId="29" fillId="3" borderId="1" xfId="3" applyNumberFormat="1" applyFont="1" applyFill="1" applyBorder="1" applyAlignment="1">
      <alignment horizontal="right" vertical="center" wrapText="1"/>
    </xf>
    <xf numFmtId="3" fontId="32"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wrapText="1"/>
    </xf>
    <xf numFmtId="3" fontId="32" fillId="3" borderId="20" xfId="3" applyNumberFormat="1" applyFont="1" applyFill="1" applyBorder="1" applyAlignment="1">
      <alignment horizontal="right" vertical="center"/>
    </xf>
    <xf numFmtId="0" fontId="50" fillId="3" borderId="0" xfId="3" applyFont="1" applyFill="1" applyAlignment="1">
      <alignment vertical="center"/>
    </xf>
    <xf numFmtId="0" fontId="32" fillId="0" borderId="1" xfId="3" quotePrefix="1" applyFont="1" applyFill="1" applyBorder="1" applyAlignment="1">
      <alignment horizontal="center" vertical="center" wrapText="1"/>
    </xf>
    <xf numFmtId="3" fontId="34" fillId="43" borderId="1" xfId="10" applyNumberFormat="1" applyFont="1" applyFill="1" applyBorder="1" applyAlignment="1">
      <alignment horizontal="right" vertical="center" wrapText="1"/>
    </xf>
    <xf numFmtId="3" fontId="29" fillId="3" borderId="0" xfId="10" applyNumberFormat="1" applyFont="1" applyFill="1" applyBorder="1" applyAlignment="1">
      <alignment horizontal="right" vertical="center"/>
    </xf>
    <xf numFmtId="3" fontId="34" fillId="40" borderId="1" xfId="10" applyNumberFormat="1" applyFont="1" applyFill="1" applyBorder="1" applyAlignment="1">
      <alignment horizontal="right" vertical="center" wrapText="1"/>
    </xf>
    <xf numFmtId="3" fontId="29" fillId="0" borderId="0" xfId="10" applyNumberFormat="1" applyFont="1" applyFill="1" applyBorder="1" applyAlignment="1">
      <alignment horizontal="right" vertical="center"/>
    </xf>
    <xf numFmtId="3" fontId="32" fillId="43" borderId="1" xfId="3" applyNumberFormat="1" applyFont="1" applyFill="1" applyBorder="1" applyAlignment="1">
      <alignment horizontal="right" vertical="center" wrapText="1"/>
    </xf>
    <xf numFmtId="0" fontId="45" fillId="3" borderId="0" xfId="3" applyFont="1" applyFill="1" applyAlignment="1">
      <alignment vertical="center"/>
    </xf>
    <xf numFmtId="3" fontId="47" fillId="5" borderId="1" xfId="10" applyNumberFormat="1" applyFont="1" applyFill="1" applyBorder="1" applyAlignment="1">
      <alignment horizontal="right" vertical="center" wrapText="1"/>
    </xf>
    <xf numFmtId="0" fontId="32" fillId="3" borderId="0" xfId="3" applyFont="1" applyFill="1" applyAlignment="1">
      <alignment vertical="center"/>
    </xf>
    <xf numFmtId="3" fontId="32" fillId="0" borderId="1" xfId="10" applyNumberFormat="1" applyFont="1" applyFill="1" applyBorder="1" applyAlignment="1">
      <alignment horizontal="right" vertical="center" wrapText="1"/>
    </xf>
    <xf numFmtId="3" fontId="37" fillId="43" borderId="1" xfId="10" applyNumberFormat="1" applyFont="1" applyFill="1" applyBorder="1" applyAlignment="1">
      <alignment horizontal="right" vertical="center" wrapText="1"/>
    </xf>
    <xf numFmtId="0" fontId="50" fillId="3" borderId="0" xfId="3" applyFont="1" applyFill="1" applyAlignment="1">
      <alignment horizontal="right" vertical="center"/>
    </xf>
    <xf numFmtId="0" fontId="45" fillId="3" borderId="0" xfId="3" applyFont="1" applyFill="1" applyAlignment="1">
      <alignment horizontal="right" vertical="center"/>
    </xf>
    <xf numFmtId="0" fontId="32" fillId="3" borderId="0" xfId="3" applyFont="1" applyFill="1" applyAlignment="1">
      <alignment horizontal="right" vertical="center"/>
    </xf>
    <xf numFmtId="0" fontId="29" fillId="3" borderId="0" xfId="3" applyFill="1" applyAlignment="1">
      <alignment horizontal="right" vertical="center"/>
    </xf>
    <xf numFmtId="0" fontId="50" fillId="0" borderId="0" xfId="3" applyFont="1" applyFill="1" applyAlignment="1">
      <alignment vertical="center"/>
    </xf>
    <xf numFmtId="0" fontId="32" fillId="3" borderId="0" xfId="3" applyFont="1" applyFill="1" applyBorder="1" applyAlignment="1">
      <alignment vertical="center"/>
    </xf>
    <xf numFmtId="0" fontId="38" fillId="0" borderId="0" xfId="3" applyFont="1" applyFill="1" applyAlignment="1">
      <alignment vertical="center"/>
    </xf>
    <xf numFmtId="164" fontId="29" fillId="3" borderId="0" xfId="3" applyNumberFormat="1" applyFont="1" applyFill="1" applyBorder="1" applyAlignment="1">
      <alignment vertical="center"/>
    </xf>
    <xf numFmtId="0" fontId="32" fillId="6" borderId="1" xfId="3" applyFont="1" applyFill="1" applyBorder="1" applyAlignment="1">
      <alignment horizontal="center" vertical="center"/>
    </xf>
    <xf numFmtId="3" fontId="29" fillId="3" borderId="0" xfId="3" applyNumberFormat="1" applyFont="1" applyFill="1" applyBorder="1" applyAlignment="1">
      <alignment horizontal="center" vertical="center" wrapText="1"/>
    </xf>
    <xf numFmtId="3" fontId="29" fillId="3" borderId="1" xfId="10" applyNumberFormat="1" applyFont="1" applyFill="1" applyBorder="1" applyAlignment="1">
      <alignment horizontal="right" vertical="center" wrapText="1"/>
    </xf>
    <xf numFmtId="3" fontId="47" fillId="6" borderId="1" xfId="3" applyNumberFormat="1" applyFont="1" applyFill="1" applyBorder="1" applyAlignment="1">
      <alignment horizontal="right" vertical="center" wrapText="1"/>
    </xf>
    <xf numFmtId="3" fontId="32" fillId="3" borderId="1" xfId="3" applyNumberFormat="1" applyFont="1" applyFill="1" applyBorder="1" applyAlignment="1">
      <alignment horizontal="right" vertical="center"/>
    </xf>
    <xf numFmtId="0" fontId="32" fillId="0" borderId="1" xfId="3" quotePrefix="1" applyNumberFormat="1" applyFont="1" applyFill="1" applyBorder="1" applyAlignment="1">
      <alignment horizontal="center" vertical="center"/>
    </xf>
    <xf numFmtId="3" fontId="29" fillId="0" borderId="0" xfId="3" applyNumberFormat="1" applyFont="1" applyFill="1" applyBorder="1" applyAlignment="1">
      <alignment horizontal="center" vertical="center" wrapText="1"/>
    </xf>
    <xf numFmtId="3" fontId="29" fillId="0" borderId="1" xfId="10" applyNumberFormat="1" applyFont="1" applyFill="1" applyBorder="1" applyAlignment="1">
      <alignment horizontal="right" vertical="center" wrapText="1"/>
    </xf>
    <xf numFmtId="3" fontId="32" fillId="0" borderId="1" xfId="3" applyNumberFormat="1" applyFont="1" applyFill="1" applyBorder="1" applyAlignment="1">
      <alignment horizontal="right" vertical="center" wrapText="1"/>
    </xf>
    <xf numFmtId="3" fontId="32" fillId="0" borderId="20" xfId="3" applyNumberFormat="1" applyFont="1" applyFill="1" applyBorder="1" applyAlignment="1">
      <alignment horizontal="right" vertical="center"/>
    </xf>
    <xf numFmtId="0" fontId="32" fillId="6" borderId="1" xfId="3" quotePrefix="1" applyFont="1" applyFill="1" applyBorder="1" applyAlignment="1">
      <alignment horizontal="center" vertical="center" wrapText="1"/>
    </xf>
    <xf numFmtId="3" fontId="37" fillId="6" borderId="1" xfId="10" applyNumberFormat="1" applyFont="1" applyFill="1" applyBorder="1" applyAlignment="1">
      <alignment horizontal="right" vertical="center" wrapText="1"/>
    </xf>
    <xf numFmtId="3" fontId="37" fillId="5" borderId="1" xfId="10" applyNumberFormat="1" applyFont="1" applyFill="1" applyBorder="1" applyAlignment="1">
      <alignment horizontal="right" vertical="center" wrapText="1"/>
    </xf>
    <xf numFmtId="3" fontId="37" fillId="42" borderId="1" xfId="10" applyNumberFormat="1" applyFont="1" applyFill="1" applyBorder="1" applyAlignment="1">
      <alignment horizontal="right" vertical="center" wrapText="1"/>
    </xf>
    <xf numFmtId="0" fontId="45" fillId="6" borderId="1" xfId="3" applyFont="1" applyFill="1" applyBorder="1" applyAlignment="1">
      <alignment horizontal="center" vertical="center"/>
    </xf>
    <xf numFmtId="0" fontId="29" fillId="3" borderId="0" xfId="3" applyFont="1" applyFill="1" applyAlignment="1">
      <alignment horizontal="center" vertical="center"/>
    </xf>
    <xf numFmtId="3" fontId="37" fillId="0" borderId="0" xfId="10" applyNumberFormat="1" applyFont="1" applyFill="1" applyBorder="1" applyAlignment="1">
      <alignment horizontal="right" vertical="center" wrapText="1"/>
    </xf>
    <xf numFmtId="3" fontId="52" fillId="0" borderId="0" xfId="10" applyNumberFormat="1" applyFont="1" applyFill="1" applyBorder="1" applyAlignment="1">
      <alignment horizontal="right" vertical="center"/>
    </xf>
    <xf numFmtId="0" fontId="32" fillId="0" borderId="35" xfId="3" applyFont="1" applyFill="1" applyBorder="1" applyAlignment="1">
      <alignment horizontal="center" vertical="center"/>
    </xf>
    <xf numFmtId="0" fontId="29" fillId="0" borderId="0" xfId="3" applyFill="1" applyAlignment="1">
      <alignment vertical="center"/>
    </xf>
    <xf numFmtId="0" fontId="29" fillId="46" borderId="0" xfId="3" applyFont="1" applyFill="1" applyAlignment="1">
      <alignment vertical="center"/>
    </xf>
    <xf numFmtId="0" fontId="83" fillId="46" borderId="0" xfId="3" applyFont="1" applyFill="1" applyAlignment="1"/>
    <xf numFmtId="0" fontId="29" fillId="46" borderId="0" xfId="3" applyFont="1" applyFill="1"/>
    <xf numFmtId="37" fontId="37" fillId="8" borderId="43" xfId="1" applyNumberFormat="1" applyFont="1" applyFill="1" applyBorder="1" applyAlignment="1">
      <alignment horizontal="right" vertical="center" wrapText="1"/>
    </xf>
    <xf numFmtId="0" fontId="78" fillId="0" borderId="0" xfId="3" applyFont="1" applyFill="1" applyBorder="1" applyAlignment="1">
      <alignment vertical="center"/>
    </xf>
    <xf numFmtId="0" fontId="88" fillId="0" borderId="0" xfId="3" applyFont="1" applyFill="1"/>
    <xf numFmtId="3" fontId="87" fillId="5" borderId="25" xfId="1" applyNumberFormat="1" applyFont="1" applyFill="1" applyBorder="1" applyAlignment="1">
      <alignment horizontal="right" vertical="center" wrapText="1"/>
    </xf>
    <xf numFmtId="3" fontId="87" fillId="6" borderId="25" xfId="1" applyNumberFormat="1" applyFont="1" applyFill="1" applyBorder="1" applyAlignment="1">
      <alignment horizontal="right" vertical="center" wrapText="1"/>
    </xf>
    <xf numFmtId="0" fontId="88" fillId="0" borderId="0" xfId="3" applyFont="1" applyFill="1" applyBorder="1"/>
    <xf numFmtId="3" fontId="87" fillId="8" borderId="23" xfId="1" applyNumberFormat="1" applyFont="1" applyFill="1" applyBorder="1" applyAlignment="1">
      <alignment horizontal="right" vertical="center" wrapText="1"/>
    </xf>
    <xf numFmtId="3" fontId="91" fillId="6" borderId="25" xfId="1" applyNumberFormat="1" applyFont="1" applyFill="1" applyBorder="1" applyAlignment="1">
      <alignment horizontal="right" vertical="center" wrapText="1"/>
    </xf>
    <xf numFmtId="37" fontId="87" fillId="8" borderId="23" xfId="1" applyNumberFormat="1" applyFont="1" applyFill="1" applyBorder="1" applyAlignment="1">
      <alignment horizontal="right" vertical="center" wrapText="1"/>
    </xf>
    <xf numFmtId="0" fontId="87" fillId="0" borderId="37" xfId="3" applyFont="1" applyFill="1" applyBorder="1" applyAlignment="1">
      <alignment horizontal="center" vertical="center" wrapText="1"/>
    </xf>
    <xf numFmtId="0" fontId="88" fillId="0" borderId="37" xfId="3" applyFont="1" applyFill="1" applyBorder="1"/>
    <xf numFmtId="3" fontId="87" fillId="49" borderId="36" xfId="1" applyNumberFormat="1" applyFont="1" applyFill="1" applyBorder="1" applyAlignment="1">
      <alignment horizontal="right" vertical="center" wrapText="1"/>
    </xf>
    <xf numFmtId="0" fontId="87" fillId="0" borderId="35" xfId="3" applyFont="1" applyFill="1" applyBorder="1" applyAlignment="1">
      <alignment horizontal="center" vertical="center" wrapText="1"/>
    </xf>
    <xf numFmtId="0" fontId="88" fillId="0" borderId="35" xfId="3" applyFont="1" applyFill="1" applyBorder="1"/>
    <xf numFmtId="3" fontId="91" fillId="43" borderId="25" xfId="1" applyNumberFormat="1" applyFont="1" applyFill="1" applyBorder="1" applyAlignment="1">
      <alignment horizontal="right" vertical="center" wrapText="1"/>
    </xf>
    <xf numFmtId="0" fontId="34" fillId="54" borderId="1" xfId="5" applyFont="1" applyFill="1" applyBorder="1" applyAlignment="1">
      <alignment horizontal="left" wrapText="1"/>
    </xf>
    <xf numFmtId="0" fontId="34" fillId="54" borderId="16" xfId="5" applyFont="1" applyFill="1" applyBorder="1" applyAlignment="1">
      <alignment horizontal="left" wrapText="1"/>
    </xf>
    <xf numFmtId="0" fontId="34" fillId="0" borderId="0" xfId="5" applyFont="1" applyFill="1" applyBorder="1" applyAlignment="1">
      <alignment horizontal="left" wrapText="1"/>
    </xf>
    <xf numFmtId="167" fontId="29" fillId="0" borderId="0" xfId="7" applyNumberFormat="1" applyFont="1" applyFill="1" applyBorder="1" applyAlignment="1">
      <alignment horizontal="center"/>
    </xf>
    <xf numFmtId="0" fontId="34" fillId="6" borderId="1" xfId="5" applyFont="1" applyFill="1" applyBorder="1" applyAlignment="1">
      <alignment horizontal="left" wrapText="1"/>
    </xf>
    <xf numFmtId="0" fontId="34" fillId="54" borderId="18" xfId="5" applyFont="1" applyFill="1" applyBorder="1" applyAlignment="1">
      <alignment horizontal="left" wrapText="1"/>
    </xf>
    <xf numFmtId="0" fontId="32" fillId="6" borderId="1" xfId="3" applyFont="1" applyFill="1" applyBorder="1" applyAlignment="1">
      <alignment horizontal="center" vertical="center" wrapText="1"/>
    </xf>
    <xf numFmtId="3" fontId="32" fillId="6" borderId="1" xfId="3" applyNumberFormat="1" applyFont="1" applyFill="1" applyBorder="1" applyAlignment="1">
      <alignment horizontal="center" vertical="center" wrapText="1"/>
    </xf>
    <xf numFmtId="0" fontId="32" fillId="43" borderId="1" xfId="3" applyFont="1" applyFill="1" applyBorder="1" applyAlignment="1">
      <alignment horizontal="center" vertical="center" wrapText="1"/>
    </xf>
    <xf numFmtId="3" fontId="32" fillId="0" borderId="1" xfId="3" applyNumberFormat="1" applyFont="1" applyFill="1" applyBorder="1"/>
    <xf numFmtId="3" fontId="32" fillId="0" borderId="0" xfId="3" applyNumberFormat="1" applyFont="1" applyFill="1" applyBorder="1"/>
    <xf numFmtId="3" fontId="29" fillId="3" borderId="1" xfId="7" applyNumberFormat="1" applyFont="1" applyFill="1" applyBorder="1" applyAlignment="1">
      <alignment horizontal="center"/>
    </xf>
    <xf numFmtId="3" fontId="29" fillId="0" borderId="0" xfId="7" applyNumberFormat="1" applyFont="1" applyFill="1" applyBorder="1" applyAlignment="1">
      <alignment horizontal="center"/>
    </xf>
    <xf numFmtId="3" fontId="29" fillId="3" borderId="16" xfId="7" applyNumberFormat="1" applyFont="1" applyFill="1" applyBorder="1" applyAlignment="1">
      <alignment horizontal="center"/>
    </xf>
    <xf numFmtId="3" fontId="29" fillId="3" borderId="1" xfId="3" applyNumberFormat="1" applyFont="1" applyFill="1" applyBorder="1"/>
    <xf numFmtId="3" fontId="29" fillId="0" borderId="0" xfId="3" applyNumberFormat="1" applyFont="1" applyFill="1" applyBorder="1"/>
    <xf numFmtId="3" fontId="29" fillId="3" borderId="16" xfId="3" applyNumberFormat="1" applyFont="1" applyFill="1" applyBorder="1"/>
    <xf numFmtId="3" fontId="29" fillId="5" borderId="1" xfId="3" applyNumberFormat="1" applyFont="1" applyFill="1" applyBorder="1"/>
    <xf numFmtId="14" fontId="83" fillId="46" borderId="0" xfId="2" applyNumberFormat="1" applyFont="1" applyFill="1" applyBorder="1" applyAlignment="1">
      <alignment horizontal="left" vertical="center"/>
    </xf>
    <xf numFmtId="0" fontId="30" fillId="3" borderId="0" xfId="2" applyFont="1" applyFill="1" applyAlignment="1">
      <alignment horizontal="left" vertical="center"/>
    </xf>
    <xf numFmtId="0" fontId="45" fillId="6" borderId="0" xfId="3" applyFont="1" applyFill="1" applyBorder="1" applyAlignment="1">
      <alignment horizontal="center"/>
    </xf>
    <xf numFmtId="43" fontId="32" fillId="3" borderId="0" xfId="3" applyNumberFormat="1" applyFont="1" applyFill="1" applyBorder="1" applyAlignment="1">
      <alignment horizontal="center" vertical="center" wrapText="1"/>
    </xf>
    <xf numFmtId="167" fontId="29" fillId="3" borderId="0" xfId="7" applyNumberFormat="1" applyFont="1" applyFill="1" applyBorder="1" applyAlignment="1">
      <alignment horizontal="center"/>
    </xf>
    <xf numFmtId="167" fontId="32" fillId="5" borderId="0" xfId="7" applyNumberFormat="1" applyFont="1" applyFill="1" applyBorder="1" applyAlignment="1">
      <alignment horizontal="center"/>
    </xf>
    <xf numFmtId="0" fontId="32" fillId="6" borderId="1" xfId="3" applyFont="1" applyFill="1" applyBorder="1" applyAlignment="1">
      <alignment horizontal="center" vertical="center" wrapText="1"/>
    </xf>
    <xf numFmtId="0" fontId="78" fillId="0" borderId="0" xfId="0" applyFont="1" applyFill="1" applyBorder="1" applyAlignment="1">
      <alignment vertical="center"/>
    </xf>
    <xf numFmtId="3" fontId="34" fillId="55" borderId="1" xfId="1" applyNumberFormat="1" applyFont="1" applyFill="1" applyBorder="1" applyAlignment="1">
      <alignment horizontal="center" vertical="center" wrapText="1"/>
    </xf>
    <xf numFmtId="37" fontId="29" fillId="55" borderId="1" xfId="1" applyNumberFormat="1" applyFont="1" applyFill="1" applyBorder="1" applyAlignment="1">
      <alignment horizontal="center"/>
    </xf>
    <xf numFmtId="167" fontId="29" fillId="56" borderId="1" xfId="7" applyNumberFormat="1" applyFont="1" applyFill="1" applyBorder="1" applyAlignment="1">
      <alignment horizontal="center"/>
    </xf>
    <xf numFmtId="37" fontId="37" fillId="50" borderId="1" xfId="1" applyNumberFormat="1" applyFont="1" applyFill="1" applyBorder="1" applyAlignment="1">
      <alignment horizontal="center" wrapText="1"/>
    </xf>
    <xf numFmtId="167" fontId="32" fillId="50" borderId="1" xfId="7" applyNumberFormat="1" applyFont="1" applyFill="1" applyBorder="1" applyAlignment="1">
      <alignment horizontal="center"/>
    </xf>
    <xf numFmtId="0" fontId="32" fillId="56" borderId="1" xfId="3" quotePrefix="1" applyFont="1" applyFill="1" applyBorder="1" applyAlignment="1">
      <alignment horizontal="center" vertical="center" wrapText="1"/>
    </xf>
    <xf numFmtId="43" fontId="32" fillId="56" borderId="1" xfId="3" applyNumberFormat="1" applyFont="1" applyFill="1" applyBorder="1" applyAlignment="1">
      <alignment horizontal="center" vertical="center" wrapText="1"/>
    </xf>
    <xf numFmtId="3" fontId="32" fillId="6" borderId="1" xfId="7" applyNumberFormat="1" applyFont="1" applyFill="1" applyBorder="1" applyAlignment="1">
      <alignment horizontal="right"/>
    </xf>
    <xf numFmtId="3" fontId="32" fillId="0" borderId="1" xfId="7" applyNumberFormat="1" applyFont="1" applyFill="1" applyBorder="1" applyAlignment="1">
      <alignment horizontal="right"/>
    </xf>
    <xf numFmtId="3" fontId="32" fillId="43" borderId="1" xfId="3" applyNumberFormat="1" applyFont="1" applyFill="1" applyBorder="1" applyAlignment="1">
      <alignment horizontal="right"/>
    </xf>
    <xf numFmtId="14" fontId="83" fillId="0" borderId="0" xfId="2" applyNumberFormat="1" applyFont="1" applyFill="1" applyBorder="1" applyAlignment="1">
      <alignment horizontal="left" vertical="center"/>
    </xf>
    <xf numFmtId="3" fontId="29" fillId="0" borderId="1" xfId="3" applyNumberFormat="1" applyFont="1" applyFill="1" applyBorder="1" applyAlignment="1">
      <alignment horizontal="right" vertical="center"/>
    </xf>
    <xf numFmtId="0" fontId="29" fillId="0" borderId="1" xfId="3" applyFont="1" applyFill="1" applyBorder="1" applyAlignment="1">
      <alignment horizontal="right" vertical="center"/>
    </xf>
    <xf numFmtId="0" fontId="38" fillId="0" borderId="0" xfId="3" applyFont="1" applyFill="1" applyAlignment="1">
      <alignment horizontal="right" vertical="center"/>
    </xf>
    <xf numFmtId="0" fontId="29" fillId="0" borderId="0" xfId="3" applyFont="1" applyFill="1" applyBorder="1" applyAlignment="1">
      <alignment horizontal="right" vertical="center"/>
    </xf>
    <xf numFmtId="3" fontId="29" fillId="0" borderId="0" xfId="3" applyNumberFormat="1" applyFont="1" applyFill="1" applyBorder="1" applyAlignment="1">
      <alignment horizontal="right" vertical="center"/>
    </xf>
    <xf numFmtId="3" fontId="32" fillId="0" borderId="1" xfId="3" applyNumberFormat="1" applyFont="1" applyFill="1" applyBorder="1" applyAlignment="1">
      <alignment horizontal="right" vertical="center"/>
    </xf>
    <xf numFmtId="0" fontId="32" fillId="46" borderId="1" xfId="3" applyFont="1" applyFill="1" applyBorder="1" applyAlignment="1">
      <alignment horizontal="center" vertical="center"/>
    </xf>
    <xf numFmtId="0" fontId="46" fillId="47" borderId="1" xfId="0" applyFont="1" applyFill="1" applyBorder="1" applyAlignment="1">
      <alignment horizontal="center" vertical="center"/>
    </xf>
    <xf numFmtId="0" fontId="46" fillId="47" borderId="1" xfId="0" applyFont="1" applyFill="1" applyBorder="1" applyAlignment="1">
      <alignment horizontal="center" vertical="center" wrapText="1"/>
    </xf>
    <xf numFmtId="167" fontId="29" fillId="3" borderId="1" xfId="7" quotePrefix="1" applyNumberFormat="1" applyFont="1" applyFill="1" applyBorder="1" applyAlignment="1">
      <alignment horizontal="center"/>
    </xf>
    <xf numFmtId="0" fontId="83" fillId="0" borderId="0" xfId="3" applyFont="1" applyFill="1" applyBorder="1" applyAlignment="1">
      <alignment vertical="center"/>
    </xf>
    <xf numFmtId="0" fontId="85" fillId="0" borderId="0" xfId="0" applyFont="1" applyFill="1" applyBorder="1" applyAlignment="1">
      <alignment horizontal="left" vertical="center"/>
    </xf>
    <xf numFmtId="0" fontId="32" fillId="0" borderId="0" xfId="3" applyFont="1" applyFill="1" applyBorder="1" applyAlignment="1">
      <alignment horizontal="center" wrapText="1"/>
    </xf>
    <xf numFmtId="3" fontId="30" fillId="0" borderId="0" xfId="3" applyNumberFormat="1" applyFont="1" applyFill="1" applyBorder="1" applyAlignment="1">
      <alignment vertical="center"/>
    </xf>
    <xf numFmtId="4" fontId="30" fillId="0" borderId="0" xfId="3" applyNumberFormat="1" applyFont="1" applyFill="1" applyBorder="1" applyAlignment="1">
      <alignment vertical="center"/>
    </xf>
    <xf numFmtId="3" fontId="91" fillId="6" borderId="1" xfId="10" applyNumberFormat="1" applyFont="1" applyFill="1" applyBorder="1" applyAlignment="1">
      <alignment horizontal="right" vertical="center" wrapText="1"/>
    </xf>
    <xf numFmtId="3" fontId="91" fillId="5" borderId="1" xfId="10" applyNumberFormat="1" applyFont="1" applyFill="1" applyBorder="1" applyAlignment="1">
      <alignment horizontal="right" vertical="center" wrapText="1"/>
    </xf>
    <xf numFmtId="3" fontId="45" fillId="6" borderId="36" xfId="10" applyNumberFormat="1" applyFont="1" applyFill="1" applyBorder="1" applyAlignment="1">
      <alignment horizontal="right" vertical="center" wrapText="1"/>
    </xf>
    <xf numFmtId="3" fontId="48" fillId="6" borderId="1" xfId="10" applyNumberFormat="1" applyFont="1" applyFill="1" applyBorder="1" applyAlignment="1">
      <alignment horizontal="right" vertical="center" wrapText="1"/>
    </xf>
    <xf numFmtId="3" fontId="48" fillId="5" borderId="1" xfId="10" applyNumberFormat="1" applyFont="1" applyFill="1" applyBorder="1" applyAlignment="1">
      <alignment horizontal="right" vertical="center" wrapText="1"/>
    </xf>
    <xf numFmtId="3" fontId="48" fillId="49" borderId="36" xfId="1" applyNumberFormat="1" applyFont="1" applyFill="1" applyBorder="1" applyAlignment="1">
      <alignment horizontal="right" vertical="center" wrapText="1"/>
    </xf>
    <xf numFmtId="172" fontId="83" fillId="46" borderId="0" xfId="3" applyNumberFormat="1" applyFont="1" applyFill="1" applyBorder="1" applyAlignment="1">
      <alignment horizontal="center" vertical="center"/>
    </xf>
    <xf numFmtId="3" fontId="37" fillId="8" borderId="43" xfId="1" applyNumberFormat="1" applyFont="1" applyFill="1" applyBorder="1" applyAlignment="1">
      <alignment horizontal="right" vertical="center" wrapText="1"/>
    </xf>
    <xf numFmtId="3" fontId="32" fillId="6" borderId="1" xfId="1" applyNumberFormat="1" applyFont="1" applyFill="1" applyBorder="1" applyAlignment="1">
      <alignment horizontal="right" vertical="center" wrapText="1"/>
    </xf>
    <xf numFmtId="3" fontId="32" fillId="0" borderId="0" xfId="3" applyNumberFormat="1" applyFont="1" applyFill="1" applyBorder="1" applyAlignment="1">
      <alignment horizontal="center" vertical="center" wrapText="1"/>
    </xf>
    <xf numFmtId="4" fontId="29" fillId="0" borderId="0" xfId="1" applyNumberFormat="1" applyFont="1" applyFill="1" applyBorder="1" applyAlignment="1">
      <alignment vertical="center"/>
    </xf>
    <xf numFmtId="0" fontId="46" fillId="46" borderId="1" xfId="0" applyFont="1" applyFill="1" applyBorder="1" applyAlignment="1">
      <alignment horizontal="left" vertical="center" wrapText="1"/>
    </xf>
    <xf numFmtId="0" fontId="46" fillId="46" borderId="1" xfId="0" applyFont="1" applyFill="1" applyBorder="1" applyAlignment="1">
      <alignment horizontal="center" vertical="center"/>
    </xf>
    <xf numFmtId="0" fontId="46" fillId="46" borderId="1" xfId="0" applyFont="1" applyFill="1" applyBorder="1" applyAlignment="1">
      <alignment horizontal="center" vertical="center" wrapText="1"/>
    </xf>
    <xf numFmtId="171" fontId="44" fillId="0" borderId="1" xfId="0" applyNumberFormat="1" applyFont="1" applyBorder="1" applyAlignment="1">
      <alignment horizontal="center" vertical="center"/>
    </xf>
    <xf numFmtId="3" fontId="36" fillId="3" borderId="0" xfId="2" applyNumberFormat="1" applyFont="1" applyFill="1"/>
    <xf numFmtId="3" fontId="32" fillId="3" borderId="1" xfId="3" applyNumberFormat="1" applyFont="1" applyFill="1" applyBorder="1"/>
    <xf numFmtId="0" fontId="83" fillId="46" borderId="0" xfId="3" applyFont="1" applyFill="1" applyAlignment="1">
      <alignment horizontal="right"/>
    </xf>
    <xf numFmtId="0" fontId="30" fillId="0" borderId="0" xfId="3" applyFont="1" applyFill="1" applyAlignment="1">
      <alignment horizontal="left" vertical="center" wrapText="1"/>
    </xf>
    <xf numFmtId="0" fontId="48" fillId="5" borderId="1" xfId="3" applyFont="1" applyFill="1" applyBorder="1" applyAlignment="1">
      <alignment horizontal="center" vertical="center" wrapText="1"/>
    </xf>
    <xf numFmtId="0" fontId="32" fillId="4" borderId="6" xfId="3" applyFont="1" applyFill="1" applyBorder="1" applyAlignment="1">
      <alignment horizontal="center" vertical="center" wrapText="1"/>
    </xf>
    <xf numFmtId="0" fontId="32" fillId="4" borderId="7" xfId="3" applyFont="1" applyFill="1" applyBorder="1" applyAlignment="1">
      <alignment horizontal="center" vertical="center" wrapText="1"/>
    </xf>
    <xf numFmtId="0" fontId="32" fillId="4" borderId="5" xfId="3" applyFont="1" applyFill="1" applyBorder="1" applyAlignment="1">
      <alignment horizontal="center" vertical="center" wrapText="1"/>
    </xf>
    <xf numFmtId="0" fontId="32" fillId="4" borderId="4" xfId="3" applyFont="1" applyFill="1" applyBorder="1" applyAlignment="1">
      <alignment horizontal="center" vertical="center" wrapText="1"/>
    </xf>
    <xf numFmtId="164" fontId="29" fillId="3" borderId="5" xfId="3" applyNumberFormat="1" applyFont="1" applyFill="1" applyBorder="1" applyAlignment="1">
      <alignment horizontal="center" vertical="center"/>
    </xf>
    <xf numFmtId="164" fontId="29" fillId="3" borderId="3" xfId="3" applyNumberFormat="1" applyFont="1" applyFill="1" applyBorder="1" applyAlignment="1">
      <alignment horizontal="center" vertical="center"/>
    </xf>
    <xf numFmtId="0" fontId="32" fillId="5" borderId="5" xfId="3" applyFont="1" applyFill="1" applyBorder="1" applyAlignment="1">
      <alignment horizontal="center" vertical="center"/>
    </xf>
    <xf numFmtId="0" fontId="32" fillId="5" borderId="4" xfId="3" applyFont="1" applyFill="1" applyBorder="1" applyAlignment="1">
      <alignment horizontal="center" vertical="center"/>
    </xf>
    <xf numFmtId="0" fontId="32" fillId="5" borderId="1" xfId="3" applyFont="1" applyFill="1" applyBorder="1" applyAlignment="1">
      <alignment horizontal="center" vertical="center"/>
    </xf>
    <xf numFmtId="0" fontId="32" fillId="5" borderId="1" xfId="3" applyFont="1" applyFill="1" applyBorder="1" applyAlignment="1">
      <alignment horizontal="center" vertical="center" wrapText="1"/>
    </xf>
    <xf numFmtId="0" fontId="29" fillId="3" borderId="5" xfId="3" applyFont="1" applyFill="1" applyBorder="1" applyAlignment="1">
      <alignment horizontal="center" vertical="center" wrapText="1"/>
    </xf>
    <xf numFmtId="0" fontId="32" fillId="3" borderId="4" xfId="3" applyFont="1" applyFill="1" applyBorder="1" applyAlignment="1">
      <alignment horizontal="center" vertical="center" wrapText="1"/>
    </xf>
    <xf numFmtId="0" fontId="32" fillId="3" borderId="6" xfId="3" applyFont="1" applyFill="1" applyBorder="1" applyAlignment="1">
      <alignment horizontal="center" vertical="center"/>
    </xf>
    <xf numFmtId="0" fontId="32" fillId="3" borderId="2" xfId="3" applyFont="1" applyFill="1" applyBorder="1" applyAlignment="1">
      <alignment horizontal="center" vertical="center"/>
    </xf>
    <xf numFmtId="0" fontId="32" fillId="5" borderId="6" xfId="3" applyFont="1" applyFill="1" applyBorder="1" applyAlignment="1">
      <alignment horizontal="center" vertical="center"/>
    </xf>
    <xf numFmtId="0" fontId="32" fillId="5" borderId="7" xfId="3" applyFont="1" applyFill="1" applyBorder="1" applyAlignment="1">
      <alignment horizontal="center" vertical="center"/>
    </xf>
    <xf numFmtId="0" fontId="32" fillId="3" borderId="6" xfId="3" applyFont="1" applyFill="1" applyBorder="1" applyAlignment="1">
      <alignment horizontal="center" vertical="center" wrapText="1"/>
    </xf>
    <xf numFmtId="0" fontId="32" fillId="3" borderId="7" xfId="3" applyFont="1" applyFill="1" applyBorder="1" applyAlignment="1">
      <alignment horizontal="center" vertical="center" wrapText="1"/>
    </xf>
    <xf numFmtId="0" fontId="32" fillId="3" borderId="2" xfId="3" applyFont="1" applyFill="1" applyBorder="1" applyAlignment="1">
      <alignment horizontal="center" vertical="center" wrapText="1"/>
    </xf>
    <xf numFmtId="0" fontId="29" fillId="3" borderId="3" xfId="3" applyFont="1" applyFill="1" applyBorder="1" applyAlignment="1">
      <alignment horizontal="center" vertical="center" wrapText="1"/>
    </xf>
    <xf numFmtId="0" fontId="48" fillId="0" borderId="0" xfId="3" applyFont="1" applyFill="1" applyBorder="1" applyAlignment="1">
      <alignment horizontal="center" wrapText="1"/>
    </xf>
    <xf numFmtId="0" fontId="48" fillId="0" borderId="3" xfId="3" applyFont="1" applyFill="1" applyBorder="1" applyAlignment="1">
      <alignment horizontal="center" wrapText="1"/>
    </xf>
    <xf numFmtId="0" fontId="32" fillId="0" borderId="0" xfId="3" applyFont="1" applyFill="1" applyBorder="1" applyAlignment="1">
      <alignment horizontal="center" wrapText="1"/>
    </xf>
    <xf numFmtId="0" fontId="32" fillId="0" borderId="3" xfId="3" applyFont="1" applyFill="1" applyBorder="1" applyAlignment="1">
      <alignment horizontal="center" wrapText="1"/>
    </xf>
    <xf numFmtId="164" fontId="29" fillId="3" borderId="21" xfId="3" applyNumberFormat="1" applyFont="1" applyFill="1" applyBorder="1" applyAlignment="1">
      <alignment horizontal="center" vertical="center"/>
    </xf>
    <xf numFmtId="164" fontId="29" fillId="3" borderId="22" xfId="3" applyNumberFormat="1" applyFont="1" applyFill="1" applyBorder="1" applyAlignment="1">
      <alignment horizontal="center" vertical="center"/>
    </xf>
    <xf numFmtId="0" fontId="29" fillId="0" borderId="0" xfId="3" applyFont="1" applyFill="1" applyBorder="1" applyAlignment="1">
      <alignment horizontal="left" vertical="top" wrapText="1"/>
    </xf>
    <xf numFmtId="0" fontId="83" fillId="46" borderId="0" xfId="3" applyFont="1" applyFill="1" applyBorder="1" applyAlignment="1">
      <alignment horizontal="right" vertical="center"/>
    </xf>
    <xf numFmtId="0" fontId="83" fillId="46" borderId="0" xfId="3" applyFont="1" applyFill="1" applyBorder="1" applyAlignment="1">
      <alignment horizontal="left" vertical="center"/>
    </xf>
    <xf numFmtId="0" fontId="87" fillId="0" borderId="0" xfId="3" applyFont="1" applyFill="1" applyAlignment="1">
      <alignment horizontal="center" wrapText="1"/>
    </xf>
    <xf numFmtId="0" fontId="87" fillId="0" borderId="3" xfId="3" applyFont="1" applyFill="1" applyBorder="1" applyAlignment="1">
      <alignment horizontal="center" wrapText="1"/>
    </xf>
    <xf numFmtId="0" fontId="32" fillId="5" borderId="21" xfId="3" applyFont="1" applyFill="1" applyBorder="1" applyAlignment="1">
      <alignment horizontal="center" vertical="center"/>
    </xf>
    <xf numFmtId="0" fontId="32" fillId="5" borderId="22" xfId="3" applyFont="1" applyFill="1" applyBorder="1" applyAlignment="1">
      <alignment horizontal="center" vertical="center"/>
    </xf>
    <xf numFmtId="0" fontId="32" fillId="5" borderId="16" xfId="3" applyFont="1" applyFill="1" applyBorder="1" applyAlignment="1">
      <alignment horizontal="center" vertical="center" wrapText="1"/>
    </xf>
    <xf numFmtId="0" fontId="32" fillId="3" borderId="6" xfId="3" applyFont="1" applyFill="1" applyBorder="1" applyAlignment="1">
      <alignment horizontal="center"/>
    </xf>
    <xf numFmtId="0" fontId="32" fillId="3" borderId="7" xfId="3" applyFont="1" applyFill="1" applyBorder="1" applyAlignment="1">
      <alignment horizontal="center"/>
    </xf>
    <xf numFmtId="0" fontId="32" fillId="5" borderId="6" xfId="3" applyFont="1" applyFill="1" applyBorder="1" applyAlignment="1">
      <alignment horizontal="center"/>
    </xf>
    <xf numFmtId="0" fontId="32" fillId="5" borderId="7" xfId="3" applyFont="1" applyFill="1" applyBorder="1" applyAlignment="1">
      <alignment horizontal="center"/>
    </xf>
    <xf numFmtId="0" fontId="32" fillId="5" borderId="6" xfId="3" applyFont="1" applyFill="1" applyBorder="1" applyAlignment="1">
      <alignment horizontal="center" vertical="center" wrapText="1"/>
    </xf>
    <xf numFmtId="0" fontId="32" fillId="5" borderId="7" xfId="3" applyFont="1" applyFill="1" applyBorder="1" applyAlignment="1">
      <alignment horizontal="center" vertical="center" wrapText="1"/>
    </xf>
    <xf numFmtId="0" fontId="32" fillId="5" borderId="21" xfId="3" applyFont="1" applyFill="1" applyBorder="1" applyAlignment="1">
      <alignment horizontal="center" vertical="center" wrapText="1"/>
    </xf>
    <xf numFmtId="0" fontId="32" fillId="5" borderId="22" xfId="3" applyFont="1" applyFill="1" applyBorder="1" applyAlignment="1">
      <alignment horizontal="center" vertical="center" wrapText="1"/>
    </xf>
    <xf numFmtId="0" fontId="45" fillId="6" borderId="18" xfId="3" applyFont="1" applyFill="1" applyBorder="1" applyAlignment="1">
      <alignment horizontal="center"/>
    </xf>
    <xf numFmtId="0" fontId="45" fillId="6" borderId="19" xfId="3" applyFont="1" applyFill="1" applyBorder="1" applyAlignment="1">
      <alignment horizontal="center"/>
    </xf>
    <xf numFmtId="0" fontId="45" fillId="6" borderId="20" xfId="3" applyFont="1" applyFill="1" applyBorder="1" applyAlignment="1">
      <alignment horizontal="center"/>
    </xf>
    <xf numFmtId="0" fontId="83" fillId="46" borderId="0" xfId="3" applyFont="1" applyFill="1" applyAlignment="1">
      <alignment horizontal="left" vertical="center"/>
    </xf>
    <xf numFmtId="0" fontId="45" fillId="43" borderId="18" xfId="3" applyFont="1" applyFill="1" applyBorder="1" applyAlignment="1">
      <alignment horizontal="center"/>
    </xf>
    <xf numFmtId="0" fontId="45" fillId="43" borderId="19" xfId="3" applyFont="1" applyFill="1" applyBorder="1" applyAlignment="1">
      <alignment horizontal="center"/>
    </xf>
    <xf numFmtId="0" fontId="45" fillId="43" borderId="20" xfId="3" applyFont="1" applyFill="1" applyBorder="1" applyAlignment="1">
      <alignment horizontal="center"/>
    </xf>
    <xf numFmtId="0" fontId="76" fillId="0" borderId="3" xfId="3" applyFont="1" applyFill="1" applyBorder="1" applyAlignment="1">
      <alignment horizontal="center" wrapText="1"/>
    </xf>
    <xf numFmtId="0" fontId="85" fillId="46" borderId="0" xfId="0" applyFont="1" applyFill="1" applyBorder="1" applyAlignment="1">
      <alignment horizontal="left" vertical="center"/>
    </xf>
    <xf numFmtId="0" fontId="76" fillId="0" borderId="0" xfId="3" applyFont="1" applyFill="1" applyBorder="1" applyAlignment="1">
      <alignment horizontal="center" wrapText="1"/>
    </xf>
    <xf numFmtId="0" fontId="76" fillId="0" borderId="0" xfId="3" applyFont="1" applyFill="1" applyAlignment="1">
      <alignment horizontal="center" wrapText="1"/>
    </xf>
    <xf numFmtId="0" fontId="45" fillId="6" borderId="1" xfId="3" applyFont="1" applyFill="1" applyBorder="1" applyAlignment="1">
      <alignment horizontal="center"/>
    </xf>
    <xf numFmtId="0" fontId="83" fillId="46" borderId="0" xfId="3" applyFont="1" applyFill="1" applyAlignment="1">
      <alignment vertical="top"/>
    </xf>
    <xf numFmtId="0" fontId="45" fillId="51" borderId="1" xfId="3" applyFont="1" applyFill="1" applyBorder="1" applyAlignment="1">
      <alignment horizontal="center"/>
    </xf>
    <xf numFmtId="0" fontId="83" fillId="46" borderId="0" xfId="11" applyFont="1" applyFill="1" applyAlignment="1">
      <alignment horizontal="right" vertical="center"/>
    </xf>
    <xf numFmtId="0" fontId="83" fillId="46" borderId="0" xfId="3" applyFont="1" applyFill="1" applyAlignment="1">
      <alignment horizontal="center" vertical="center"/>
    </xf>
    <xf numFmtId="0" fontId="32" fillId="6" borderId="5" xfId="3" applyFont="1" applyFill="1" applyBorder="1" applyAlignment="1">
      <alignment horizontal="center" vertical="center"/>
    </xf>
    <xf numFmtId="0" fontId="32" fillId="6" borderId="4" xfId="3" applyFont="1" applyFill="1" applyBorder="1" applyAlignment="1">
      <alignment horizontal="center" vertical="center"/>
    </xf>
    <xf numFmtId="0" fontId="32" fillId="3" borderId="7" xfId="3" applyFont="1" applyFill="1" applyBorder="1" applyAlignment="1">
      <alignment horizontal="left" vertical="center"/>
    </xf>
    <xf numFmtId="0" fontId="32" fillId="3" borderId="22" xfId="3" applyFont="1" applyFill="1" applyBorder="1" applyAlignment="1">
      <alignment horizontal="left" vertical="center"/>
    </xf>
    <xf numFmtId="0" fontId="32" fillId="3" borderId="4" xfId="3" applyFont="1" applyFill="1" applyBorder="1" applyAlignment="1">
      <alignment horizontal="left" vertical="center"/>
    </xf>
    <xf numFmtId="0" fontId="32" fillId="6" borderId="17" xfId="3" applyFont="1" applyFill="1" applyBorder="1" applyAlignment="1">
      <alignment horizontal="center" vertical="center" wrapText="1"/>
    </xf>
    <xf numFmtId="0" fontId="32" fillId="6" borderId="1" xfId="3" applyFont="1" applyFill="1" applyBorder="1" applyAlignment="1">
      <alignment horizontal="center" vertical="center" wrapText="1"/>
    </xf>
    <xf numFmtId="0" fontId="32" fillId="6" borderId="21" xfId="3" applyFont="1" applyFill="1" applyBorder="1" applyAlignment="1">
      <alignment horizontal="center"/>
    </xf>
    <xf numFmtId="0" fontId="32" fillId="6" borderId="22" xfId="3" applyFont="1" applyFill="1" applyBorder="1" applyAlignment="1">
      <alignment horizontal="center"/>
    </xf>
    <xf numFmtId="0" fontId="32" fillId="3" borderId="21" xfId="3" applyFont="1" applyFill="1" applyBorder="1" applyAlignment="1">
      <alignment horizontal="center" vertical="center"/>
    </xf>
    <xf numFmtId="0" fontId="32" fillId="3" borderId="22" xfId="3" applyFont="1" applyFill="1" applyBorder="1" applyAlignment="1">
      <alignment horizontal="center" vertical="center"/>
    </xf>
    <xf numFmtId="164" fontId="29" fillId="54" borderId="5" xfId="3" applyNumberFormat="1" applyFont="1" applyFill="1" applyBorder="1" applyAlignment="1">
      <alignment horizontal="center" vertical="center"/>
    </xf>
    <xf numFmtId="164" fontId="29" fillId="54" borderId="4" xfId="3" applyNumberFormat="1" applyFont="1" applyFill="1" applyBorder="1" applyAlignment="1">
      <alignment horizontal="center" vertical="center"/>
    </xf>
    <xf numFmtId="0" fontId="32" fillId="3" borderId="21" xfId="3" applyFont="1" applyFill="1" applyBorder="1" applyAlignment="1">
      <alignment horizontal="center"/>
    </xf>
    <xf numFmtId="0" fontId="32" fillId="3" borderId="22" xfId="3" applyFont="1" applyFill="1" applyBorder="1" applyAlignment="1">
      <alignment horizontal="center"/>
    </xf>
    <xf numFmtId="0" fontId="32" fillId="43" borderId="21" xfId="3" applyFont="1" applyFill="1" applyBorder="1" applyAlignment="1">
      <alignment horizontal="center" vertical="center" wrapText="1"/>
    </xf>
    <xf numFmtId="0" fontId="32" fillId="43" borderId="22" xfId="3" applyFont="1" applyFill="1" applyBorder="1" applyAlignment="1">
      <alignment horizontal="center" vertical="center" wrapText="1"/>
    </xf>
    <xf numFmtId="0" fontId="32" fillId="43" borderId="5" xfId="3" applyFont="1" applyFill="1" applyBorder="1" applyAlignment="1">
      <alignment horizontal="center" vertical="center" wrapText="1"/>
    </xf>
    <xf numFmtId="0" fontId="32" fillId="43" borderId="4" xfId="3" applyFont="1" applyFill="1" applyBorder="1" applyAlignment="1">
      <alignment horizontal="center" vertical="center" wrapText="1"/>
    </xf>
    <xf numFmtId="0" fontId="38" fillId="3" borderId="0" xfId="2" applyFont="1" applyFill="1" applyBorder="1" applyAlignment="1">
      <alignment horizontal="left" vertical="top" wrapText="1"/>
    </xf>
    <xf numFmtId="0" fontId="32" fillId="40" borderId="1" xfId="2" applyFont="1" applyFill="1" applyBorder="1" applyAlignment="1">
      <alignment horizontal="center" vertical="center"/>
    </xf>
    <xf numFmtId="0" fontId="30" fillId="3" borderId="0" xfId="2" applyFont="1" applyFill="1" applyAlignment="1">
      <alignment horizontal="left" vertical="center"/>
    </xf>
    <xf numFmtId="0" fontId="45" fillId="44" borderId="1" xfId="2" applyFont="1" applyFill="1" applyBorder="1" applyAlignment="1">
      <alignment horizontal="center" vertical="center"/>
    </xf>
    <xf numFmtId="0" fontId="32" fillId="3" borderId="0" xfId="2" applyFont="1" applyFill="1" applyBorder="1" applyAlignment="1">
      <alignment horizontal="right"/>
    </xf>
    <xf numFmtId="0" fontId="45" fillId="4" borderId="1" xfId="2" applyFont="1" applyFill="1" applyBorder="1" applyAlignment="1">
      <alignment horizontal="center" vertical="center"/>
    </xf>
    <xf numFmtId="0" fontId="32" fillId="6" borderId="1" xfId="2" applyFont="1" applyFill="1" applyBorder="1" applyAlignment="1">
      <alignment horizontal="center" vertical="center"/>
    </xf>
    <xf numFmtId="0" fontId="83" fillId="46" borderId="0" xfId="2" applyFont="1" applyFill="1" applyAlignment="1">
      <alignment vertical="center"/>
    </xf>
    <xf numFmtId="0" fontId="83" fillId="46" borderId="0" xfId="2" applyFont="1" applyFill="1" applyAlignment="1">
      <alignment horizontal="left" vertical="center"/>
    </xf>
    <xf numFmtId="0" fontId="32" fillId="6" borderId="19" xfId="2" applyFont="1" applyFill="1" applyBorder="1" applyAlignment="1">
      <alignment horizontal="center" vertical="center"/>
    </xf>
    <xf numFmtId="0" fontId="32" fillId="6" borderId="20" xfId="2" applyFont="1" applyFill="1" applyBorder="1" applyAlignment="1">
      <alignment horizontal="center" vertical="center"/>
    </xf>
    <xf numFmtId="0" fontId="83" fillId="46" borderId="0" xfId="2" applyFont="1" applyFill="1" applyAlignment="1">
      <alignment horizontal="right" vertical="center"/>
    </xf>
    <xf numFmtId="0" fontId="45" fillId="4" borderId="18" xfId="2" applyFont="1" applyFill="1" applyBorder="1" applyAlignment="1">
      <alignment horizontal="center" vertical="center"/>
    </xf>
    <xf numFmtId="0" fontId="45" fillId="4" borderId="19" xfId="2" applyFont="1" applyFill="1" applyBorder="1" applyAlignment="1">
      <alignment horizontal="center" vertical="center"/>
    </xf>
    <xf numFmtId="0" fontId="45" fillId="4" borderId="20" xfId="2" applyFont="1" applyFill="1" applyBorder="1" applyAlignment="1">
      <alignment horizontal="center" vertical="center"/>
    </xf>
    <xf numFmtId="0" fontId="32" fillId="6" borderId="6" xfId="2" applyFont="1" applyFill="1" applyBorder="1" applyAlignment="1">
      <alignment horizontal="center" vertical="center"/>
    </xf>
    <xf numFmtId="0" fontId="32" fillId="6" borderId="2" xfId="2" applyFont="1" applyFill="1" applyBorder="1" applyAlignment="1">
      <alignment horizontal="center" vertical="center"/>
    </xf>
    <xf numFmtId="0" fontId="32" fillId="6" borderId="7" xfId="2" applyFont="1" applyFill="1" applyBorder="1" applyAlignment="1">
      <alignment horizontal="center" vertical="center"/>
    </xf>
    <xf numFmtId="14" fontId="83" fillId="46" borderId="0" xfId="3" applyNumberFormat="1" applyFont="1" applyFill="1" applyAlignment="1">
      <alignment horizontal="center" vertical="center"/>
    </xf>
    <xf numFmtId="0" fontId="83" fillId="46" borderId="0" xfId="3" applyFont="1" applyFill="1" applyAlignment="1">
      <alignment horizontal="right" vertical="center"/>
    </xf>
    <xf numFmtId="0" fontId="36" fillId="3" borderId="0" xfId="3" applyFont="1" applyFill="1" applyAlignment="1">
      <alignment horizontal="left" vertical="top" wrapText="1"/>
    </xf>
    <xf numFmtId="0" fontId="32" fillId="44" borderId="18" xfId="3" applyFont="1" applyFill="1" applyBorder="1" applyAlignment="1">
      <alignment horizontal="center" vertical="center" wrapText="1"/>
    </xf>
    <xf numFmtId="0" fontId="32" fillId="44" borderId="20" xfId="3" applyFont="1" applyFill="1" applyBorder="1" applyAlignment="1">
      <alignment horizontal="center" vertical="center" wrapText="1"/>
    </xf>
    <xf numFmtId="0" fontId="42" fillId="3" borderId="3" xfId="3" applyFont="1" applyFill="1" applyBorder="1" applyAlignment="1">
      <alignment horizontal="center" vertical="center" wrapText="1"/>
    </xf>
    <xf numFmtId="0" fontId="42" fillId="0" borderId="3" xfId="3" applyFont="1" applyFill="1" applyBorder="1" applyAlignment="1">
      <alignment horizontal="center" vertical="center" wrapText="1"/>
    </xf>
    <xf numFmtId="0" fontId="36" fillId="0" borderId="1" xfId="0" applyNumberFormat="1" applyFont="1" applyBorder="1" applyAlignment="1">
      <alignment horizontal="left" vertical="center" wrapText="1"/>
    </xf>
    <xf numFmtId="0" fontId="36" fillId="2" borderId="1" xfId="0" applyFont="1" applyFill="1" applyBorder="1" applyAlignment="1">
      <alignment horizontal="left" vertical="center" wrapText="1"/>
    </xf>
    <xf numFmtId="0" fontId="36" fillId="0" borderId="6" xfId="0" applyNumberFormat="1" applyFont="1" applyBorder="1" applyAlignment="1">
      <alignment horizontal="left" vertical="center" wrapText="1"/>
    </xf>
    <xf numFmtId="0" fontId="36" fillId="0" borderId="7" xfId="0" applyNumberFormat="1" applyFont="1" applyBorder="1" applyAlignment="1">
      <alignment horizontal="left" vertical="center" wrapText="1"/>
    </xf>
    <xf numFmtId="0" fontId="36" fillId="0" borderId="5" xfId="0" applyNumberFormat="1" applyFont="1" applyBorder="1" applyAlignment="1">
      <alignment horizontal="left" vertical="center" wrapText="1"/>
    </xf>
    <xf numFmtId="0" fontId="36" fillId="0" borderId="4" xfId="0" applyNumberFormat="1" applyFont="1" applyBorder="1" applyAlignment="1">
      <alignment horizontal="left" vertical="center" wrapText="1"/>
    </xf>
    <xf numFmtId="0" fontId="36" fillId="0" borderId="1" xfId="0" applyNumberFormat="1" applyFont="1" applyBorder="1" applyAlignment="1">
      <alignment horizontal="left" vertical="center"/>
    </xf>
    <xf numFmtId="0" fontId="36" fillId="2" borderId="1" xfId="0" applyFont="1" applyFill="1" applyBorder="1" applyAlignment="1">
      <alignment horizontal="left" vertical="center"/>
    </xf>
  </cellXfs>
  <cellStyles count="59854">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26" xfId="59835" xr:uid="{6BBF7FDC-A1AE-408A-999A-E94EB079DEAA}"/>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26" xfId="59838" xr:uid="{9EBC6C77-D86A-49FB-A6BB-C2E107652B14}"/>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26" xfId="59841" xr:uid="{9DDFCFFC-41F3-45F4-9254-F5F32FEBDAE1}"/>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26" xfId="59844" xr:uid="{A5E09A91-4F9B-473F-892B-AD431E63ADC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26" xfId="59847" xr:uid="{C1DDF07B-E9CE-4A4E-B729-9F71109650D1}"/>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26" xfId="59850" xr:uid="{030FAE1D-272D-4505-A53D-AAF68D4C1DE0}"/>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26" xfId="59836" xr:uid="{D3D119A7-BDC5-408E-9C6F-A31E9C7AE317}"/>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26" xfId="59839" xr:uid="{031D2A78-675C-4C26-AE0D-3483CC1E5865}"/>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26" xfId="59842" xr:uid="{0B83E096-1F21-4A4B-9496-FAFB2DF77989}"/>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26" xfId="59845" xr:uid="{6CB3267D-73DB-4A6B-B2E3-3C5952300FEE}"/>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26" xfId="59848" xr:uid="{2E06D895-1C66-49D9-8528-26AE99BB7FAA}"/>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26" xfId="59851" xr:uid="{91A2EF08-9702-4612-945F-93A9A3F8500A}"/>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26" xfId="59837" xr:uid="{B984B703-2DD4-4AD2-AFE0-0A39D1F34C5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26" xfId="59840" xr:uid="{E90BFB52-4A13-468E-9799-53DDEA5E193E}"/>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26" xfId="59843" xr:uid="{9CFE15DF-0CDB-49DE-9993-83F364455E19}"/>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26" xfId="59846" xr:uid="{4C3BE9FD-7CC4-41F4-80FE-79B0E61AC1D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26" xfId="59849" xr:uid="{593247DC-454C-4DF8-BE0E-0A2A24ED14A9}"/>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26" xfId="59852" xr:uid="{902D6C75-9695-4857-B151-AE4B44226948}"/>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14" xfId="59853" xr:uid="{26F8746B-F887-459D-BE98-28CB94153045}"/>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20" xfId="59833" xr:uid="{8ABCACFF-F008-4C06-B02E-CA76295C2109}"/>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18" xfId="59834" xr:uid="{E22B7F73-EBF2-4DA5-A3EF-5542D2130431}"/>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FFFB7"/>
      <color rgb="FFFEF8E6"/>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592207</xdr:colOff>
      <xdr:row>29</xdr:row>
      <xdr:rowOff>67733</xdr:rowOff>
    </xdr:to>
    <xdr:pic>
      <xdr:nvPicPr>
        <xdr:cNvPr id="3" name="Picture 2">
          <a:extLst>
            <a:ext uri="{FF2B5EF4-FFF2-40B4-BE49-F238E27FC236}">
              <a16:creationId xmlns:a16="http://schemas.microsoft.com/office/drawing/2014/main" id="{DE765CE0-8F14-428C-8414-9D30230B1F92}"/>
            </a:ext>
          </a:extLst>
        </xdr:cNvPr>
        <xdr:cNvPicPr>
          <a:picLocks noChangeAspect="1"/>
        </xdr:cNvPicPr>
      </xdr:nvPicPr>
      <xdr:blipFill>
        <a:blip xmlns:r="http://schemas.openxmlformats.org/officeDocument/2006/relationships" r:embed="rId1"/>
        <a:stretch>
          <a:fillRect/>
        </a:stretch>
      </xdr:blipFill>
      <xdr:spPr>
        <a:xfrm>
          <a:off x="0" y="0"/>
          <a:ext cx="15832207" cy="497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1"/>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61" customWidth="1"/>
    <col min="26" max="26" width="13.6640625" style="361" customWidth="1"/>
    <col min="27" max="27" width="1.109375" style="287" customWidth="1"/>
    <col min="28" max="28" width="10.33203125" style="65"/>
    <col min="29" max="29" width="12.6640625" style="65" customWidth="1"/>
    <col min="30" max="16384" width="10.33203125" style="1"/>
  </cols>
  <sheetData>
    <row r="1" spans="1:32" s="65" customFormat="1" ht="21" x14ac:dyDescent="0.4">
      <c r="A1" s="265"/>
      <c r="B1" s="490"/>
      <c r="C1" s="489"/>
      <c r="D1" s="489"/>
      <c r="E1" s="489"/>
      <c r="F1" s="489"/>
      <c r="G1" s="575" t="s">
        <v>361</v>
      </c>
      <c r="H1" s="575"/>
      <c r="I1" s="575"/>
      <c r="J1" s="575"/>
      <c r="K1" s="575"/>
      <c r="L1" s="575"/>
      <c r="M1" s="432">
        <v>44530</v>
      </c>
      <c r="N1" s="433" t="s">
        <v>307</v>
      </c>
      <c r="O1" s="430"/>
      <c r="P1" s="490"/>
      <c r="Q1" s="488"/>
      <c r="R1" s="272"/>
      <c r="S1" s="273"/>
      <c r="T1" s="273"/>
      <c r="U1" s="178"/>
      <c r="V1" s="556"/>
      <c r="W1" s="557"/>
      <c r="X1" s="179"/>
      <c r="Y1" s="390"/>
      <c r="Z1" s="390"/>
      <c r="AA1" s="179"/>
      <c r="AB1" s="179"/>
      <c r="AC1" s="179"/>
      <c r="AD1" s="179"/>
      <c r="AE1" s="179"/>
      <c r="AF1" s="179"/>
    </row>
    <row r="2" spans="1:32" s="65" customFormat="1" ht="22.2" customHeight="1" x14ac:dyDescent="0.3">
      <c r="A2" s="121"/>
      <c r="B2" s="436" t="s">
        <v>360</v>
      </c>
      <c r="C2" s="434"/>
      <c r="D2" s="435"/>
      <c r="E2" s="435"/>
      <c r="F2" s="434"/>
      <c r="G2" s="435"/>
      <c r="H2" s="435"/>
      <c r="I2" s="435"/>
      <c r="J2" s="435"/>
      <c r="K2" s="435"/>
      <c r="L2" s="435"/>
      <c r="M2" s="435"/>
      <c r="N2" s="435"/>
      <c r="O2" s="434"/>
      <c r="P2" s="435"/>
      <c r="Q2" s="435"/>
      <c r="R2" s="434"/>
      <c r="S2" s="435"/>
      <c r="T2" s="429"/>
      <c r="U2" s="4"/>
      <c r="V2" s="396"/>
      <c r="W2" s="396"/>
      <c r="X2" s="396"/>
      <c r="Y2" s="598" t="s">
        <v>402</v>
      </c>
      <c r="Z2" s="598"/>
      <c r="AB2" s="600" t="s">
        <v>403</v>
      </c>
      <c r="AC2" s="600"/>
    </row>
    <row r="3" spans="1:32" s="65" customFormat="1" ht="17.399999999999999" x14ac:dyDescent="0.3">
      <c r="A3" s="121"/>
      <c r="B3" s="428"/>
      <c r="C3" s="288"/>
      <c r="D3" s="287"/>
      <c r="E3" s="287"/>
      <c r="F3" s="288"/>
      <c r="G3" s="287"/>
      <c r="H3" s="287"/>
      <c r="I3" s="287"/>
      <c r="J3" s="287"/>
      <c r="K3" s="287"/>
      <c r="L3" s="287"/>
      <c r="M3" s="287"/>
      <c r="N3" s="287"/>
      <c r="O3" s="288"/>
      <c r="P3" s="287"/>
      <c r="Q3" s="287"/>
      <c r="R3" s="288"/>
      <c r="S3" s="287"/>
      <c r="T3" s="287"/>
      <c r="U3" s="288"/>
      <c r="V3" s="396"/>
      <c r="W3" s="396"/>
      <c r="X3" s="396"/>
      <c r="Y3" s="598"/>
      <c r="Z3" s="598"/>
      <c r="AB3" s="600"/>
      <c r="AC3" s="600"/>
    </row>
    <row r="4" spans="1:32" s="431" customFormat="1" ht="14.4" x14ac:dyDescent="0.25">
      <c r="A4" s="464"/>
      <c r="B4" s="465"/>
      <c r="C4" s="21"/>
      <c r="D4" s="586" t="s">
        <v>82</v>
      </c>
      <c r="E4" s="586"/>
      <c r="F4" s="21"/>
      <c r="G4" s="590" t="s">
        <v>9</v>
      </c>
      <c r="H4" s="591"/>
      <c r="I4" s="594" t="s">
        <v>9</v>
      </c>
      <c r="J4" s="595"/>
      <c r="K4" s="596" t="s">
        <v>9</v>
      </c>
      <c r="L4" s="595"/>
      <c r="M4" s="592" t="s">
        <v>9</v>
      </c>
      <c r="N4" s="593"/>
      <c r="O4" s="21"/>
      <c r="P4" s="586" t="s">
        <v>81</v>
      </c>
      <c r="Q4" s="586"/>
      <c r="R4" s="21"/>
      <c r="S4" s="586" t="s">
        <v>313</v>
      </c>
      <c r="T4" s="586"/>
      <c r="U4" s="21"/>
      <c r="V4" s="578" t="s">
        <v>401</v>
      </c>
      <c r="W4" s="579"/>
      <c r="X4" s="466"/>
      <c r="Y4" s="599"/>
      <c r="Z4" s="599"/>
      <c r="AB4" s="601"/>
      <c r="AC4" s="601"/>
    </row>
    <row r="5" spans="1:32" s="7" customFormat="1" ht="14.4" x14ac:dyDescent="0.25">
      <c r="A5" s="122"/>
      <c r="B5" s="467"/>
      <c r="C5" s="21"/>
      <c r="D5" s="586"/>
      <c r="E5" s="586"/>
      <c r="F5" s="21"/>
      <c r="G5" s="582" t="s">
        <v>78</v>
      </c>
      <c r="H5" s="583"/>
      <c r="I5" s="588" t="s">
        <v>79</v>
      </c>
      <c r="J5" s="589"/>
      <c r="K5" s="597" t="s">
        <v>80</v>
      </c>
      <c r="L5" s="589"/>
      <c r="M5" s="584" t="s">
        <v>76</v>
      </c>
      <c r="N5" s="585"/>
      <c r="O5" s="21"/>
      <c r="P5" s="586"/>
      <c r="Q5" s="586"/>
      <c r="R5" s="21"/>
      <c r="S5" s="586"/>
      <c r="T5" s="586"/>
      <c r="U5" s="21"/>
      <c r="V5" s="580"/>
      <c r="W5" s="581"/>
      <c r="X5" s="397"/>
      <c r="Y5" s="577" t="s">
        <v>7</v>
      </c>
      <c r="Z5" s="577" t="s">
        <v>75</v>
      </c>
      <c r="AB5" s="587" t="s">
        <v>7</v>
      </c>
      <c r="AC5" s="587" t="s">
        <v>75</v>
      </c>
    </row>
    <row r="6" spans="1:32" s="6" customFormat="1" ht="29.4" customHeight="1" x14ac:dyDescent="0.25">
      <c r="A6" s="124">
        <v>40909</v>
      </c>
      <c r="B6" s="21"/>
      <c r="C6" s="291"/>
      <c r="D6" s="424" t="s">
        <v>8</v>
      </c>
      <c r="E6" s="424" t="s">
        <v>10</v>
      </c>
      <c r="F6" s="291"/>
      <c r="G6" s="77" t="s">
        <v>8</v>
      </c>
      <c r="H6" s="77" t="s">
        <v>10</v>
      </c>
      <c r="I6" s="77" t="s">
        <v>8</v>
      </c>
      <c r="J6" s="77" t="s">
        <v>10</v>
      </c>
      <c r="K6" s="77" t="s">
        <v>8</v>
      </c>
      <c r="L6" s="77" t="s">
        <v>10</v>
      </c>
      <c r="M6" s="424" t="s">
        <v>8</v>
      </c>
      <c r="N6" s="424" t="s">
        <v>10</v>
      </c>
      <c r="O6" s="291"/>
      <c r="P6" s="424" t="s">
        <v>8</v>
      </c>
      <c r="Q6" s="424" t="s">
        <v>10</v>
      </c>
      <c r="R6" s="291"/>
      <c r="S6" s="424" t="s">
        <v>8</v>
      </c>
      <c r="T6" s="424" t="s">
        <v>10</v>
      </c>
      <c r="U6" s="291"/>
      <c r="V6" s="156" t="s">
        <v>7</v>
      </c>
      <c r="W6" s="156" t="s">
        <v>11</v>
      </c>
      <c r="X6" s="20"/>
      <c r="Y6" s="577"/>
      <c r="Z6" s="577"/>
      <c r="AB6" s="587"/>
      <c r="AC6" s="587"/>
    </row>
    <row r="7" spans="1:32" s="306" customFormat="1" ht="4.8" customHeight="1" x14ac:dyDescent="0.25">
      <c r="A7" s="305"/>
      <c r="B7" s="21"/>
      <c r="C7" s="291"/>
      <c r="D7" s="291"/>
      <c r="E7" s="291"/>
      <c r="F7" s="291"/>
      <c r="G7" s="291"/>
      <c r="H7" s="291"/>
      <c r="I7" s="291"/>
      <c r="J7" s="291"/>
      <c r="K7" s="291"/>
      <c r="L7" s="291"/>
      <c r="M7" s="291"/>
      <c r="N7" s="291"/>
      <c r="O7" s="291"/>
      <c r="P7" s="291"/>
      <c r="Q7" s="291"/>
      <c r="R7" s="291"/>
      <c r="S7" s="291"/>
      <c r="T7" s="291"/>
      <c r="U7" s="291"/>
      <c r="V7" s="291"/>
      <c r="W7" s="291"/>
      <c r="X7" s="394"/>
      <c r="Y7" s="83"/>
      <c r="Z7" s="83"/>
      <c r="AB7" s="291"/>
      <c r="AC7" s="291"/>
    </row>
    <row r="8" spans="1:32" s="6" customFormat="1" ht="14.4" x14ac:dyDescent="0.25">
      <c r="A8" s="124"/>
      <c r="B8" s="468" t="s">
        <v>325</v>
      </c>
      <c r="C8" s="291"/>
      <c r="D8" s="291"/>
      <c r="E8" s="291"/>
      <c r="F8" s="291"/>
      <c r="G8" s="291"/>
      <c r="H8" s="291"/>
      <c r="I8" s="291"/>
      <c r="J8" s="291"/>
      <c r="K8" s="291"/>
      <c r="L8" s="291"/>
      <c r="M8" s="291"/>
      <c r="N8" s="291"/>
      <c r="O8" s="291"/>
      <c r="P8" s="291"/>
      <c r="Q8" s="291"/>
      <c r="R8" s="291"/>
      <c r="S8" s="291"/>
      <c r="T8" s="291"/>
      <c r="U8" s="291"/>
      <c r="V8" s="291"/>
      <c r="W8" s="291"/>
      <c r="X8" s="398"/>
      <c r="Y8" s="83"/>
      <c r="Z8" s="83"/>
      <c r="AA8" s="203"/>
      <c r="AB8" s="291"/>
      <c r="AC8" s="291"/>
    </row>
    <row r="9" spans="1:32" s="6" customFormat="1" ht="14.4" x14ac:dyDescent="0.25">
      <c r="A9" s="124"/>
      <c r="B9" s="206">
        <v>2000</v>
      </c>
      <c r="C9" s="469"/>
      <c r="D9" s="444">
        <v>4</v>
      </c>
      <c r="E9" s="470">
        <v>11.85</v>
      </c>
      <c r="F9" s="469"/>
      <c r="G9" s="443">
        <v>2</v>
      </c>
      <c r="H9" s="443">
        <v>11.04</v>
      </c>
      <c r="I9" s="443">
        <v>0</v>
      </c>
      <c r="J9" s="443">
        <v>0</v>
      </c>
      <c r="K9" s="443">
        <v>0</v>
      </c>
      <c r="L9" s="443">
        <v>0</v>
      </c>
      <c r="M9" s="443">
        <f t="shared" ref="M9:M27" si="0">SUM(G9+I9+K9)</f>
        <v>2</v>
      </c>
      <c r="N9" s="443">
        <f t="shared" ref="N9:N27" si="1">SUM(H9+J9+L9)</f>
        <v>11.04</v>
      </c>
      <c r="O9" s="469"/>
      <c r="P9" s="444">
        <v>0</v>
      </c>
      <c r="Q9" s="444">
        <v>0</v>
      </c>
      <c r="R9" s="469"/>
      <c r="S9" s="246"/>
      <c r="T9" s="246"/>
      <c r="U9" s="469"/>
      <c r="V9" s="445">
        <f>SUM(D9+M9+P9+S9)</f>
        <v>6</v>
      </c>
      <c r="W9" s="445">
        <f>SUM(E9+N9+Q9+T9)</f>
        <v>22.89</v>
      </c>
      <c r="X9" s="20"/>
      <c r="Y9" s="471">
        <v>6</v>
      </c>
      <c r="Z9" s="471">
        <v>22.89</v>
      </c>
      <c r="AB9" s="446">
        <f t="shared" ref="AB9:AB26" si="2">V9-Y9</f>
        <v>0</v>
      </c>
      <c r="AC9" s="472">
        <f t="shared" ref="AC9:AC26" si="3">W9-Z9</f>
        <v>0</v>
      </c>
    </row>
    <row r="10" spans="1:32" s="6" customFormat="1" ht="14.4" x14ac:dyDescent="0.25">
      <c r="A10" s="124"/>
      <c r="B10" s="438">
        <v>2001</v>
      </c>
      <c r="C10" s="469"/>
      <c r="D10" s="444">
        <v>2</v>
      </c>
      <c r="E10" s="470">
        <v>5.25</v>
      </c>
      <c r="F10" s="469"/>
      <c r="G10" s="443">
        <v>0</v>
      </c>
      <c r="H10" s="443">
        <v>0</v>
      </c>
      <c r="I10" s="443">
        <v>0</v>
      </c>
      <c r="J10" s="443">
        <v>0</v>
      </c>
      <c r="K10" s="443">
        <v>0</v>
      </c>
      <c r="L10" s="443">
        <v>0</v>
      </c>
      <c r="M10" s="443">
        <f t="shared" si="0"/>
        <v>0</v>
      </c>
      <c r="N10" s="443">
        <f t="shared" si="1"/>
        <v>0</v>
      </c>
      <c r="O10" s="469"/>
      <c r="P10" s="444">
        <v>0</v>
      </c>
      <c r="Q10" s="444">
        <v>0</v>
      </c>
      <c r="R10" s="469"/>
      <c r="S10" s="246"/>
      <c r="T10" s="246"/>
      <c r="U10" s="469"/>
      <c r="V10" s="445">
        <f t="shared" ref="V10:V29" si="4">SUM(D10+M10+P10+S10)</f>
        <v>2</v>
      </c>
      <c r="W10" s="445">
        <f t="shared" ref="W10:W29" si="5">SUM(E10+N10+Q10+T10)</f>
        <v>5.25</v>
      </c>
      <c r="X10" s="20"/>
      <c r="Y10" s="471">
        <v>2</v>
      </c>
      <c r="Z10" s="471">
        <v>5.25</v>
      </c>
      <c r="AB10" s="446">
        <f t="shared" si="2"/>
        <v>0</v>
      </c>
      <c r="AC10" s="447">
        <f t="shared" si="3"/>
        <v>0</v>
      </c>
    </row>
    <row r="11" spans="1:32" s="6" customFormat="1" ht="14.4" x14ac:dyDescent="0.25">
      <c r="A11" s="124"/>
      <c r="B11" s="438">
        <v>2002</v>
      </c>
      <c r="C11" s="469"/>
      <c r="D11" s="444">
        <v>25</v>
      </c>
      <c r="E11" s="470">
        <v>72.819999999999993</v>
      </c>
      <c r="F11" s="469"/>
      <c r="G11" s="443">
        <v>9</v>
      </c>
      <c r="H11" s="443">
        <v>324</v>
      </c>
      <c r="I11" s="443">
        <v>1</v>
      </c>
      <c r="J11" s="443">
        <v>262.14</v>
      </c>
      <c r="K11" s="443">
        <v>0</v>
      </c>
      <c r="L11" s="443">
        <v>0</v>
      </c>
      <c r="M11" s="443">
        <f t="shared" si="0"/>
        <v>10</v>
      </c>
      <c r="N11" s="443">
        <f t="shared" si="1"/>
        <v>586.14</v>
      </c>
      <c r="O11" s="469"/>
      <c r="P11" s="444">
        <v>0</v>
      </c>
      <c r="Q11" s="444">
        <v>0</v>
      </c>
      <c r="R11" s="469"/>
      <c r="S11" s="246"/>
      <c r="T11" s="246"/>
      <c r="U11" s="469"/>
      <c r="V11" s="445">
        <f t="shared" si="4"/>
        <v>35</v>
      </c>
      <c r="W11" s="445">
        <f t="shared" si="5"/>
        <v>658.96</v>
      </c>
      <c r="X11" s="20"/>
      <c r="Y11" s="471">
        <v>35</v>
      </c>
      <c r="Z11" s="471">
        <v>658.96</v>
      </c>
      <c r="AB11" s="446">
        <f t="shared" si="2"/>
        <v>0</v>
      </c>
      <c r="AC11" s="447">
        <f t="shared" si="3"/>
        <v>0</v>
      </c>
    </row>
    <row r="12" spans="1:32" s="6" customFormat="1" ht="14.4" x14ac:dyDescent="0.25">
      <c r="A12" s="124"/>
      <c r="B12" s="473">
        <v>2003</v>
      </c>
      <c r="C12" s="474"/>
      <c r="D12" s="443">
        <v>62</v>
      </c>
      <c r="E12" s="475">
        <v>346.84199999999998</v>
      </c>
      <c r="F12" s="474"/>
      <c r="G12" s="443">
        <v>16</v>
      </c>
      <c r="H12" s="443">
        <v>193.1</v>
      </c>
      <c r="I12" s="443">
        <v>1</v>
      </c>
      <c r="J12" s="443">
        <v>479.8</v>
      </c>
      <c r="K12" s="443">
        <v>0</v>
      </c>
      <c r="L12" s="443">
        <v>0</v>
      </c>
      <c r="M12" s="443">
        <f t="shared" si="0"/>
        <v>17</v>
      </c>
      <c r="N12" s="443">
        <f t="shared" si="1"/>
        <v>672.9</v>
      </c>
      <c r="O12" s="469"/>
      <c r="P12" s="444">
        <v>0</v>
      </c>
      <c r="Q12" s="444">
        <v>0</v>
      </c>
      <c r="R12" s="469"/>
      <c r="S12" s="246"/>
      <c r="T12" s="246"/>
      <c r="U12" s="469"/>
      <c r="V12" s="445">
        <f t="shared" si="4"/>
        <v>79</v>
      </c>
      <c r="W12" s="445">
        <f t="shared" si="5"/>
        <v>1019.742</v>
      </c>
      <c r="X12" s="20"/>
      <c r="Y12" s="471">
        <v>79</v>
      </c>
      <c r="Z12" s="471">
        <v>1019.742</v>
      </c>
      <c r="AB12" s="446">
        <f t="shared" si="2"/>
        <v>0</v>
      </c>
      <c r="AC12" s="447">
        <f t="shared" si="3"/>
        <v>0</v>
      </c>
    </row>
    <row r="13" spans="1:32" s="6" customFormat="1" ht="14.4" x14ac:dyDescent="0.25">
      <c r="A13" s="124"/>
      <c r="B13" s="438">
        <v>2004</v>
      </c>
      <c r="C13" s="469"/>
      <c r="D13" s="444">
        <v>247</v>
      </c>
      <c r="E13" s="470">
        <v>1496.9829999999999</v>
      </c>
      <c r="F13" s="469"/>
      <c r="G13" s="443">
        <v>42</v>
      </c>
      <c r="H13" s="443">
        <v>382.00599999999997</v>
      </c>
      <c r="I13" s="443">
        <v>2</v>
      </c>
      <c r="J13" s="443">
        <v>623.38499999999999</v>
      </c>
      <c r="K13" s="443">
        <v>0</v>
      </c>
      <c r="L13" s="443">
        <v>0</v>
      </c>
      <c r="M13" s="443">
        <f t="shared" si="0"/>
        <v>44</v>
      </c>
      <c r="N13" s="443">
        <f t="shared" si="1"/>
        <v>1005.391</v>
      </c>
      <c r="O13" s="469"/>
      <c r="P13" s="444">
        <v>0</v>
      </c>
      <c r="Q13" s="444">
        <v>0</v>
      </c>
      <c r="R13" s="469"/>
      <c r="S13" s="246"/>
      <c r="T13" s="246"/>
      <c r="U13" s="469"/>
      <c r="V13" s="445">
        <f t="shared" si="4"/>
        <v>291</v>
      </c>
      <c r="W13" s="445">
        <f t="shared" si="5"/>
        <v>2502.3739999999998</v>
      </c>
      <c r="X13" s="20"/>
      <c r="Y13" s="471">
        <v>291</v>
      </c>
      <c r="Z13" s="471">
        <v>2502.3739999999998</v>
      </c>
      <c r="AB13" s="446">
        <f t="shared" si="2"/>
        <v>0</v>
      </c>
      <c r="AC13" s="447">
        <f t="shared" si="3"/>
        <v>0</v>
      </c>
    </row>
    <row r="14" spans="1:32" s="306" customFormat="1" ht="14.4" x14ac:dyDescent="0.25">
      <c r="A14" s="305"/>
      <c r="B14" s="473">
        <v>2005</v>
      </c>
      <c r="C14" s="474"/>
      <c r="D14" s="443">
        <v>619</v>
      </c>
      <c r="E14" s="475">
        <v>4579.9489999999996</v>
      </c>
      <c r="F14" s="474"/>
      <c r="G14" s="443">
        <v>76</v>
      </c>
      <c r="H14" s="443">
        <v>1017.2430000000001</v>
      </c>
      <c r="I14" s="443">
        <v>16</v>
      </c>
      <c r="J14" s="443">
        <v>3923.08</v>
      </c>
      <c r="K14" s="443">
        <v>0</v>
      </c>
      <c r="L14" s="443">
        <v>0</v>
      </c>
      <c r="M14" s="443">
        <f t="shared" si="0"/>
        <v>92</v>
      </c>
      <c r="N14" s="443">
        <f t="shared" si="1"/>
        <v>4940.3230000000003</v>
      </c>
      <c r="O14" s="474"/>
      <c r="P14" s="443">
        <v>0</v>
      </c>
      <c r="Q14" s="443">
        <v>0</v>
      </c>
      <c r="R14" s="474"/>
      <c r="S14" s="246"/>
      <c r="T14" s="246"/>
      <c r="U14" s="474"/>
      <c r="V14" s="445">
        <f t="shared" si="4"/>
        <v>711</v>
      </c>
      <c r="W14" s="445">
        <f t="shared" si="5"/>
        <v>9520.2720000000008</v>
      </c>
      <c r="X14" s="394"/>
      <c r="Y14" s="471">
        <v>711</v>
      </c>
      <c r="Z14" s="471">
        <v>9520.2720000000008</v>
      </c>
      <c r="AB14" s="476">
        <f t="shared" si="2"/>
        <v>0</v>
      </c>
      <c r="AC14" s="477">
        <f t="shared" si="3"/>
        <v>0</v>
      </c>
    </row>
    <row r="15" spans="1:32" s="6" customFormat="1" ht="14.4" x14ac:dyDescent="0.25">
      <c r="A15" s="124"/>
      <c r="B15" s="473">
        <v>2006</v>
      </c>
      <c r="C15" s="474"/>
      <c r="D15" s="443">
        <v>733</v>
      </c>
      <c r="E15" s="475">
        <v>5228.0969999999998</v>
      </c>
      <c r="F15" s="474"/>
      <c r="G15" s="443">
        <v>105</v>
      </c>
      <c r="H15" s="443">
        <v>1881.529</v>
      </c>
      <c r="I15" s="443">
        <v>36</v>
      </c>
      <c r="J15" s="443">
        <v>11097.32</v>
      </c>
      <c r="K15" s="443">
        <v>0</v>
      </c>
      <c r="L15" s="443">
        <v>0</v>
      </c>
      <c r="M15" s="443">
        <f t="shared" si="0"/>
        <v>141</v>
      </c>
      <c r="N15" s="443">
        <f t="shared" si="1"/>
        <v>12978.849</v>
      </c>
      <c r="O15" s="474"/>
      <c r="P15" s="443">
        <v>0</v>
      </c>
      <c r="Q15" s="443">
        <v>0</v>
      </c>
      <c r="R15" s="474"/>
      <c r="S15" s="246"/>
      <c r="T15" s="246"/>
      <c r="U15" s="469"/>
      <c r="V15" s="445">
        <f t="shared" si="4"/>
        <v>874</v>
      </c>
      <c r="W15" s="445">
        <f t="shared" si="5"/>
        <v>18206.946</v>
      </c>
      <c r="X15" s="20"/>
      <c r="Y15" s="471">
        <v>875</v>
      </c>
      <c r="Z15" s="471">
        <v>18216.946</v>
      </c>
      <c r="AB15" s="446">
        <f t="shared" si="2"/>
        <v>-1</v>
      </c>
      <c r="AC15" s="447">
        <f t="shared" si="3"/>
        <v>-10</v>
      </c>
    </row>
    <row r="16" spans="1:32" s="6" customFormat="1" ht="14.4" x14ac:dyDescent="0.25">
      <c r="A16" s="124"/>
      <c r="B16" s="438">
        <v>2007</v>
      </c>
      <c r="C16" s="469"/>
      <c r="D16" s="444">
        <v>521</v>
      </c>
      <c r="E16" s="470">
        <v>3779.1109999999999</v>
      </c>
      <c r="F16" s="469"/>
      <c r="G16" s="443">
        <v>93</v>
      </c>
      <c r="H16" s="443">
        <v>2103.4859999999999</v>
      </c>
      <c r="I16" s="443">
        <v>26</v>
      </c>
      <c r="J16" s="443">
        <v>8352.9079999999994</v>
      </c>
      <c r="K16" s="443">
        <v>0</v>
      </c>
      <c r="L16" s="443">
        <v>0</v>
      </c>
      <c r="M16" s="443">
        <f t="shared" si="0"/>
        <v>119</v>
      </c>
      <c r="N16" s="443">
        <f t="shared" si="1"/>
        <v>10456.394</v>
      </c>
      <c r="O16" s="469"/>
      <c r="P16" s="444">
        <v>0</v>
      </c>
      <c r="Q16" s="444">
        <v>0</v>
      </c>
      <c r="R16" s="469"/>
      <c r="S16" s="246"/>
      <c r="T16" s="246"/>
      <c r="U16" s="469"/>
      <c r="V16" s="445">
        <f t="shared" si="4"/>
        <v>640</v>
      </c>
      <c r="W16" s="445">
        <f t="shared" si="5"/>
        <v>14235.505000000001</v>
      </c>
      <c r="X16" s="20"/>
      <c r="Y16" s="471">
        <v>640</v>
      </c>
      <c r="Z16" s="471">
        <v>14235.505000000001</v>
      </c>
      <c r="AB16" s="446">
        <f t="shared" si="2"/>
        <v>0</v>
      </c>
      <c r="AC16" s="447">
        <f t="shared" si="3"/>
        <v>0</v>
      </c>
    </row>
    <row r="17" spans="1:29" s="6" customFormat="1" ht="14.4" x14ac:dyDescent="0.25">
      <c r="A17" s="124"/>
      <c r="B17" s="438">
        <v>2008</v>
      </c>
      <c r="C17" s="469"/>
      <c r="D17" s="444">
        <v>653</v>
      </c>
      <c r="E17" s="470">
        <v>4937.9650000000001</v>
      </c>
      <c r="F17" s="469"/>
      <c r="G17" s="443">
        <v>170</v>
      </c>
      <c r="H17" s="443">
        <v>3874.1970000000001</v>
      </c>
      <c r="I17" s="443">
        <v>44</v>
      </c>
      <c r="J17" s="443">
        <v>13247.054</v>
      </c>
      <c r="K17" s="443">
        <v>4</v>
      </c>
      <c r="L17" s="443">
        <v>6134.26</v>
      </c>
      <c r="M17" s="443">
        <f t="shared" si="0"/>
        <v>218</v>
      </c>
      <c r="N17" s="443">
        <f t="shared" si="1"/>
        <v>23255.510999999999</v>
      </c>
      <c r="O17" s="469"/>
      <c r="P17" s="444">
        <v>0</v>
      </c>
      <c r="Q17" s="444">
        <v>0</v>
      </c>
      <c r="R17" s="469"/>
      <c r="S17" s="246"/>
      <c r="T17" s="246"/>
      <c r="U17" s="469"/>
      <c r="V17" s="445">
        <f t="shared" si="4"/>
        <v>871</v>
      </c>
      <c r="W17" s="445">
        <f t="shared" si="5"/>
        <v>28193.475999999999</v>
      </c>
      <c r="X17" s="20"/>
      <c r="Y17" s="471">
        <v>871</v>
      </c>
      <c r="Z17" s="471">
        <v>28193.475999999999</v>
      </c>
      <c r="AB17" s="446">
        <f t="shared" si="2"/>
        <v>0</v>
      </c>
      <c r="AC17" s="447">
        <f t="shared" si="3"/>
        <v>0</v>
      </c>
    </row>
    <row r="18" spans="1:29" s="306" customFormat="1" ht="14.4" x14ac:dyDescent="0.25">
      <c r="A18" s="305"/>
      <c r="B18" s="473">
        <v>2009</v>
      </c>
      <c r="C18" s="474"/>
      <c r="D18" s="443">
        <v>1055</v>
      </c>
      <c r="E18" s="475">
        <v>7992.0039999999999</v>
      </c>
      <c r="F18" s="474"/>
      <c r="G18" s="443">
        <v>242</v>
      </c>
      <c r="H18" s="443">
        <v>6797.9930000000004</v>
      </c>
      <c r="I18" s="443">
        <v>88</v>
      </c>
      <c r="J18" s="443">
        <v>24235.758000000002</v>
      </c>
      <c r="K18" s="443">
        <v>8</v>
      </c>
      <c r="L18" s="443">
        <v>14085.91</v>
      </c>
      <c r="M18" s="443">
        <f t="shared" si="0"/>
        <v>338</v>
      </c>
      <c r="N18" s="443">
        <f t="shared" si="1"/>
        <v>45119.661000000007</v>
      </c>
      <c r="O18" s="474"/>
      <c r="P18" s="443">
        <v>5</v>
      </c>
      <c r="Q18" s="443">
        <v>3370.56</v>
      </c>
      <c r="R18" s="474"/>
      <c r="S18" s="246"/>
      <c r="T18" s="246"/>
      <c r="U18" s="474"/>
      <c r="V18" s="445">
        <f t="shared" si="4"/>
        <v>1398</v>
      </c>
      <c r="W18" s="445">
        <f t="shared" si="5"/>
        <v>56482.225000000006</v>
      </c>
      <c r="X18" s="394"/>
      <c r="Y18" s="471">
        <v>1399</v>
      </c>
      <c r="Z18" s="471">
        <v>56489.875000000007</v>
      </c>
      <c r="AB18" s="476">
        <f t="shared" si="2"/>
        <v>-1</v>
      </c>
      <c r="AC18" s="477">
        <f t="shared" si="3"/>
        <v>-7.6500000000014552</v>
      </c>
    </row>
    <row r="19" spans="1:29" s="6" customFormat="1" ht="14.4" x14ac:dyDescent="0.25">
      <c r="A19" s="124"/>
      <c r="B19" s="438">
        <v>2010</v>
      </c>
      <c r="C19" s="469"/>
      <c r="D19" s="444">
        <v>2127</v>
      </c>
      <c r="E19" s="470">
        <v>16431.749</v>
      </c>
      <c r="F19" s="469"/>
      <c r="G19" s="443">
        <v>378</v>
      </c>
      <c r="H19" s="443">
        <v>12677.005999999999</v>
      </c>
      <c r="I19" s="443">
        <v>154</v>
      </c>
      <c r="J19" s="443">
        <v>45624.902000000002</v>
      </c>
      <c r="K19" s="443">
        <v>12</v>
      </c>
      <c r="L19" s="443">
        <v>20986.6</v>
      </c>
      <c r="M19" s="443">
        <f t="shared" si="0"/>
        <v>544</v>
      </c>
      <c r="N19" s="443">
        <f t="shared" si="1"/>
        <v>79288.508000000002</v>
      </c>
      <c r="O19" s="469"/>
      <c r="P19" s="444">
        <v>19</v>
      </c>
      <c r="Q19" s="444">
        <v>25187.34</v>
      </c>
      <c r="R19" s="469"/>
      <c r="S19" s="246"/>
      <c r="T19" s="246"/>
      <c r="U19" s="469"/>
      <c r="V19" s="445">
        <f t="shared" si="4"/>
        <v>2690</v>
      </c>
      <c r="W19" s="445">
        <f t="shared" si="5"/>
        <v>120907.59699999999</v>
      </c>
      <c r="X19" s="20"/>
      <c r="Y19" s="471">
        <v>2690</v>
      </c>
      <c r="Z19" s="471">
        <v>120907.59699999999</v>
      </c>
      <c r="AB19" s="446">
        <f t="shared" si="2"/>
        <v>0</v>
      </c>
      <c r="AC19" s="447">
        <f t="shared" si="3"/>
        <v>0</v>
      </c>
    </row>
    <row r="20" spans="1:29" s="6" customFormat="1" ht="14.4" x14ac:dyDescent="0.25">
      <c r="A20" s="124"/>
      <c r="B20" s="473">
        <v>2011</v>
      </c>
      <c r="C20" s="474"/>
      <c r="D20" s="443">
        <v>5092</v>
      </c>
      <c r="E20" s="475">
        <v>40487.29</v>
      </c>
      <c r="F20" s="474"/>
      <c r="G20" s="443">
        <v>822</v>
      </c>
      <c r="H20" s="443">
        <v>26419.35</v>
      </c>
      <c r="I20" s="443">
        <v>442</v>
      </c>
      <c r="J20" s="443">
        <v>135561.99</v>
      </c>
      <c r="K20" s="443">
        <v>50</v>
      </c>
      <c r="L20" s="443">
        <v>106495.59299999999</v>
      </c>
      <c r="M20" s="443">
        <f t="shared" si="0"/>
        <v>1314</v>
      </c>
      <c r="N20" s="443">
        <f t="shared" si="1"/>
        <v>268476.93299999996</v>
      </c>
      <c r="O20" s="474"/>
      <c r="P20" s="443">
        <v>51</v>
      </c>
      <c r="Q20" s="443">
        <v>137618.951</v>
      </c>
      <c r="R20" s="474"/>
      <c r="S20" s="246"/>
      <c r="T20" s="246"/>
      <c r="U20" s="474"/>
      <c r="V20" s="445">
        <f t="shared" si="4"/>
        <v>6457</v>
      </c>
      <c r="W20" s="445">
        <f t="shared" si="5"/>
        <v>446583.17399999994</v>
      </c>
      <c r="X20" s="394"/>
      <c r="Y20" s="471">
        <v>6459</v>
      </c>
      <c r="Z20" s="471">
        <v>446632.27899999998</v>
      </c>
      <c r="AA20" s="306"/>
      <c r="AB20" s="476">
        <f t="shared" si="2"/>
        <v>-2</v>
      </c>
      <c r="AC20" s="477">
        <f t="shared" si="3"/>
        <v>-49.105000000039581</v>
      </c>
    </row>
    <row r="21" spans="1:29" s="6" customFormat="1" ht="14.4" x14ac:dyDescent="0.25">
      <c r="A21" s="124">
        <v>41640</v>
      </c>
      <c r="B21" s="438">
        <v>2012</v>
      </c>
      <c r="C21" s="469"/>
      <c r="D21" s="444">
        <v>5286</v>
      </c>
      <c r="E21" s="470">
        <v>42073.536</v>
      </c>
      <c r="F21" s="469"/>
      <c r="G21" s="443">
        <v>639</v>
      </c>
      <c r="H21" s="443">
        <v>22885.776999999998</v>
      </c>
      <c r="I21" s="443">
        <v>424</v>
      </c>
      <c r="J21" s="443">
        <v>123010.322</v>
      </c>
      <c r="K21" s="443">
        <v>47</v>
      </c>
      <c r="L21" s="443">
        <v>87882.441000000006</v>
      </c>
      <c r="M21" s="443">
        <f t="shared" si="0"/>
        <v>1110</v>
      </c>
      <c r="N21" s="443">
        <f t="shared" si="1"/>
        <v>233778.53999999998</v>
      </c>
      <c r="O21" s="469"/>
      <c r="P21" s="444">
        <v>23</v>
      </c>
      <c r="Q21" s="444">
        <v>56793.803999999996</v>
      </c>
      <c r="R21" s="469"/>
      <c r="S21" s="246"/>
      <c r="T21" s="246"/>
      <c r="U21" s="469"/>
      <c r="V21" s="445">
        <f t="shared" si="4"/>
        <v>6419</v>
      </c>
      <c r="W21" s="445">
        <f t="shared" si="5"/>
        <v>332645.88</v>
      </c>
      <c r="X21" s="20"/>
      <c r="Y21" s="471">
        <v>6419</v>
      </c>
      <c r="Z21" s="471">
        <v>332645.88</v>
      </c>
      <c r="AB21" s="446">
        <f t="shared" si="2"/>
        <v>0</v>
      </c>
      <c r="AC21" s="447">
        <f t="shared" si="3"/>
        <v>0</v>
      </c>
    </row>
    <row r="22" spans="1:29" s="20" customFormat="1" ht="14.4" x14ac:dyDescent="0.25">
      <c r="A22" s="123"/>
      <c r="B22" s="438">
        <v>2013</v>
      </c>
      <c r="C22" s="469"/>
      <c r="D22" s="444">
        <v>5946</v>
      </c>
      <c r="E22" s="470">
        <v>46545.186000000002</v>
      </c>
      <c r="F22" s="469"/>
      <c r="G22" s="443">
        <v>281</v>
      </c>
      <c r="H22" s="443">
        <v>11453.664000000001</v>
      </c>
      <c r="I22" s="443">
        <v>232</v>
      </c>
      <c r="J22" s="443">
        <v>74781.391000000003</v>
      </c>
      <c r="K22" s="443">
        <v>26</v>
      </c>
      <c r="L22" s="443">
        <v>64412.160000000003</v>
      </c>
      <c r="M22" s="443">
        <f t="shared" si="0"/>
        <v>539</v>
      </c>
      <c r="N22" s="443">
        <f t="shared" si="1"/>
        <v>150647.21500000003</v>
      </c>
      <c r="O22" s="469"/>
      <c r="P22" s="444">
        <v>18</v>
      </c>
      <c r="Q22" s="444">
        <v>23162.1</v>
      </c>
      <c r="R22" s="469"/>
      <c r="S22" s="246"/>
      <c r="T22" s="246"/>
      <c r="U22" s="469"/>
      <c r="V22" s="445">
        <f t="shared" si="4"/>
        <v>6503</v>
      </c>
      <c r="W22" s="445">
        <f t="shared" si="5"/>
        <v>220354.50100000002</v>
      </c>
      <c r="Y22" s="471">
        <v>6503</v>
      </c>
      <c r="Z22" s="471">
        <v>220354.50100000002</v>
      </c>
      <c r="AB22" s="446">
        <f t="shared" si="2"/>
        <v>0</v>
      </c>
      <c r="AC22" s="447">
        <f t="shared" si="3"/>
        <v>0</v>
      </c>
    </row>
    <row r="23" spans="1:29" s="20" customFormat="1" ht="14.4" x14ac:dyDescent="0.25">
      <c r="A23" s="123"/>
      <c r="B23" s="438">
        <v>2014</v>
      </c>
      <c r="C23" s="469"/>
      <c r="D23" s="444">
        <v>6825</v>
      </c>
      <c r="E23" s="470">
        <v>54731.644</v>
      </c>
      <c r="F23" s="469"/>
      <c r="G23" s="443">
        <v>117</v>
      </c>
      <c r="H23" s="443">
        <v>4343.174</v>
      </c>
      <c r="I23" s="443">
        <v>104</v>
      </c>
      <c r="J23" s="443">
        <v>36123.718000000001</v>
      </c>
      <c r="K23" s="443">
        <v>10</v>
      </c>
      <c r="L23" s="443">
        <v>45163.02</v>
      </c>
      <c r="M23" s="443">
        <f t="shared" si="0"/>
        <v>231</v>
      </c>
      <c r="N23" s="443">
        <f t="shared" si="1"/>
        <v>85629.911999999997</v>
      </c>
      <c r="O23" s="469"/>
      <c r="P23" s="444">
        <v>8</v>
      </c>
      <c r="Q23" s="444">
        <v>63370.64</v>
      </c>
      <c r="R23" s="469"/>
      <c r="S23" s="246"/>
      <c r="T23" s="246"/>
      <c r="U23" s="469"/>
      <c r="V23" s="445">
        <f t="shared" si="4"/>
        <v>7064</v>
      </c>
      <c r="W23" s="445">
        <f t="shared" si="5"/>
        <v>203732.196</v>
      </c>
      <c r="Y23" s="471">
        <v>7064</v>
      </c>
      <c r="Z23" s="471">
        <v>203732.196</v>
      </c>
      <c r="AB23" s="446">
        <f t="shared" si="2"/>
        <v>0</v>
      </c>
      <c r="AC23" s="447">
        <f t="shared" si="3"/>
        <v>0</v>
      </c>
    </row>
    <row r="24" spans="1:29" s="306" customFormat="1" ht="14.4" x14ac:dyDescent="0.25">
      <c r="A24" s="305">
        <v>42005</v>
      </c>
      <c r="B24" s="473">
        <v>2015</v>
      </c>
      <c r="C24" s="439"/>
      <c r="D24" s="440">
        <v>12886</v>
      </c>
      <c r="E24" s="441">
        <v>101916.82</v>
      </c>
      <c r="F24" s="439"/>
      <c r="G24" s="442">
        <v>110</v>
      </c>
      <c r="H24" s="441">
        <v>3689.21</v>
      </c>
      <c r="I24" s="442">
        <v>86</v>
      </c>
      <c r="J24" s="441">
        <v>27254.1</v>
      </c>
      <c r="K24" s="442">
        <v>7</v>
      </c>
      <c r="L24" s="441">
        <v>21629.63</v>
      </c>
      <c r="M24" s="443">
        <f t="shared" si="0"/>
        <v>203</v>
      </c>
      <c r="N24" s="443">
        <f t="shared" si="1"/>
        <v>52572.94</v>
      </c>
      <c r="O24" s="439"/>
      <c r="P24" s="442">
        <v>8</v>
      </c>
      <c r="Q24" s="441">
        <v>41683.64</v>
      </c>
      <c r="R24" s="439"/>
      <c r="S24" s="246"/>
      <c r="T24" s="246"/>
      <c r="U24" s="439"/>
      <c r="V24" s="445">
        <f t="shared" si="4"/>
        <v>13097</v>
      </c>
      <c r="W24" s="445">
        <f t="shared" si="5"/>
        <v>196173.40000000002</v>
      </c>
      <c r="X24" s="394"/>
      <c r="Y24" s="471">
        <v>13097</v>
      </c>
      <c r="Z24" s="471">
        <v>196173.40000000002</v>
      </c>
      <c r="AB24" s="476">
        <f t="shared" si="2"/>
        <v>0</v>
      </c>
      <c r="AC24" s="477">
        <f t="shared" si="3"/>
        <v>0</v>
      </c>
    </row>
    <row r="25" spans="1:29" s="6" customFormat="1" ht="14.4" x14ac:dyDescent="0.25">
      <c r="A25" s="124">
        <v>42370</v>
      </c>
      <c r="B25" s="473">
        <v>2016</v>
      </c>
      <c r="C25" s="439"/>
      <c r="D25" s="440">
        <v>21909</v>
      </c>
      <c r="E25" s="441">
        <v>180251.76</v>
      </c>
      <c r="F25" s="439"/>
      <c r="G25" s="442">
        <v>211</v>
      </c>
      <c r="H25" s="441">
        <v>6519.27</v>
      </c>
      <c r="I25" s="442">
        <v>123</v>
      </c>
      <c r="J25" s="441">
        <v>42752.5</v>
      </c>
      <c r="K25" s="442">
        <v>18</v>
      </c>
      <c r="L25" s="441">
        <v>42479.69</v>
      </c>
      <c r="M25" s="443">
        <f t="shared" si="0"/>
        <v>352</v>
      </c>
      <c r="N25" s="443">
        <f t="shared" si="1"/>
        <v>91751.46</v>
      </c>
      <c r="O25" s="439"/>
      <c r="P25" s="442">
        <v>22</v>
      </c>
      <c r="Q25" s="441">
        <v>136223.31</v>
      </c>
      <c r="R25" s="439"/>
      <c r="S25" s="246"/>
      <c r="T25" s="246"/>
      <c r="U25" s="439"/>
      <c r="V25" s="445">
        <f t="shared" si="4"/>
        <v>22283</v>
      </c>
      <c r="W25" s="445">
        <f t="shared" si="5"/>
        <v>408226.53</v>
      </c>
      <c r="X25" s="20"/>
      <c r="Y25" s="471">
        <v>22283</v>
      </c>
      <c r="Z25" s="471">
        <v>408226.53</v>
      </c>
      <c r="AB25" s="446">
        <f t="shared" si="2"/>
        <v>0</v>
      </c>
      <c r="AC25" s="447">
        <f t="shared" si="3"/>
        <v>0</v>
      </c>
    </row>
    <row r="26" spans="1:29" s="6" customFormat="1" ht="14.4" x14ac:dyDescent="0.25">
      <c r="A26" s="124">
        <v>42736</v>
      </c>
      <c r="B26" s="438">
        <v>2017</v>
      </c>
      <c r="C26" s="439"/>
      <c r="D26" s="440">
        <v>18560</v>
      </c>
      <c r="E26" s="441">
        <v>158934.23499999999</v>
      </c>
      <c r="F26" s="439"/>
      <c r="G26" s="442">
        <v>282</v>
      </c>
      <c r="H26" s="441">
        <v>9749.65</v>
      </c>
      <c r="I26" s="442">
        <v>174</v>
      </c>
      <c r="J26" s="441">
        <v>65123.59</v>
      </c>
      <c r="K26" s="442">
        <v>22</v>
      </c>
      <c r="L26" s="441">
        <v>57718.49</v>
      </c>
      <c r="M26" s="443">
        <f t="shared" si="0"/>
        <v>478</v>
      </c>
      <c r="N26" s="443">
        <f t="shared" si="1"/>
        <v>132591.72999999998</v>
      </c>
      <c r="O26" s="439"/>
      <c r="P26" s="442">
        <v>8</v>
      </c>
      <c r="Q26" s="441">
        <v>60129.63</v>
      </c>
      <c r="R26" s="439"/>
      <c r="S26" s="246"/>
      <c r="T26" s="246"/>
      <c r="U26" s="439"/>
      <c r="V26" s="445">
        <f t="shared" si="4"/>
        <v>19046</v>
      </c>
      <c r="W26" s="445">
        <f t="shared" si="5"/>
        <v>351655.59499999997</v>
      </c>
      <c r="X26" s="20"/>
      <c r="Y26" s="471">
        <v>19046</v>
      </c>
      <c r="Z26" s="471">
        <v>351655.59499999997</v>
      </c>
      <c r="AB26" s="446">
        <f t="shared" si="2"/>
        <v>0</v>
      </c>
      <c r="AC26" s="447">
        <f t="shared" si="3"/>
        <v>0</v>
      </c>
    </row>
    <row r="27" spans="1:29" s="6" customFormat="1" ht="14.4" x14ac:dyDescent="0.25">
      <c r="A27" s="124">
        <v>42736</v>
      </c>
      <c r="B27" s="438">
        <v>2018</v>
      </c>
      <c r="C27" s="439"/>
      <c r="D27" s="440">
        <v>17184</v>
      </c>
      <c r="E27" s="441">
        <v>149474.98000000001</v>
      </c>
      <c r="F27" s="439"/>
      <c r="G27" s="442">
        <v>329</v>
      </c>
      <c r="H27" s="441">
        <v>10830.27</v>
      </c>
      <c r="I27" s="442">
        <v>203</v>
      </c>
      <c r="J27" s="441">
        <v>70258.75</v>
      </c>
      <c r="K27" s="442">
        <v>26</v>
      </c>
      <c r="L27" s="441">
        <v>56308.67</v>
      </c>
      <c r="M27" s="443">
        <f t="shared" si="0"/>
        <v>558</v>
      </c>
      <c r="N27" s="443">
        <f t="shared" si="1"/>
        <v>137397.69</v>
      </c>
      <c r="O27" s="439"/>
      <c r="P27" s="442">
        <v>4</v>
      </c>
      <c r="Q27" s="441">
        <v>43687.12</v>
      </c>
      <c r="R27" s="439"/>
      <c r="S27" s="246"/>
      <c r="T27" s="246"/>
      <c r="U27" s="439"/>
      <c r="V27" s="445">
        <f t="shared" si="4"/>
        <v>17746</v>
      </c>
      <c r="W27" s="445">
        <f t="shared" si="5"/>
        <v>330559.79000000004</v>
      </c>
      <c r="X27" s="20"/>
      <c r="Y27" s="471">
        <v>17746</v>
      </c>
      <c r="Z27" s="471">
        <v>330559.79000000004</v>
      </c>
      <c r="AB27" s="446">
        <f t="shared" ref="AB27:AC29" si="6">V27-Y27</f>
        <v>0</v>
      </c>
      <c r="AC27" s="447">
        <f t="shared" si="6"/>
        <v>0</v>
      </c>
    </row>
    <row r="28" spans="1:29" s="6" customFormat="1" ht="14.4" x14ac:dyDescent="0.25">
      <c r="A28" s="124">
        <v>42736</v>
      </c>
      <c r="B28" s="473">
        <v>2019</v>
      </c>
      <c r="C28" s="439"/>
      <c r="D28" s="440">
        <v>15864</v>
      </c>
      <c r="E28" s="441">
        <v>144162.88</v>
      </c>
      <c r="F28" s="439"/>
      <c r="G28" s="442">
        <v>332</v>
      </c>
      <c r="H28" s="441">
        <v>11123.16</v>
      </c>
      <c r="I28" s="442">
        <v>212</v>
      </c>
      <c r="J28" s="441">
        <v>79444.31</v>
      </c>
      <c r="K28" s="442">
        <v>40</v>
      </c>
      <c r="L28" s="441">
        <v>137163.85</v>
      </c>
      <c r="M28" s="443">
        <f t="shared" ref="M28:N30" si="7">SUM(G28+I28+K28)</f>
        <v>584</v>
      </c>
      <c r="N28" s="443">
        <f t="shared" si="7"/>
        <v>227731.32</v>
      </c>
      <c r="O28" s="439"/>
      <c r="P28" s="442">
        <v>7</v>
      </c>
      <c r="Q28" s="441">
        <v>77950.13</v>
      </c>
      <c r="R28" s="439"/>
      <c r="S28" s="246"/>
      <c r="T28" s="246"/>
      <c r="U28" s="439"/>
      <c r="V28" s="445">
        <f t="shared" si="4"/>
        <v>16455</v>
      </c>
      <c r="W28" s="445">
        <f t="shared" si="5"/>
        <v>449844.33</v>
      </c>
      <c r="X28" s="20"/>
      <c r="Y28" s="471">
        <v>16455</v>
      </c>
      <c r="Z28" s="471">
        <v>449844.33</v>
      </c>
      <c r="AB28" s="446">
        <f t="shared" si="6"/>
        <v>0</v>
      </c>
      <c r="AC28" s="447">
        <f t="shared" si="6"/>
        <v>0</v>
      </c>
    </row>
    <row r="29" spans="1:29" s="6" customFormat="1" ht="14.4" x14ac:dyDescent="0.25">
      <c r="A29" s="124">
        <v>42736</v>
      </c>
      <c r="B29" s="438">
        <v>2020</v>
      </c>
      <c r="C29" s="439"/>
      <c r="D29" s="440">
        <v>6483</v>
      </c>
      <c r="E29" s="441">
        <v>59372.2</v>
      </c>
      <c r="F29" s="439"/>
      <c r="G29" s="442">
        <v>126</v>
      </c>
      <c r="H29" s="441">
        <v>3950.07</v>
      </c>
      <c r="I29" s="442">
        <v>57</v>
      </c>
      <c r="J29" s="441">
        <v>17747.099999999999</v>
      </c>
      <c r="K29" s="442">
        <v>5</v>
      </c>
      <c r="L29" s="441">
        <v>13813.63</v>
      </c>
      <c r="M29" s="443">
        <f t="shared" si="7"/>
        <v>188</v>
      </c>
      <c r="N29" s="443">
        <f t="shared" si="7"/>
        <v>35510.799999999996</v>
      </c>
      <c r="O29" s="439"/>
      <c r="P29" s="442">
        <v>6</v>
      </c>
      <c r="Q29" s="441">
        <v>45568.26</v>
      </c>
      <c r="R29" s="439"/>
      <c r="S29" s="246"/>
      <c r="T29" s="246"/>
      <c r="U29" s="439"/>
      <c r="V29" s="445">
        <f t="shared" si="4"/>
        <v>6677</v>
      </c>
      <c r="W29" s="445">
        <f t="shared" si="5"/>
        <v>140451.26</v>
      </c>
      <c r="X29" s="20"/>
      <c r="Y29" s="471">
        <v>6677</v>
      </c>
      <c r="Z29" s="471">
        <v>140451.26</v>
      </c>
      <c r="AB29" s="446">
        <f t="shared" si="6"/>
        <v>0</v>
      </c>
      <c r="AC29" s="447">
        <f t="shared" si="6"/>
        <v>0</v>
      </c>
    </row>
    <row r="30" spans="1:29" s="6" customFormat="1" ht="14.4" x14ac:dyDescent="0.25">
      <c r="A30" s="124">
        <v>42736</v>
      </c>
      <c r="B30" s="438">
        <v>2021</v>
      </c>
      <c r="C30" s="439"/>
      <c r="D30" s="440">
        <v>16</v>
      </c>
      <c r="E30" s="441">
        <v>106.38</v>
      </c>
      <c r="F30" s="439"/>
      <c r="G30" s="442">
        <v>0</v>
      </c>
      <c r="H30" s="441">
        <v>0</v>
      </c>
      <c r="I30" s="442">
        <v>1</v>
      </c>
      <c r="J30" s="441">
        <v>192.76</v>
      </c>
      <c r="K30" s="442">
        <v>0</v>
      </c>
      <c r="L30" s="441">
        <v>0</v>
      </c>
      <c r="M30" s="443">
        <f t="shared" si="7"/>
        <v>1</v>
      </c>
      <c r="N30" s="443">
        <f t="shared" si="7"/>
        <v>192.76</v>
      </c>
      <c r="O30" s="439"/>
      <c r="P30" s="442">
        <v>0</v>
      </c>
      <c r="Q30" s="441">
        <v>0</v>
      </c>
      <c r="R30" s="439"/>
      <c r="S30" s="246"/>
      <c r="T30" s="246"/>
      <c r="U30" s="439"/>
      <c r="V30" s="445">
        <f t="shared" ref="V30" si="8">SUM(D30+M30+P30+S30)</f>
        <v>17</v>
      </c>
      <c r="W30" s="445">
        <f t="shared" ref="W30" si="9">SUM(E30+N30+Q30+T30)</f>
        <v>299.14</v>
      </c>
      <c r="X30" s="20"/>
      <c r="Y30" s="402">
        <v>16</v>
      </c>
      <c r="Z30" s="402">
        <v>291.89</v>
      </c>
      <c r="AB30" s="446">
        <f t="shared" ref="AB30" si="10">V30-Y30</f>
        <v>1</v>
      </c>
      <c r="AC30" s="447">
        <f t="shared" ref="AC30" si="11">W30-Z30</f>
        <v>7.25</v>
      </c>
    </row>
    <row r="31" spans="1:29" s="306" customFormat="1" ht="5.4" customHeight="1" x14ac:dyDescent="0.25">
      <c r="A31" s="305"/>
      <c r="B31" s="21"/>
      <c r="C31" s="291"/>
      <c r="D31" s="291"/>
      <c r="E31" s="291"/>
      <c r="F31" s="291"/>
      <c r="G31" s="291"/>
      <c r="H31" s="291"/>
      <c r="I31" s="291"/>
      <c r="J31" s="291"/>
      <c r="K31" s="291"/>
      <c r="L31" s="291"/>
      <c r="M31" s="291"/>
      <c r="N31" s="291"/>
      <c r="O31" s="291"/>
      <c r="P31" s="291"/>
      <c r="Q31" s="291"/>
      <c r="R31" s="291"/>
      <c r="S31" s="291"/>
      <c r="T31" s="291"/>
      <c r="U31" s="291"/>
      <c r="V31" s="291"/>
      <c r="W31" s="291"/>
      <c r="X31" s="394"/>
      <c r="Y31" s="83"/>
      <c r="Z31" s="83"/>
      <c r="AB31" s="291"/>
      <c r="AC31" s="291"/>
    </row>
    <row r="32" spans="1:29" s="282" customFormat="1" ht="14.4" x14ac:dyDescent="0.25">
      <c r="A32" s="448"/>
      <c r="B32" s="478" t="s">
        <v>326</v>
      </c>
      <c r="C32" s="281"/>
      <c r="D32" s="479">
        <f>SUM(D9:D30)</f>
        <v>122099</v>
      </c>
      <c r="E32" s="479">
        <f>SUM(E9:E30)</f>
        <v>1022939.531</v>
      </c>
      <c r="F32" s="281"/>
      <c r="G32" s="480">
        <f t="shared" ref="G32:L32" si="12">SUM(G9:G30)</f>
        <v>4382</v>
      </c>
      <c r="H32" s="480">
        <f t="shared" si="12"/>
        <v>140225.19500000001</v>
      </c>
      <c r="I32" s="480">
        <f t="shared" si="12"/>
        <v>2426</v>
      </c>
      <c r="J32" s="480">
        <f t="shared" si="12"/>
        <v>780096.87799999991</v>
      </c>
      <c r="K32" s="480">
        <f t="shared" si="12"/>
        <v>275</v>
      </c>
      <c r="L32" s="480">
        <f t="shared" si="12"/>
        <v>674273.94400000002</v>
      </c>
      <c r="M32" s="479">
        <f>SUM(M9:M30)</f>
        <v>7083</v>
      </c>
      <c r="N32" s="479">
        <f>SUM(N9:N30)</f>
        <v>1594596.017</v>
      </c>
      <c r="O32" s="281"/>
      <c r="P32" s="479">
        <f t="shared" ref="P32:Q32" si="13">SUM(P9:P30)</f>
        <v>179</v>
      </c>
      <c r="Q32" s="479">
        <f t="shared" si="13"/>
        <v>714745.48499999999</v>
      </c>
      <c r="R32" s="281"/>
      <c r="S32" s="481"/>
      <c r="T32" s="481"/>
      <c r="U32" s="281"/>
      <c r="V32" s="479">
        <f t="shared" ref="V32:W32" si="14">SUM(V9:V30)</f>
        <v>129361</v>
      </c>
      <c r="W32" s="479">
        <f t="shared" si="14"/>
        <v>3332281.0330000003</v>
      </c>
      <c r="X32" s="24"/>
      <c r="Y32" s="562">
        <f t="shared" ref="Y32:Z32" si="15">SUM(Y9:Y30)</f>
        <v>129364</v>
      </c>
      <c r="Z32" s="562">
        <f t="shared" si="15"/>
        <v>3332340.5380000002</v>
      </c>
      <c r="AB32" s="559">
        <f t="shared" ref="AB32:AC32" si="16">SUM(AB9:AB30)</f>
        <v>-3</v>
      </c>
      <c r="AC32" s="559">
        <f t="shared" si="16"/>
        <v>-59.505000000041036</v>
      </c>
    </row>
    <row r="33" spans="1:29" s="306" customFormat="1" x14ac:dyDescent="0.25">
      <c r="A33" s="305"/>
      <c r="B33" s="21"/>
      <c r="C33" s="291"/>
      <c r="D33" s="291"/>
      <c r="E33" s="324"/>
      <c r="F33" s="291"/>
      <c r="G33" s="324"/>
      <c r="H33" s="291"/>
      <c r="I33" s="291"/>
      <c r="J33" s="291"/>
      <c r="K33" s="291"/>
      <c r="L33" s="291"/>
      <c r="M33" s="291"/>
      <c r="N33" s="291"/>
      <c r="O33" s="291"/>
      <c r="P33" s="291"/>
      <c r="Q33" s="291"/>
      <c r="R33" s="291"/>
      <c r="S33" s="291"/>
      <c r="T33" s="291"/>
      <c r="U33" s="291"/>
      <c r="V33" s="291"/>
      <c r="W33" s="291"/>
      <c r="Y33" s="368"/>
      <c r="Z33" s="368"/>
      <c r="AB33" s="291"/>
      <c r="AC33" s="291"/>
    </row>
    <row r="34" spans="1:29" s="6" customFormat="1" x14ac:dyDescent="0.25">
      <c r="A34" s="124"/>
      <c r="B34" s="482" t="s">
        <v>327</v>
      </c>
      <c r="C34" s="291"/>
      <c r="D34" s="291"/>
      <c r="E34" s="321"/>
      <c r="F34" s="291"/>
      <c r="G34" s="291"/>
      <c r="H34" s="291"/>
      <c r="I34" s="291"/>
      <c r="J34" s="291"/>
      <c r="K34" s="291"/>
      <c r="L34" s="291"/>
      <c r="M34" s="291"/>
      <c r="N34" s="291"/>
      <c r="O34" s="291"/>
      <c r="P34" s="291"/>
      <c r="Q34" s="291"/>
      <c r="R34" s="291"/>
      <c r="S34" s="291"/>
      <c r="T34" s="291"/>
      <c r="U34" s="291"/>
      <c r="V34" s="291"/>
      <c r="W34" s="291"/>
      <c r="X34" s="203"/>
      <c r="Y34" s="368"/>
      <c r="Z34" s="368"/>
      <c r="AA34" s="203"/>
      <c r="AB34" s="291"/>
      <c r="AC34" s="291"/>
    </row>
    <row r="35" spans="1:29" s="6" customFormat="1" ht="14.4" x14ac:dyDescent="0.25">
      <c r="A35" s="124"/>
      <c r="B35" s="206">
        <v>2015</v>
      </c>
      <c r="C35" s="469"/>
      <c r="D35" s="444">
        <v>0</v>
      </c>
      <c r="E35" s="444">
        <v>0</v>
      </c>
      <c r="F35" s="469">
        <v>0</v>
      </c>
      <c r="G35" s="444">
        <v>0</v>
      </c>
      <c r="H35" s="444">
        <v>0</v>
      </c>
      <c r="I35" s="444">
        <v>0</v>
      </c>
      <c r="J35" s="444">
        <v>0</v>
      </c>
      <c r="K35" s="444">
        <v>0</v>
      </c>
      <c r="L35" s="444">
        <v>0</v>
      </c>
      <c r="M35" s="443">
        <f t="shared" ref="M35" si="17">SUM(G35+I35+K35)</f>
        <v>0</v>
      </c>
      <c r="N35" s="443">
        <f t="shared" ref="N35" si="18">SUM(H35+J35+L35)</f>
        <v>0</v>
      </c>
      <c r="O35" s="469"/>
      <c r="P35" s="444">
        <v>0</v>
      </c>
      <c r="Q35" s="444">
        <v>0</v>
      </c>
      <c r="R35" s="469"/>
      <c r="S35" s="444">
        <v>0</v>
      </c>
      <c r="T35" s="444">
        <v>0</v>
      </c>
      <c r="U35" s="469"/>
      <c r="V35" s="399">
        <f t="shared" ref="V35:V38" si="19">SUM(D35+M35+P35+S35)</f>
        <v>0</v>
      </c>
      <c r="W35" s="566">
        <f t="shared" ref="W35:W38" si="20">SUM(E35+N35+Q35+T35)</f>
        <v>0</v>
      </c>
      <c r="X35" s="483"/>
      <c r="Y35" s="307">
        <v>0</v>
      </c>
      <c r="Z35" s="307">
        <v>0</v>
      </c>
      <c r="AA35" s="483"/>
      <c r="AB35" s="446">
        <f t="shared" ref="AB35:AB38" si="21">V35-Y35</f>
        <v>0</v>
      </c>
      <c r="AC35" s="472">
        <f t="shared" ref="AC35:AC38" si="22">W35-Z35</f>
        <v>0</v>
      </c>
    </row>
    <row r="36" spans="1:29" s="6" customFormat="1" ht="14.4" x14ac:dyDescent="0.25">
      <c r="A36" s="124"/>
      <c r="B36" s="206">
        <v>2016</v>
      </c>
      <c r="C36" s="469"/>
      <c r="D36" s="444">
        <v>6</v>
      </c>
      <c r="E36" s="444">
        <v>45.16</v>
      </c>
      <c r="F36" s="469">
        <v>0</v>
      </c>
      <c r="G36" s="444">
        <v>0</v>
      </c>
      <c r="H36" s="444">
        <v>0</v>
      </c>
      <c r="I36" s="444">
        <v>0</v>
      </c>
      <c r="J36" s="444">
        <v>0</v>
      </c>
      <c r="K36" s="444">
        <v>0</v>
      </c>
      <c r="L36" s="444">
        <v>0</v>
      </c>
      <c r="M36" s="443">
        <f t="shared" ref="M36:M39" si="23">SUM(G36+I36+K36)</f>
        <v>0</v>
      </c>
      <c r="N36" s="443">
        <f t="shared" ref="N36:N39" si="24">SUM(H36+J36+L36)</f>
        <v>0</v>
      </c>
      <c r="O36" s="469"/>
      <c r="P36" s="444">
        <v>0</v>
      </c>
      <c r="Q36" s="444">
        <v>0</v>
      </c>
      <c r="R36" s="469"/>
      <c r="S36" s="444">
        <v>0</v>
      </c>
      <c r="T36" s="444">
        <v>0</v>
      </c>
      <c r="U36" s="469"/>
      <c r="V36" s="399">
        <f t="shared" si="19"/>
        <v>6</v>
      </c>
      <c r="W36" s="566">
        <f t="shared" si="20"/>
        <v>45.16</v>
      </c>
      <c r="X36" s="483"/>
      <c r="Y36" s="307">
        <v>6</v>
      </c>
      <c r="Z36" s="307">
        <v>45.16</v>
      </c>
      <c r="AA36" s="483"/>
      <c r="AB36" s="446">
        <f t="shared" si="21"/>
        <v>0</v>
      </c>
      <c r="AC36" s="472">
        <f t="shared" si="22"/>
        <v>0</v>
      </c>
    </row>
    <row r="37" spans="1:29" s="6" customFormat="1" ht="14.4" x14ac:dyDescent="0.25">
      <c r="A37" s="124"/>
      <c r="B37" s="206">
        <v>2017</v>
      </c>
      <c r="C37" s="469">
        <v>5</v>
      </c>
      <c r="D37" s="444">
        <v>5</v>
      </c>
      <c r="E37" s="444">
        <v>67.989999999999995</v>
      </c>
      <c r="F37" s="469">
        <v>0</v>
      </c>
      <c r="G37" s="444">
        <v>0</v>
      </c>
      <c r="H37" s="444">
        <v>0</v>
      </c>
      <c r="I37" s="444">
        <v>0</v>
      </c>
      <c r="J37" s="444">
        <v>0</v>
      </c>
      <c r="K37" s="444">
        <v>0</v>
      </c>
      <c r="L37" s="444">
        <v>0</v>
      </c>
      <c r="M37" s="443">
        <f t="shared" si="23"/>
        <v>0</v>
      </c>
      <c r="N37" s="443">
        <f t="shared" si="24"/>
        <v>0</v>
      </c>
      <c r="O37" s="469"/>
      <c r="P37" s="444">
        <v>0</v>
      </c>
      <c r="Q37" s="444">
        <v>0</v>
      </c>
      <c r="R37" s="469"/>
      <c r="S37" s="444">
        <v>0</v>
      </c>
      <c r="T37" s="444">
        <v>0</v>
      </c>
      <c r="U37" s="469"/>
      <c r="V37" s="399">
        <f t="shared" si="19"/>
        <v>5</v>
      </c>
      <c r="W37" s="566">
        <f t="shared" si="20"/>
        <v>67.989999999999995</v>
      </c>
      <c r="X37" s="483"/>
      <c r="Y37" s="307">
        <v>5</v>
      </c>
      <c r="Z37" s="307">
        <v>67.989999999999995</v>
      </c>
      <c r="AA37" s="483"/>
      <c r="AB37" s="446">
        <f t="shared" si="21"/>
        <v>0</v>
      </c>
      <c r="AC37" s="472">
        <f t="shared" si="22"/>
        <v>0</v>
      </c>
    </row>
    <row r="38" spans="1:29" s="6" customFormat="1" ht="14.4" x14ac:dyDescent="0.25">
      <c r="A38" s="124"/>
      <c r="B38" s="206">
        <v>2018</v>
      </c>
      <c r="C38" s="469"/>
      <c r="D38" s="444">
        <v>72</v>
      </c>
      <c r="E38" s="444">
        <v>919.84</v>
      </c>
      <c r="F38" s="469">
        <v>0</v>
      </c>
      <c r="G38" s="444">
        <v>0</v>
      </c>
      <c r="H38" s="444">
        <v>0</v>
      </c>
      <c r="I38" s="444">
        <v>0</v>
      </c>
      <c r="J38" s="444">
        <v>0</v>
      </c>
      <c r="K38" s="444">
        <v>0</v>
      </c>
      <c r="L38" s="444">
        <v>0</v>
      </c>
      <c r="M38" s="443">
        <f t="shared" si="23"/>
        <v>0</v>
      </c>
      <c r="N38" s="443">
        <f t="shared" si="24"/>
        <v>0</v>
      </c>
      <c r="O38" s="469"/>
      <c r="P38" s="444">
        <v>1</v>
      </c>
      <c r="Q38" s="444">
        <v>232.56</v>
      </c>
      <c r="R38" s="469"/>
      <c r="S38" s="444">
        <v>0</v>
      </c>
      <c r="T38" s="444">
        <v>0</v>
      </c>
      <c r="U38" s="469"/>
      <c r="V38" s="399">
        <f t="shared" si="19"/>
        <v>73</v>
      </c>
      <c r="W38" s="566">
        <f t="shared" si="20"/>
        <v>1152.4000000000001</v>
      </c>
      <c r="X38" s="483"/>
      <c r="Y38" s="307">
        <v>73</v>
      </c>
      <c r="Z38" s="307">
        <v>1152.4000000000001</v>
      </c>
      <c r="AA38" s="483"/>
      <c r="AB38" s="446">
        <f t="shared" si="21"/>
        <v>0</v>
      </c>
      <c r="AC38" s="472">
        <f t="shared" si="22"/>
        <v>0</v>
      </c>
    </row>
    <row r="39" spans="1:29" s="6" customFormat="1" ht="14.4" x14ac:dyDescent="0.25">
      <c r="A39" s="124"/>
      <c r="B39" s="206">
        <v>2019</v>
      </c>
      <c r="C39" s="469"/>
      <c r="D39" s="444">
        <v>31</v>
      </c>
      <c r="E39" s="444">
        <v>283.51</v>
      </c>
      <c r="F39" s="469">
        <v>0</v>
      </c>
      <c r="G39" s="444">
        <v>1</v>
      </c>
      <c r="H39" s="444">
        <v>23.79</v>
      </c>
      <c r="I39" s="444">
        <v>7</v>
      </c>
      <c r="J39" s="444">
        <v>2918.39</v>
      </c>
      <c r="K39" s="444">
        <v>0</v>
      </c>
      <c r="L39" s="444">
        <v>0</v>
      </c>
      <c r="M39" s="443">
        <f t="shared" si="23"/>
        <v>8</v>
      </c>
      <c r="N39" s="443">
        <f t="shared" si="24"/>
        <v>2942.18</v>
      </c>
      <c r="O39" s="469"/>
      <c r="P39" s="444">
        <v>0</v>
      </c>
      <c r="Q39" s="444">
        <v>0</v>
      </c>
      <c r="R39" s="469"/>
      <c r="S39" s="444">
        <v>0</v>
      </c>
      <c r="T39" s="444">
        <v>0</v>
      </c>
      <c r="U39" s="469"/>
      <c r="V39" s="399">
        <f>SUM(D39+M39+P39+S39)</f>
        <v>39</v>
      </c>
      <c r="W39" s="566">
        <f>SUM(E39+N39+Q39+T39)</f>
        <v>3225.6899999999996</v>
      </c>
      <c r="X39" s="483"/>
      <c r="Y39" s="307">
        <v>39</v>
      </c>
      <c r="Z39" s="307">
        <v>3225.6899999999996</v>
      </c>
      <c r="AA39" s="483"/>
      <c r="AB39" s="446">
        <f>V39-Y39</f>
        <v>0</v>
      </c>
      <c r="AC39" s="472">
        <f>W39-Z39</f>
        <v>0</v>
      </c>
    </row>
    <row r="40" spans="1:29" s="6" customFormat="1" x14ac:dyDescent="0.25">
      <c r="A40" s="124"/>
      <c r="B40" s="206">
        <v>2020</v>
      </c>
      <c r="C40" s="469"/>
      <c r="D40" s="444">
        <v>7492</v>
      </c>
      <c r="E40" s="444">
        <v>64879.3</v>
      </c>
      <c r="F40" s="469"/>
      <c r="G40" s="444">
        <v>155</v>
      </c>
      <c r="H40" s="444">
        <v>5130.6400000000003</v>
      </c>
      <c r="I40" s="444">
        <v>130</v>
      </c>
      <c r="J40" s="444">
        <v>49278.86</v>
      </c>
      <c r="K40" s="444">
        <v>17</v>
      </c>
      <c r="L40" s="444">
        <v>43007.12</v>
      </c>
      <c r="M40" s="443">
        <f>SUM(G40+I40+K40)</f>
        <v>302</v>
      </c>
      <c r="N40" s="443">
        <f>SUM(H40+J40+L40)</f>
        <v>97416.62</v>
      </c>
      <c r="O40" s="469"/>
      <c r="P40" s="444">
        <v>4</v>
      </c>
      <c r="Q40" s="444">
        <v>21016.080000000002</v>
      </c>
      <c r="R40" s="469"/>
      <c r="S40" s="444">
        <v>0</v>
      </c>
      <c r="T40" s="444">
        <v>0</v>
      </c>
      <c r="U40" s="469"/>
      <c r="V40" s="399">
        <f>SUM(D40+M40+P40+S40)</f>
        <v>7798</v>
      </c>
      <c r="W40" s="566">
        <f>SUM(E40+N40+Q40+T40)</f>
        <v>183312</v>
      </c>
      <c r="X40" s="483"/>
      <c r="Y40" s="346">
        <v>7790</v>
      </c>
      <c r="Z40" s="334">
        <v>183197.2</v>
      </c>
      <c r="AA40" s="483"/>
      <c r="AB40" s="446">
        <f>V40-Y40</f>
        <v>8</v>
      </c>
      <c r="AC40" s="472">
        <f>W40-Z40</f>
        <v>114.79999999998836</v>
      </c>
    </row>
    <row r="41" spans="1:29" s="6" customFormat="1" ht="14.4" x14ac:dyDescent="0.25">
      <c r="A41" s="124">
        <v>42736</v>
      </c>
      <c r="B41" s="438">
        <v>2021</v>
      </c>
      <c r="C41" s="439"/>
      <c r="D41" s="440">
        <v>11726</v>
      </c>
      <c r="E41" s="441">
        <v>106296.69</v>
      </c>
      <c r="F41" s="439"/>
      <c r="G41" s="442">
        <v>180</v>
      </c>
      <c r="H41" s="441">
        <v>7561.61</v>
      </c>
      <c r="I41" s="442">
        <v>130</v>
      </c>
      <c r="J41" s="441">
        <v>40588.589999999997</v>
      </c>
      <c r="K41" s="442">
        <v>17</v>
      </c>
      <c r="L41" s="441">
        <v>34165.230000000003</v>
      </c>
      <c r="M41" s="443">
        <f>SUM(G41+I41+K41)</f>
        <v>327</v>
      </c>
      <c r="N41" s="443">
        <f>SUM(H41+J41+L41)</f>
        <v>82315.429999999993</v>
      </c>
      <c r="O41" s="439"/>
      <c r="P41" s="442">
        <v>3</v>
      </c>
      <c r="Q41" s="441">
        <v>33581.07</v>
      </c>
      <c r="R41" s="439"/>
      <c r="S41" s="444">
        <v>12</v>
      </c>
      <c r="T41" s="444">
        <v>24919.73</v>
      </c>
      <c r="U41" s="439"/>
      <c r="V41" s="445">
        <f t="shared" ref="V41" si="25">SUM(D41+M41+P41+S41)</f>
        <v>12068</v>
      </c>
      <c r="W41" s="445">
        <f t="shared" ref="W41" si="26">SUM(E41+N41+Q41+T41)</f>
        <v>247112.92</v>
      </c>
      <c r="X41" s="20"/>
      <c r="Y41" s="307">
        <v>11217</v>
      </c>
      <c r="Z41" s="307">
        <v>219612.72</v>
      </c>
      <c r="AB41" s="446">
        <f t="shared" ref="AB41" si="27">V41-Y41</f>
        <v>851</v>
      </c>
      <c r="AC41" s="447">
        <f t="shared" ref="AC41" si="28">W41-Z41</f>
        <v>27500.200000000012</v>
      </c>
    </row>
    <row r="42" spans="1:29" s="306" customFormat="1" ht="5.4" customHeight="1" x14ac:dyDescent="0.25">
      <c r="A42" s="305"/>
      <c r="B42" s="21"/>
      <c r="C42" s="291"/>
      <c r="D42" s="291"/>
      <c r="E42" s="291"/>
      <c r="F42" s="291"/>
      <c r="G42" s="291"/>
      <c r="H42" s="291"/>
      <c r="I42" s="291"/>
      <c r="J42" s="291"/>
      <c r="K42" s="291"/>
      <c r="L42" s="291"/>
      <c r="M42" s="291"/>
      <c r="N42" s="291"/>
      <c r="O42" s="291"/>
      <c r="P42" s="291"/>
      <c r="Q42" s="291"/>
      <c r="R42" s="291"/>
      <c r="S42" s="291"/>
      <c r="T42" s="291"/>
      <c r="U42" s="291"/>
      <c r="V42" s="291"/>
      <c r="W42" s="567"/>
      <c r="X42" s="394"/>
      <c r="Y42" s="83"/>
      <c r="Z42" s="83"/>
      <c r="AB42" s="291"/>
      <c r="AC42" s="291"/>
    </row>
    <row r="43" spans="1:29" s="282" customFormat="1" x14ac:dyDescent="0.25">
      <c r="A43" s="448"/>
      <c r="B43" s="478" t="s">
        <v>328</v>
      </c>
      <c r="C43" s="281"/>
      <c r="D43" s="479">
        <f>SUM(D35:D41)</f>
        <v>19332</v>
      </c>
      <c r="E43" s="479">
        <f>SUM(E35:E41)</f>
        <v>172492.49</v>
      </c>
      <c r="F43" s="281"/>
      <c r="G43" s="480">
        <f t="shared" ref="G43:L43" si="29">SUM(G35:G41)</f>
        <v>336</v>
      </c>
      <c r="H43" s="480">
        <f t="shared" si="29"/>
        <v>12716.04</v>
      </c>
      <c r="I43" s="480">
        <f t="shared" si="29"/>
        <v>267</v>
      </c>
      <c r="J43" s="480">
        <f t="shared" si="29"/>
        <v>92785.84</v>
      </c>
      <c r="K43" s="480">
        <f t="shared" si="29"/>
        <v>34</v>
      </c>
      <c r="L43" s="480">
        <f t="shared" si="29"/>
        <v>77172.350000000006</v>
      </c>
      <c r="M43" s="479">
        <f>SUM(M35:M41)</f>
        <v>637</v>
      </c>
      <c r="N43" s="479">
        <f>SUM(N35:N41)</f>
        <v>182674.22999999998</v>
      </c>
      <c r="O43" s="281"/>
      <c r="P43" s="479">
        <f t="shared" ref="P43:Q43" si="30">SUM(P35:P41)</f>
        <v>8</v>
      </c>
      <c r="Q43" s="479">
        <f t="shared" si="30"/>
        <v>54829.710000000006</v>
      </c>
      <c r="R43" s="281"/>
      <c r="S43" s="479">
        <f t="shared" ref="S43:T43" si="31">SUM(S35:S41)</f>
        <v>12</v>
      </c>
      <c r="T43" s="479">
        <f t="shared" si="31"/>
        <v>24919.73</v>
      </c>
      <c r="U43" s="281"/>
      <c r="V43" s="479">
        <f t="shared" ref="V43:W43" si="32">SUM(V35:V41)</f>
        <v>19989</v>
      </c>
      <c r="W43" s="479">
        <f t="shared" si="32"/>
        <v>434916.16000000003</v>
      </c>
      <c r="Y43" s="561">
        <f t="shared" ref="Y43:Z43" si="33">SUM(Y35:Y41)</f>
        <v>19130</v>
      </c>
      <c r="Z43" s="561">
        <f t="shared" si="33"/>
        <v>407301.16000000003</v>
      </c>
      <c r="AB43" s="558">
        <f t="shared" ref="AB43:AC43" si="34">SUM(AB35:AB41)</f>
        <v>859</v>
      </c>
      <c r="AC43" s="558">
        <f t="shared" si="34"/>
        <v>27615</v>
      </c>
    </row>
    <row r="44" spans="1:29" s="306" customFormat="1" x14ac:dyDescent="0.25">
      <c r="A44" s="305"/>
      <c r="B44" s="21"/>
      <c r="C44" s="291"/>
      <c r="D44" s="291"/>
      <c r="E44" s="291"/>
      <c r="F44" s="291"/>
      <c r="G44" s="291"/>
      <c r="H44" s="291"/>
      <c r="I44" s="291"/>
      <c r="J44" s="291"/>
      <c r="K44" s="291"/>
      <c r="L44" s="291"/>
      <c r="M44" s="291"/>
      <c r="N44" s="291"/>
      <c r="O44" s="291"/>
      <c r="P44" s="291"/>
      <c r="Q44" s="291"/>
      <c r="R44" s="291"/>
      <c r="S44" s="291"/>
      <c r="T44" s="291"/>
      <c r="U44" s="291"/>
      <c r="V44" s="291"/>
      <c r="W44" s="291"/>
      <c r="Y44" s="368"/>
      <c r="Z44" s="368"/>
      <c r="AB44" s="291"/>
      <c r="AC44" s="291"/>
    </row>
    <row r="45" spans="1:29" s="6" customFormat="1" ht="14.4" customHeight="1" x14ac:dyDescent="0.25">
      <c r="A45" s="124"/>
      <c r="B45" s="482" t="s">
        <v>362</v>
      </c>
      <c r="C45" s="291"/>
      <c r="D45" s="567"/>
      <c r="E45" s="567"/>
      <c r="F45" s="291"/>
      <c r="G45" s="291"/>
      <c r="H45" s="291"/>
      <c r="I45" s="291"/>
      <c r="J45" s="291"/>
      <c r="K45" s="291"/>
      <c r="L45" s="291"/>
      <c r="M45" s="291"/>
      <c r="N45" s="291"/>
      <c r="O45" s="291"/>
      <c r="P45" s="291"/>
      <c r="Q45" s="291"/>
      <c r="R45" s="291"/>
      <c r="S45" s="291"/>
      <c r="T45" s="291"/>
      <c r="U45" s="291"/>
      <c r="V45" s="291"/>
      <c r="W45" s="291"/>
      <c r="X45" s="203"/>
      <c r="Y45" s="368"/>
      <c r="Z45" s="368"/>
      <c r="AA45" s="203"/>
      <c r="AB45" s="291"/>
      <c r="AC45" s="291"/>
    </row>
    <row r="46" spans="1:29" s="6" customFormat="1" ht="14.4" x14ac:dyDescent="0.25">
      <c r="A46" s="124">
        <v>42736</v>
      </c>
      <c r="B46" s="473">
        <v>2020</v>
      </c>
      <c r="C46" s="439"/>
      <c r="D46" s="440">
        <v>1</v>
      </c>
      <c r="E46" s="441">
        <v>10.72</v>
      </c>
      <c r="F46" s="439"/>
      <c r="G46" s="442">
        <v>0</v>
      </c>
      <c r="H46" s="441">
        <v>0</v>
      </c>
      <c r="I46" s="442">
        <v>0</v>
      </c>
      <c r="J46" s="441">
        <v>0</v>
      </c>
      <c r="K46" s="442">
        <v>0</v>
      </c>
      <c r="L46" s="441">
        <v>0</v>
      </c>
      <c r="M46" s="443">
        <f>SUM(G46+I46+K46)</f>
        <v>0</v>
      </c>
      <c r="N46" s="443">
        <f>SUM(H46+J46+L46)</f>
        <v>0</v>
      </c>
      <c r="O46" s="439"/>
      <c r="P46" s="442">
        <v>0</v>
      </c>
      <c r="Q46" s="441">
        <v>0</v>
      </c>
      <c r="R46" s="439"/>
      <c r="S46" s="444">
        <v>0</v>
      </c>
      <c r="T46" s="444">
        <v>0</v>
      </c>
      <c r="U46" s="439"/>
      <c r="V46" s="445">
        <f t="shared" ref="V46" si="35">SUM(D46+M46+P46+S46)</f>
        <v>1</v>
      </c>
      <c r="W46" s="445">
        <f t="shared" ref="W46" si="36">SUM(E46+N46+Q46+T46)</f>
        <v>10.72</v>
      </c>
      <c r="X46" s="20"/>
      <c r="Y46" s="307">
        <v>0</v>
      </c>
      <c r="Z46" s="307">
        <v>0</v>
      </c>
      <c r="AB46" s="446">
        <f t="shared" ref="AB46" si="37">V46-Y46</f>
        <v>1</v>
      </c>
      <c r="AC46" s="447">
        <f t="shared" ref="AC46" si="38">W46-Z46</f>
        <v>10.72</v>
      </c>
    </row>
    <row r="47" spans="1:29" s="6" customFormat="1" ht="14.4" x14ac:dyDescent="0.25">
      <c r="A47" s="124">
        <v>42736</v>
      </c>
      <c r="B47" s="438">
        <v>2021</v>
      </c>
      <c r="C47" s="439"/>
      <c r="D47" s="440">
        <v>19</v>
      </c>
      <c r="E47" s="441">
        <v>159.07</v>
      </c>
      <c r="F47" s="439"/>
      <c r="G47" s="442">
        <v>0</v>
      </c>
      <c r="H47" s="441">
        <v>0</v>
      </c>
      <c r="I47" s="442">
        <v>0</v>
      </c>
      <c r="J47" s="441">
        <v>0</v>
      </c>
      <c r="K47" s="442">
        <v>0</v>
      </c>
      <c r="L47" s="441">
        <v>0</v>
      </c>
      <c r="M47" s="443">
        <f>SUM(G47+I47+K47)</f>
        <v>0</v>
      </c>
      <c r="N47" s="443">
        <f>SUM(H47+J47+L47)</f>
        <v>0</v>
      </c>
      <c r="O47" s="439"/>
      <c r="P47" s="442">
        <v>0</v>
      </c>
      <c r="Q47" s="441">
        <v>0</v>
      </c>
      <c r="R47" s="439"/>
      <c r="S47" s="444">
        <v>0</v>
      </c>
      <c r="T47" s="444">
        <v>0</v>
      </c>
      <c r="U47" s="439"/>
      <c r="V47" s="445">
        <f t="shared" ref="V47" si="39">SUM(D47+M47+P47+S47)</f>
        <v>19</v>
      </c>
      <c r="W47" s="445">
        <f t="shared" ref="W47" si="40">SUM(E47+N47+Q47+T47)</f>
        <v>159.07</v>
      </c>
      <c r="X47" s="20"/>
      <c r="Y47" s="307">
        <v>0</v>
      </c>
      <c r="Z47" s="307">
        <v>0</v>
      </c>
      <c r="AB47" s="446">
        <f t="shared" ref="AB47" si="41">V47-Y47</f>
        <v>19</v>
      </c>
      <c r="AC47" s="447">
        <f t="shared" ref="AC47" si="42">W47-Z47</f>
        <v>159.07</v>
      </c>
    </row>
    <row r="48" spans="1:29" s="306" customFormat="1" ht="5.4" customHeight="1" x14ac:dyDescent="0.25">
      <c r="A48" s="305"/>
      <c r="B48" s="21"/>
      <c r="C48" s="291"/>
      <c r="D48" s="291"/>
      <c r="E48" s="291"/>
      <c r="F48" s="291"/>
      <c r="G48" s="291"/>
      <c r="H48" s="291"/>
      <c r="I48" s="291"/>
      <c r="J48" s="291"/>
      <c r="K48" s="291"/>
      <c r="L48" s="291"/>
      <c r="M48" s="291"/>
      <c r="N48" s="291"/>
      <c r="O48" s="291"/>
      <c r="P48" s="291"/>
      <c r="Q48" s="291"/>
      <c r="R48" s="291"/>
      <c r="S48" s="291"/>
      <c r="T48" s="291"/>
      <c r="U48" s="291"/>
      <c r="V48" s="291"/>
      <c r="W48" s="291"/>
      <c r="X48" s="394"/>
      <c r="Y48" s="83"/>
      <c r="Z48" s="83"/>
      <c r="AB48" s="291"/>
      <c r="AC48" s="291"/>
    </row>
    <row r="49" spans="1:29" s="282" customFormat="1" x14ac:dyDescent="0.25">
      <c r="A49" s="448"/>
      <c r="B49" s="478" t="s">
        <v>363</v>
      </c>
      <c r="C49" s="281"/>
      <c r="D49" s="479">
        <f>SUM(D46:D47)</f>
        <v>20</v>
      </c>
      <c r="E49" s="479">
        <f>SUM(E46:E47)</f>
        <v>169.79</v>
      </c>
      <c r="F49" s="281"/>
      <c r="G49" s="480">
        <f t="shared" ref="G49:L49" si="43">SUM(G47:G47)</f>
        <v>0</v>
      </c>
      <c r="H49" s="480">
        <f t="shared" si="43"/>
        <v>0</v>
      </c>
      <c r="I49" s="480">
        <f t="shared" si="43"/>
        <v>0</v>
      </c>
      <c r="J49" s="480">
        <f t="shared" si="43"/>
        <v>0</v>
      </c>
      <c r="K49" s="480">
        <f t="shared" si="43"/>
        <v>0</v>
      </c>
      <c r="L49" s="480">
        <f t="shared" si="43"/>
        <v>0</v>
      </c>
      <c r="M49" s="479">
        <f t="shared" ref="M49:N49" si="44">SUM(M46:M47)</f>
        <v>0</v>
      </c>
      <c r="N49" s="479">
        <f t="shared" si="44"/>
        <v>0</v>
      </c>
      <c r="O49" s="281"/>
      <c r="P49" s="479">
        <f t="shared" ref="P49:Q49" si="45">SUM(P46:P47)</f>
        <v>0</v>
      </c>
      <c r="Q49" s="479">
        <f t="shared" si="45"/>
        <v>0</v>
      </c>
      <c r="R49" s="281"/>
      <c r="S49" s="479">
        <f>SUM(S46:S47)</f>
        <v>0</v>
      </c>
      <c r="T49" s="479">
        <f>SUM(T46:T47)</f>
        <v>0</v>
      </c>
      <c r="U49" s="281"/>
      <c r="V49" s="479">
        <f t="shared" ref="V49:W49" si="46">SUM(V46:V47)</f>
        <v>20</v>
      </c>
      <c r="W49" s="479">
        <f t="shared" si="46"/>
        <v>169.79</v>
      </c>
      <c r="Y49" s="561">
        <f>SUM(Y46:Y47)</f>
        <v>0</v>
      </c>
      <c r="Z49" s="561">
        <f>SUM(Z46:Z47)</f>
        <v>0</v>
      </c>
      <c r="AB49" s="558">
        <f t="shared" ref="AB49:AC49" si="47">SUM(AB46:AB47)</f>
        <v>20</v>
      </c>
      <c r="AC49" s="558">
        <f t="shared" si="47"/>
        <v>169.79</v>
      </c>
    </row>
    <row r="50" spans="1:29" s="306" customFormat="1" x14ac:dyDescent="0.25">
      <c r="A50" s="305"/>
      <c r="B50" s="21"/>
      <c r="C50" s="291"/>
      <c r="D50" s="291"/>
      <c r="E50" s="291"/>
      <c r="F50" s="291"/>
      <c r="G50" s="291"/>
      <c r="H50" s="291"/>
      <c r="I50" s="291"/>
      <c r="J50" s="291"/>
      <c r="K50" s="291"/>
      <c r="L50" s="291"/>
      <c r="M50" s="291"/>
      <c r="N50" s="291"/>
      <c r="O50" s="291"/>
      <c r="P50" s="291"/>
      <c r="Q50" s="291"/>
      <c r="R50" s="291"/>
      <c r="S50" s="291"/>
      <c r="T50" s="291"/>
      <c r="U50" s="291"/>
      <c r="V50" s="291"/>
      <c r="W50" s="291"/>
      <c r="Y50" s="368"/>
      <c r="Z50" s="368"/>
      <c r="AB50" s="291"/>
      <c r="AC50" s="291"/>
    </row>
    <row r="51" spans="1:29" s="282" customFormat="1" ht="27.6" x14ac:dyDescent="0.25">
      <c r="A51" s="448"/>
      <c r="B51" s="437" t="s">
        <v>364</v>
      </c>
      <c r="C51" s="281"/>
      <c r="D51" s="484"/>
      <c r="E51" s="484"/>
      <c r="F51" s="281"/>
      <c r="G51" s="484"/>
      <c r="H51" s="484"/>
      <c r="I51" s="484"/>
      <c r="J51" s="484"/>
      <c r="K51" s="484"/>
      <c r="L51" s="484"/>
      <c r="M51" s="484"/>
      <c r="N51" s="484"/>
      <c r="O51" s="281"/>
      <c r="P51" s="484"/>
      <c r="Q51" s="484"/>
      <c r="R51" s="281"/>
      <c r="S51" s="484"/>
      <c r="T51" s="484"/>
      <c r="U51" s="281"/>
      <c r="V51" s="484"/>
      <c r="W51" s="484"/>
      <c r="X51" s="93"/>
      <c r="Y51" s="485"/>
      <c r="Z51" s="485"/>
      <c r="AA51" s="93"/>
      <c r="AB51" s="281"/>
      <c r="AC51" s="281"/>
    </row>
    <row r="52" spans="1:29" s="282" customFormat="1" ht="14.4" x14ac:dyDescent="0.25">
      <c r="A52" s="448"/>
      <c r="B52" s="449" t="s">
        <v>354</v>
      </c>
      <c r="C52" s="281"/>
      <c r="D52" s="450">
        <f>SUM(D9:D23)</f>
        <v>29197</v>
      </c>
      <c r="E52" s="450">
        <f>SUM(E9:E23)</f>
        <v>228720.27599999998</v>
      </c>
      <c r="F52" s="451"/>
      <c r="G52" s="452">
        <f t="shared" ref="G52:L52" si="48">SUM(G9:G23)</f>
        <v>2992</v>
      </c>
      <c r="H52" s="452">
        <f t="shared" si="48"/>
        <v>94363.565000000002</v>
      </c>
      <c r="I52" s="452">
        <f t="shared" si="48"/>
        <v>1570</v>
      </c>
      <c r="J52" s="452">
        <f t="shared" si="48"/>
        <v>477323.76799999998</v>
      </c>
      <c r="K52" s="452">
        <f t="shared" si="48"/>
        <v>157</v>
      </c>
      <c r="L52" s="452">
        <f t="shared" si="48"/>
        <v>345159.98400000005</v>
      </c>
      <c r="M52" s="450">
        <f t="shared" ref="M52:N58" si="49">SUM(G52+I52+K52)</f>
        <v>4719</v>
      </c>
      <c r="N52" s="450">
        <f t="shared" si="49"/>
        <v>916847.31700000004</v>
      </c>
      <c r="O52" s="453"/>
      <c r="P52" s="450">
        <f>SUM(P9:P23)</f>
        <v>124</v>
      </c>
      <c r="Q52" s="450">
        <f>SUM(Q9:Q23)</f>
        <v>309503.39500000002</v>
      </c>
      <c r="R52" s="281"/>
      <c r="S52" s="450">
        <f>SUM(S9:S23)</f>
        <v>0</v>
      </c>
      <c r="T52" s="450">
        <f>SUM(T9:T23)</f>
        <v>0</v>
      </c>
      <c r="U52" s="281"/>
      <c r="V52" s="454">
        <f>SUM(D52+M52+P52+S52)</f>
        <v>34040</v>
      </c>
      <c r="W52" s="454">
        <f>SUM(E52+N52+Q52+T52)</f>
        <v>1455070.9880000001</v>
      </c>
      <c r="X52" s="455"/>
      <c r="Y52" s="456">
        <f>SUM(Y9:Y23)</f>
        <v>34044</v>
      </c>
      <c r="Z52" s="456">
        <f>SUM(Z9:Z23)</f>
        <v>1455137.743</v>
      </c>
      <c r="AA52" s="457"/>
      <c r="AB52" s="458">
        <f t="shared" ref="AB52:AC58" si="50">V52-Y52</f>
        <v>-4</v>
      </c>
      <c r="AC52" s="458">
        <f t="shared" si="50"/>
        <v>-66.754999999888241</v>
      </c>
    </row>
    <row r="53" spans="1:29" s="282" customFormat="1" ht="14.4" x14ac:dyDescent="0.25">
      <c r="A53" s="448"/>
      <c r="B53" s="449">
        <v>2015</v>
      </c>
      <c r="C53" s="281"/>
      <c r="D53" s="450">
        <f t="shared" ref="D53:E57" si="51">SUM(D24+D35)</f>
        <v>12886</v>
      </c>
      <c r="E53" s="450">
        <f t="shared" si="51"/>
        <v>101916.82</v>
      </c>
      <c r="F53" s="451"/>
      <c r="G53" s="452">
        <f t="shared" ref="G53:L57" si="52">SUM(G24+G35)</f>
        <v>110</v>
      </c>
      <c r="H53" s="452">
        <f t="shared" si="52"/>
        <v>3689.21</v>
      </c>
      <c r="I53" s="452">
        <f t="shared" si="52"/>
        <v>86</v>
      </c>
      <c r="J53" s="452">
        <f t="shared" si="52"/>
        <v>27254.1</v>
      </c>
      <c r="K53" s="452">
        <f t="shared" si="52"/>
        <v>7</v>
      </c>
      <c r="L53" s="452">
        <f t="shared" si="52"/>
        <v>21629.63</v>
      </c>
      <c r="M53" s="450">
        <f t="shared" si="49"/>
        <v>203</v>
      </c>
      <c r="N53" s="450">
        <f t="shared" si="49"/>
        <v>52572.94</v>
      </c>
      <c r="O53" s="453"/>
      <c r="P53" s="450">
        <f t="shared" ref="P53:Q57" si="53">SUM(P24+P35)</f>
        <v>8</v>
      </c>
      <c r="Q53" s="450">
        <f t="shared" si="53"/>
        <v>41683.64</v>
      </c>
      <c r="R53" s="281"/>
      <c r="S53" s="450">
        <f t="shared" ref="S53:T57" si="54">SUM(S24+S35)</f>
        <v>0</v>
      </c>
      <c r="T53" s="450">
        <f t="shared" si="54"/>
        <v>0</v>
      </c>
      <c r="U53" s="281"/>
      <c r="V53" s="459">
        <f t="shared" ref="V53:W57" si="55">SUM(V24+V35)</f>
        <v>13097</v>
      </c>
      <c r="W53" s="459">
        <f t="shared" si="55"/>
        <v>196173.40000000002</v>
      </c>
      <c r="X53" s="455"/>
      <c r="Y53" s="456">
        <f t="shared" ref="Y53:Z58" si="56">SUM(Y24+Y35)</f>
        <v>13097</v>
      </c>
      <c r="Z53" s="456">
        <f t="shared" si="56"/>
        <v>196173.40000000002</v>
      </c>
      <c r="AA53" s="457"/>
      <c r="AB53" s="458">
        <f t="shared" si="50"/>
        <v>0</v>
      </c>
      <c r="AC53" s="458">
        <f t="shared" si="50"/>
        <v>0</v>
      </c>
    </row>
    <row r="54" spans="1:29" s="282" customFormat="1" ht="14.4" x14ac:dyDescent="0.25">
      <c r="A54" s="448"/>
      <c r="B54" s="449">
        <v>2016</v>
      </c>
      <c r="C54" s="281"/>
      <c r="D54" s="450">
        <f t="shared" si="51"/>
        <v>21915</v>
      </c>
      <c r="E54" s="450">
        <f t="shared" si="51"/>
        <v>180296.92</v>
      </c>
      <c r="F54" s="451"/>
      <c r="G54" s="452">
        <f t="shared" si="52"/>
        <v>211</v>
      </c>
      <c r="H54" s="452">
        <f t="shared" si="52"/>
        <v>6519.27</v>
      </c>
      <c r="I54" s="452">
        <f t="shared" si="52"/>
        <v>123</v>
      </c>
      <c r="J54" s="452">
        <f t="shared" si="52"/>
        <v>42752.5</v>
      </c>
      <c r="K54" s="452">
        <f t="shared" si="52"/>
        <v>18</v>
      </c>
      <c r="L54" s="452">
        <f t="shared" si="52"/>
        <v>42479.69</v>
      </c>
      <c r="M54" s="450">
        <f t="shared" si="49"/>
        <v>352</v>
      </c>
      <c r="N54" s="450">
        <f t="shared" si="49"/>
        <v>91751.46</v>
      </c>
      <c r="O54" s="453"/>
      <c r="P54" s="450">
        <f t="shared" si="53"/>
        <v>22</v>
      </c>
      <c r="Q54" s="450">
        <f t="shared" si="53"/>
        <v>136223.31</v>
      </c>
      <c r="R54" s="281"/>
      <c r="S54" s="450">
        <f t="shared" si="54"/>
        <v>0</v>
      </c>
      <c r="T54" s="450">
        <f t="shared" si="54"/>
        <v>0</v>
      </c>
      <c r="U54" s="281"/>
      <c r="V54" s="459">
        <f t="shared" si="55"/>
        <v>22289</v>
      </c>
      <c r="W54" s="459">
        <f t="shared" si="55"/>
        <v>408271.69</v>
      </c>
      <c r="X54" s="455"/>
      <c r="Y54" s="456">
        <f t="shared" si="56"/>
        <v>22289</v>
      </c>
      <c r="Z54" s="456">
        <f t="shared" si="56"/>
        <v>408271.69</v>
      </c>
      <c r="AA54" s="457"/>
      <c r="AB54" s="458">
        <f t="shared" si="50"/>
        <v>0</v>
      </c>
      <c r="AC54" s="458">
        <f t="shared" si="50"/>
        <v>0</v>
      </c>
    </row>
    <row r="55" spans="1:29" s="282" customFormat="1" ht="14.4" x14ac:dyDescent="0.25">
      <c r="A55" s="448"/>
      <c r="B55" s="449">
        <v>2017</v>
      </c>
      <c r="C55" s="281"/>
      <c r="D55" s="450">
        <f t="shared" si="51"/>
        <v>18565</v>
      </c>
      <c r="E55" s="450">
        <f t="shared" si="51"/>
        <v>159002.22499999998</v>
      </c>
      <c r="F55" s="451"/>
      <c r="G55" s="452">
        <f t="shared" si="52"/>
        <v>282</v>
      </c>
      <c r="H55" s="452">
        <f t="shared" si="52"/>
        <v>9749.65</v>
      </c>
      <c r="I55" s="452">
        <f t="shared" si="52"/>
        <v>174</v>
      </c>
      <c r="J55" s="452">
        <f t="shared" si="52"/>
        <v>65123.59</v>
      </c>
      <c r="K55" s="452">
        <f t="shared" si="52"/>
        <v>22</v>
      </c>
      <c r="L55" s="452">
        <f t="shared" si="52"/>
        <v>57718.49</v>
      </c>
      <c r="M55" s="450">
        <f t="shared" si="49"/>
        <v>478</v>
      </c>
      <c r="N55" s="450">
        <f t="shared" si="49"/>
        <v>132591.72999999998</v>
      </c>
      <c r="O55" s="453"/>
      <c r="P55" s="450">
        <f t="shared" si="53"/>
        <v>8</v>
      </c>
      <c r="Q55" s="450">
        <f t="shared" si="53"/>
        <v>60129.63</v>
      </c>
      <c r="R55" s="281"/>
      <c r="S55" s="450">
        <f t="shared" si="54"/>
        <v>0</v>
      </c>
      <c r="T55" s="450">
        <f t="shared" si="54"/>
        <v>0</v>
      </c>
      <c r="U55" s="281"/>
      <c r="V55" s="459">
        <f t="shared" si="55"/>
        <v>19051</v>
      </c>
      <c r="W55" s="459">
        <f t="shared" si="55"/>
        <v>351723.58499999996</v>
      </c>
      <c r="X55" s="455"/>
      <c r="Y55" s="456">
        <f t="shared" si="56"/>
        <v>19051</v>
      </c>
      <c r="Z55" s="456">
        <f t="shared" si="56"/>
        <v>351723.58499999996</v>
      </c>
      <c r="AA55" s="457"/>
      <c r="AB55" s="458">
        <f t="shared" si="50"/>
        <v>0</v>
      </c>
      <c r="AC55" s="458">
        <f t="shared" si="50"/>
        <v>0</v>
      </c>
    </row>
    <row r="56" spans="1:29" s="282" customFormat="1" ht="14.4" x14ac:dyDescent="0.25">
      <c r="A56" s="448"/>
      <c r="B56" s="449">
        <v>2018</v>
      </c>
      <c r="C56" s="281"/>
      <c r="D56" s="450">
        <f t="shared" si="51"/>
        <v>17256</v>
      </c>
      <c r="E56" s="450">
        <f t="shared" si="51"/>
        <v>150394.82</v>
      </c>
      <c r="F56" s="451"/>
      <c r="G56" s="452">
        <f t="shared" si="52"/>
        <v>329</v>
      </c>
      <c r="H56" s="452">
        <f t="shared" si="52"/>
        <v>10830.27</v>
      </c>
      <c r="I56" s="452">
        <f t="shared" si="52"/>
        <v>203</v>
      </c>
      <c r="J56" s="452">
        <f t="shared" si="52"/>
        <v>70258.75</v>
      </c>
      <c r="K56" s="452">
        <f t="shared" si="52"/>
        <v>26</v>
      </c>
      <c r="L56" s="452">
        <f t="shared" si="52"/>
        <v>56308.67</v>
      </c>
      <c r="M56" s="450">
        <f t="shared" si="49"/>
        <v>558</v>
      </c>
      <c r="N56" s="450">
        <f t="shared" si="49"/>
        <v>137397.69</v>
      </c>
      <c r="O56" s="453"/>
      <c r="P56" s="450">
        <f t="shared" si="53"/>
        <v>5</v>
      </c>
      <c r="Q56" s="450">
        <f t="shared" si="53"/>
        <v>43919.68</v>
      </c>
      <c r="R56" s="281"/>
      <c r="S56" s="450">
        <f t="shared" si="54"/>
        <v>0</v>
      </c>
      <c r="T56" s="450">
        <f t="shared" si="54"/>
        <v>0</v>
      </c>
      <c r="U56" s="281"/>
      <c r="V56" s="459">
        <f t="shared" si="55"/>
        <v>17819</v>
      </c>
      <c r="W56" s="459">
        <f t="shared" si="55"/>
        <v>331712.19000000006</v>
      </c>
      <c r="X56" s="455"/>
      <c r="Y56" s="456">
        <f t="shared" si="56"/>
        <v>17819</v>
      </c>
      <c r="Z56" s="456">
        <f t="shared" si="56"/>
        <v>331712.19000000006</v>
      </c>
      <c r="AA56" s="457"/>
      <c r="AB56" s="458">
        <f t="shared" si="50"/>
        <v>0</v>
      </c>
      <c r="AC56" s="458">
        <f t="shared" si="50"/>
        <v>0</v>
      </c>
    </row>
    <row r="57" spans="1:29" s="282" customFormat="1" ht="14.4" x14ac:dyDescent="0.25">
      <c r="A57" s="448"/>
      <c r="B57" s="449">
        <v>2019</v>
      </c>
      <c r="C57" s="281"/>
      <c r="D57" s="450">
        <f t="shared" si="51"/>
        <v>15895</v>
      </c>
      <c r="E57" s="450">
        <f t="shared" si="51"/>
        <v>144446.39000000001</v>
      </c>
      <c r="F57" s="451"/>
      <c r="G57" s="452">
        <f t="shared" si="52"/>
        <v>333</v>
      </c>
      <c r="H57" s="452">
        <f t="shared" si="52"/>
        <v>11146.95</v>
      </c>
      <c r="I57" s="452">
        <f t="shared" si="52"/>
        <v>219</v>
      </c>
      <c r="J57" s="452">
        <f t="shared" si="52"/>
        <v>82362.7</v>
      </c>
      <c r="K57" s="452">
        <f t="shared" si="52"/>
        <v>40</v>
      </c>
      <c r="L57" s="452">
        <f t="shared" si="52"/>
        <v>137163.85</v>
      </c>
      <c r="M57" s="450">
        <f t="shared" si="49"/>
        <v>592</v>
      </c>
      <c r="N57" s="450">
        <f t="shared" si="49"/>
        <v>230673.5</v>
      </c>
      <c r="O57" s="453"/>
      <c r="P57" s="450">
        <f t="shared" si="53"/>
        <v>7</v>
      </c>
      <c r="Q57" s="450">
        <f t="shared" si="53"/>
        <v>77950.13</v>
      </c>
      <c r="R57" s="281"/>
      <c r="S57" s="450">
        <f t="shared" si="54"/>
        <v>0</v>
      </c>
      <c r="T57" s="450">
        <f t="shared" si="54"/>
        <v>0</v>
      </c>
      <c r="U57" s="281"/>
      <c r="V57" s="459">
        <f t="shared" si="55"/>
        <v>16494</v>
      </c>
      <c r="W57" s="459">
        <f t="shared" si="55"/>
        <v>453070.02</v>
      </c>
      <c r="X57" s="455"/>
      <c r="Y57" s="456">
        <f t="shared" si="56"/>
        <v>16494</v>
      </c>
      <c r="Z57" s="456">
        <f t="shared" si="56"/>
        <v>453070.02</v>
      </c>
      <c r="AA57" s="457"/>
      <c r="AB57" s="458">
        <f t="shared" si="50"/>
        <v>0</v>
      </c>
      <c r="AC57" s="458">
        <f t="shared" si="50"/>
        <v>0</v>
      </c>
    </row>
    <row r="58" spans="1:29" s="282" customFormat="1" ht="14.4" x14ac:dyDescent="0.25">
      <c r="A58" s="448"/>
      <c r="B58" s="449">
        <v>2020</v>
      </c>
      <c r="C58" s="281"/>
      <c r="D58" s="450">
        <f>SUM(D29+D40+D46)</f>
        <v>13976</v>
      </c>
      <c r="E58" s="450">
        <f>SUM(E29+E40+E46)</f>
        <v>124262.22</v>
      </c>
      <c r="F58" s="451"/>
      <c r="G58" s="452">
        <f>SUM(G29+G40+G46)</f>
        <v>281</v>
      </c>
      <c r="H58" s="452">
        <f t="shared" ref="H58:L58" si="57">SUM(H29+H40+H46)</f>
        <v>9080.7100000000009</v>
      </c>
      <c r="I58" s="452">
        <f t="shared" si="57"/>
        <v>187</v>
      </c>
      <c r="J58" s="452">
        <f t="shared" si="57"/>
        <v>67025.959999999992</v>
      </c>
      <c r="K58" s="452">
        <f t="shared" si="57"/>
        <v>22</v>
      </c>
      <c r="L58" s="452">
        <f t="shared" si="57"/>
        <v>56820.75</v>
      </c>
      <c r="M58" s="450">
        <f t="shared" si="49"/>
        <v>490</v>
      </c>
      <c r="N58" s="450">
        <f t="shared" si="49"/>
        <v>132927.41999999998</v>
      </c>
      <c r="O58" s="453"/>
      <c r="P58" s="450">
        <f>SUM(P29+P40+P46)</f>
        <v>10</v>
      </c>
      <c r="Q58" s="450">
        <f>SUM(Q29+Q40+Q46)</f>
        <v>66584.34</v>
      </c>
      <c r="R58" s="281"/>
      <c r="S58" s="450">
        <f t="shared" ref="S58:T58" si="58">SUM(S29+S40+S46)</f>
        <v>0</v>
      </c>
      <c r="T58" s="450">
        <f t="shared" si="58"/>
        <v>0</v>
      </c>
      <c r="U58" s="281"/>
      <c r="V58" s="459">
        <f>SUM(V29+V40+V46)</f>
        <v>14476</v>
      </c>
      <c r="W58" s="459">
        <f>SUM(W29+W40+W46)</f>
        <v>323773.98</v>
      </c>
      <c r="X58" s="455"/>
      <c r="Y58" s="456">
        <f t="shared" si="56"/>
        <v>14467</v>
      </c>
      <c r="Z58" s="456">
        <f t="shared" si="56"/>
        <v>323648.46000000002</v>
      </c>
      <c r="AA58" s="457"/>
      <c r="AB58" s="458">
        <f t="shared" si="50"/>
        <v>9</v>
      </c>
      <c r="AC58" s="458">
        <f t="shared" si="50"/>
        <v>125.51999999996042</v>
      </c>
    </row>
    <row r="59" spans="1:29" s="463" customFormat="1" ht="14.4" x14ac:dyDescent="0.25">
      <c r="A59" s="460"/>
      <c r="B59" s="449">
        <v>2021</v>
      </c>
      <c r="C59" s="281"/>
      <c r="D59" s="450">
        <f>SUM(D30+D41+D47)</f>
        <v>11761</v>
      </c>
      <c r="E59" s="450">
        <f>SUM(E30+E41+E47)</f>
        <v>106562.14000000001</v>
      </c>
      <c r="F59" s="451"/>
      <c r="G59" s="452">
        <f>SUM(G30+G41+G47)</f>
        <v>180</v>
      </c>
      <c r="H59" s="452">
        <f t="shared" ref="H59:N59" si="59">SUM(H30+H41+H47)</f>
        <v>7561.61</v>
      </c>
      <c r="I59" s="452">
        <f t="shared" si="59"/>
        <v>131</v>
      </c>
      <c r="J59" s="452">
        <f t="shared" si="59"/>
        <v>40781.35</v>
      </c>
      <c r="K59" s="452">
        <f t="shared" si="59"/>
        <v>17</v>
      </c>
      <c r="L59" s="452">
        <f t="shared" si="59"/>
        <v>34165.230000000003</v>
      </c>
      <c r="M59" s="450">
        <f t="shared" si="59"/>
        <v>328</v>
      </c>
      <c r="N59" s="450">
        <f t="shared" si="59"/>
        <v>82508.189999999988</v>
      </c>
      <c r="O59" s="453"/>
      <c r="P59" s="450">
        <f t="shared" ref="P59:Q59" si="60">SUM(P30+P41+P47)</f>
        <v>3</v>
      </c>
      <c r="Q59" s="450">
        <f t="shared" si="60"/>
        <v>33581.07</v>
      </c>
      <c r="R59" s="281"/>
      <c r="S59" s="450">
        <f t="shared" ref="S59:T59" si="61">SUM(S30+S41+S47)</f>
        <v>12</v>
      </c>
      <c r="T59" s="450">
        <f t="shared" si="61"/>
        <v>24919.73</v>
      </c>
      <c r="U59" s="281"/>
      <c r="V59" s="459">
        <f>SUM(V30+V41+V47)</f>
        <v>12104</v>
      </c>
      <c r="W59" s="459">
        <f>SUM(W30+W41+W47)</f>
        <v>247571.13000000003</v>
      </c>
      <c r="X59" s="461"/>
      <c r="Y59" s="456">
        <f>SUM(Y30+Y41+Y47)</f>
        <v>11233</v>
      </c>
      <c r="Z59" s="456">
        <f>SUM(Z30+Z41+Z47)</f>
        <v>219904.61000000002</v>
      </c>
      <c r="AA59" s="462"/>
      <c r="AB59" s="458">
        <f t="shared" ref="AB59" si="62">V59-Y59</f>
        <v>871</v>
      </c>
      <c r="AC59" s="458">
        <f t="shared" ref="AC59" si="63">W59-Z59</f>
        <v>27666.520000000019</v>
      </c>
    </row>
    <row r="60" spans="1:29" s="306" customFormat="1" ht="15" thickBot="1" x14ac:dyDescent="0.3">
      <c r="A60" s="305"/>
      <c r="B60" s="486"/>
      <c r="C60" s="291"/>
      <c r="D60" s="337"/>
      <c r="E60" s="337"/>
      <c r="F60" s="291"/>
      <c r="G60" s="337"/>
      <c r="H60" s="337"/>
      <c r="I60" s="337"/>
      <c r="J60" s="337"/>
      <c r="K60" s="337"/>
      <c r="L60" s="337"/>
      <c r="M60" s="337"/>
      <c r="N60" s="337"/>
      <c r="O60" s="291"/>
      <c r="P60" s="337"/>
      <c r="Q60" s="337"/>
      <c r="R60" s="291"/>
      <c r="S60" s="337"/>
      <c r="T60" s="337"/>
      <c r="U60" s="291"/>
      <c r="V60" s="337"/>
      <c r="W60" s="337"/>
      <c r="X60" s="394"/>
      <c r="Y60" s="391"/>
      <c r="Z60" s="391"/>
      <c r="AB60" s="337"/>
      <c r="AC60" s="337"/>
    </row>
    <row r="61" spans="1:29" s="487" customFormat="1" ht="28.8" thickTop="1" thickBot="1" x14ac:dyDescent="0.3">
      <c r="A61" s="464"/>
      <c r="B61" s="338" t="s">
        <v>365</v>
      </c>
      <c r="C61" s="280"/>
      <c r="D61" s="335">
        <f>SUM(D52:D59)</f>
        <v>141451</v>
      </c>
      <c r="E61" s="335">
        <f>SUM(E52:E59)</f>
        <v>1195601.8110000002</v>
      </c>
      <c r="F61" s="281"/>
      <c r="G61" s="339">
        <f>SUM(G52:G59)</f>
        <v>4718</v>
      </c>
      <c r="H61" s="339">
        <f t="shared" ref="H61:L61" si="64">SUM(H52:H59)</f>
        <v>152941.23499999999</v>
      </c>
      <c r="I61" s="339">
        <f t="shared" si="64"/>
        <v>2693</v>
      </c>
      <c r="J61" s="339">
        <f t="shared" si="64"/>
        <v>872882.71799999988</v>
      </c>
      <c r="K61" s="339">
        <f t="shared" si="64"/>
        <v>309</v>
      </c>
      <c r="L61" s="339">
        <f t="shared" si="64"/>
        <v>751446.29399999999</v>
      </c>
      <c r="M61" s="335">
        <f t="shared" ref="M61:N61" si="65">SUM(M52:M59)</f>
        <v>7720</v>
      </c>
      <c r="N61" s="335">
        <f t="shared" si="65"/>
        <v>1777270.2469999997</v>
      </c>
      <c r="O61" s="281"/>
      <c r="P61" s="335">
        <f t="shared" ref="P61:Q61" si="66">SUM(P52:P59)</f>
        <v>187</v>
      </c>
      <c r="Q61" s="335">
        <f t="shared" si="66"/>
        <v>769575.19499999995</v>
      </c>
      <c r="R61" s="281"/>
      <c r="S61" s="335">
        <f t="shared" ref="S61:T61" si="67">SUM(S52:S59)</f>
        <v>12</v>
      </c>
      <c r="T61" s="335">
        <f t="shared" si="67"/>
        <v>24919.73</v>
      </c>
      <c r="U61" s="281"/>
      <c r="V61" s="335">
        <f t="shared" ref="V61:W61" si="68">SUM(V52:V59)</f>
        <v>149370</v>
      </c>
      <c r="W61" s="335">
        <f t="shared" si="68"/>
        <v>3767366.983</v>
      </c>
      <c r="X61" s="24"/>
      <c r="Y61" s="395">
        <f>SUM(Y52:Y59)</f>
        <v>148494</v>
      </c>
      <c r="Z61" s="395">
        <f>SUM(Z52:Z59)</f>
        <v>3739641.6979999999</v>
      </c>
      <c r="AA61" s="282"/>
      <c r="AB61" s="560">
        <f>SUM(AB52:AB59)</f>
        <v>876</v>
      </c>
      <c r="AC61" s="560">
        <f>SUM(AC52:AC59)</f>
        <v>27725.285000000091</v>
      </c>
    </row>
    <row r="62" spans="1:29" ht="18" thickTop="1" x14ac:dyDescent="0.25">
      <c r="C62" s="114"/>
      <c r="E62" s="576"/>
      <c r="F62" s="576"/>
      <c r="G62" s="576"/>
      <c r="H62" s="576"/>
      <c r="I62" s="576"/>
      <c r="J62" s="576"/>
      <c r="K62" s="576"/>
      <c r="L62" s="576"/>
      <c r="M62" s="576"/>
      <c r="N62" s="576"/>
      <c r="O62" s="576"/>
      <c r="P62" s="576"/>
      <c r="Q62" s="576"/>
      <c r="R62" s="576"/>
      <c r="S62" s="576"/>
      <c r="T62" s="576"/>
      <c r="U62" s="287"/>
      <c r="V62" s="287"/>
      <c r="W62" s="187"/>
      <c r="X62" s="287"/>
    </row>
    <row r="63" spans="1:29" x14ac:dyDescent="0.25">
      <c r="C63" s="1"/>
      <c r="E63" s="393"/>
      <c r="F63" s="393"/>
      <c r="G63" s="393"/>
      <c r="H63" s="393"/>
      <c r="I63" s="393"/>
      <c r="J63" s="393"/>
      <c r="K63" s="393"/>
      <c r="L63" s="393"/>
      <c r="M63" s="393"/>
      <c r="N63" s="393"/>
      <c r="O63" s="1"/>
      <c r="R63" s="190"/>
      <c r="U63" s="1"/>
      <c r="X63" s="361"/>
      <c r="Z63" s="287"/>
      <c r="AA63" s="65"/>
      <c r="AC63" s="1"/>
    </row>
    <row r="64" spans="1:29" x14ac:dyDescent="0.25">
      <c r="C64" s="1"/>
      <c r="E64" s="393"/>
      <c r="F64" s="393"/>
      <c r="G64" s="393"/>
      <c r="H64" s="393"/>
      <c r="I64" s="393"/>
      <c r="J64" s="393"/>
      <c r="K64" s="393"/>
      <c r="L64" s="393"/>
      <c r="M64" s="421"/>
      <c r="N64" s="393"/>
      <c r="O64" s="1"/>
      <c r="R64" s="190"/>
      <c r="U64" s="1"/>
      <c r="X64" s="361"/>
      <c r="Z64" s="287"/>
      <c r="AA64" s="65"/>
      <c r="AC64" s="1"/>
    </row>
    <row r="65" spans="1:29" x14ac:dyDescent="0.25">
      <c r="C65" s="1"/>
      <c r="G65" s="415"/>
      <c r="H65" s="187"/>
      <c r="I65" s="187"/>
      <c r="J65" s="415"/>
      <c r="K65" s="187"/>
      <c r="L65" s="187"/>
      <c r="O65" s="1"/>
      <c r="R65" s="190"/>
      <c r="U65" s="1"/>
      <c r="X65" s="361"/>
      <c r="Z65" s="287"/>
      <c r="AA65" s="65"/>
      <c r="AC65" s="1"/>
    </row>
    <row r="66" spans="1:29" x14ac:dyDescent="0.25">
      <c r="C66" s="1"/>
      <c r="G66" s="415"/>
      <c r="H66" s="187"/>
      <c r="I66" s="187"/>
      <c r="J66" s="415"/>
      <c r="K66" s="187"/>
      <c r="L66" s="187"/>
      <c r="O66" s="1"/>
      <c r="R66" s="190"/>
      <c r="U66" s="1"/>
      <c r="X66" s="361"/>
      <c r="Z66" s="287"/>
      <c r="AA66" s="65"/>
      <c r="AC66" s="1"/>
    </row>
    <row r="67" spans="1:29" x14ac:dyDescent="0.25">
      <c r="C67" s="1"/>
      <c r="G67" s="415"/>
      <c r="H67" s="187"/>
      <c r="I67" s="187"/>
      <c r="J67" s="415"/>
      <c r="K67" s="187"/>
      <c r="L67" s="187"/>
      <c r="O67" s="1"/>
      <c r="R67" s="190"/>
      <c r="U67" s="1"/>
      <c r="X67" s="361"/>
      <c r="Z67" s="287"/>
      <c r="AA67" s="65"/>
      <c r="AC67" s="1"/>
    </row>
    <row r="68" spans="1:29" s="190" customFormat="1" x14ac:dyDescent="0.25">
      <c r="A68" s="121"/>
      <c r="G68" s="415"/>
      <c r="H68" s="187"/>
      <c r="I68" s="187"/>
      <c r="J68" s="415"/>
      <c r="K68" s="187"/>
      <c r="L68" s="187"/>
      <c r="Y68" s="361"/>
      <c r="Z68" s="361"/>
      <c r="AA68" s="287"/>
      <c r="AB68" s="65"/>
      <c r="AC68" s="65"/>
    </row>
    <row r="69" spans="1:29" s="190" customFormat="1" x14ac:dyDescent="0.25">
      <c r="A69" s="121"/>
      <c r="G69" s="415"/>
      <c r="H69" s="187"/>
      <c r="I69" s="187"/>
      <c r="J69" s="415"/>
      <c r="K69" s="187"/>
      <c r="L69" s="187"/>
      <c r="Y69" s="361"/>
      <c r="Z69" s="361"/>
      <c r="AA69" s="287"/>
      <c r="AB69" s="65"/>
      <c r="AC69" s="65"/>
    </row>
    <row r="70" spans="1:29" x14ac:dyDescent="0.25">
      <c r="C70" s="1"/>
      <c r="G70" s="415"/>
      <c r="H70" s="187"/>
      <c r="I70" s="187"/>
      <c r="J70" s="415"/>
      <c r="K70" s="187"/>
      <c r="L70" s="187"/>
      <c r="O70" s="1"/>
      <c r="R70" s="190"/>
      <c r="U70" s="1"/>
    </row>
    <row r="71" spans="1:29" x14ac:dyDescent="0.25">
      <c r="G71" s="187"/>
      <c r="H71" s="415"/>
      <c r="I71" s="187"/>
      <c r="J71" s="187"/>
      <c r="K71" s="187"/>
      <c r="L71" s="187"/>
    </row>
  </sheetData>
  <mergeCells count="20">
    <mergeCell ref="AB5:AB6"/>
    <mergeCell ref="AC5:AC6"/>
    <mergeCell ref="P4:Q5"/>
    <mergeCell ref="I5:J5"/>
    <mergeCell ref="D4:E5"/>
    <mergeCell ref="G4:H4"/>
    <mergeCell ref="M4:N4"/>
    <mergeCell ref="I4:J4"/>
    <mergeCell ref="K4:L4"/>
    <mergeCell ref="K5:L5"/>
    <mergeCell ref="Y2:Z4"/>
    <mergeCell ref="AB2:AC4"/>
    <mergeCell ref="Y5:Y6"/>
    <mergeCell ref="G1:L1"/>
    <mergeCell ref="E62:T62"/>
    <mergeCell ref="Z5:Z6"/>
    <mergeCell ref="V4:W5"/>
    <mergeCell ref="G5:H5"/>
    <mergeCell ref="M5:N5"/>
    <mergeCell ref="S4:T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2:Q52 Y52:Z5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351</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86" t="s">
        <v>14</v>
      </c>
      <c r="D5" s="686"/>
      <c r="E5" s="687" t="s">
        <v>350</v>
      </c>
      <c r="F5" s="687"/>
      <c r="G5" s="687"/>
      <c r="H5" s="687"/>
      <c r="I5" s="12"/>
      <c r="J5" s="23"/>
      <c r="K5" s="35"/>
      <c r="L5" s="28" t="s">
        <v>41</v>
      </c>
      <c r="M5" s="29" t="s">
        <v>42</v>
      </c>
      <c r="N5" s="2"/>
      <c r="O5" s="28" t="s">
        <v>34</v>
      </c>
      <c r="P5" s="29" t="s">
        <v>20</v>
      </c>
      <c r="Q5" s="12"/>
    </row>
    <row r="6" spans="2:17" ht="13.2" customHeight="1" x14ac:dyDescent="0.25">
      <c r="B6" s="11"/>
      <c r="C6" s="686"/>
      <c r="D6" s="686"/>
      <c r="E6" s="687"/>
      <c r="F6" s="687"/>
      <c r="G6" s="687"/>
      <c r="H6" s="687"/>
      <c r="I6" s="12"/>
      <c r="J6" s="24"/>
      <c r="K6" s="36"/>
      <c r="L6" s="30">
        <v>1</v>
      </c>
      <c r="M6" s="31" t="s">
        <v>43</v>
      </c>
      <c r="N6" s="2"/>
      <c r="O6" s="30" t="s">
        <v>13</v>
      </c>
      <c r="P6" s="31" t="s">
        <v>36</v>
      </c>
      <c r="Q6" s="12"/>
    </row>
    <row r="7" spans="2:17" ht="15" x14ac:dyDescent="0.25">
      <c r="B7" s="11"/>
      <c r="C7" s="680" t="s">
        <v>86</v>
      </c>
      <c r="D7" s="680"/>
      <c r="E7" s="681" t="s">
        <v>349</v>
      </c>
      <c r="F7" s="681"/>
      <c r="G7" s="681"/>
      <c r="H7" s="681"/>
      <c r="I7" s="19"/>
      <c r="K7" s="34"/>
      <c r="L7" s="30">
        <v>2</v>
      </c>
      <c r="M7" s="31" t="s">
        <v>44</v>
      </c>
      <c r="N7" s="2"/>
      <c r="O7" s="30" t="s">
        <v>68</v>
      </c>
      <c r="P7" s="31" t="s">
        <v>37</v>
      </c>
      <c r="Q7" s="12"/>
    </row>
    <row r="8" spans="2:17" ht="15" x14ac:dyDescent="0.25">
      <c r="B8" s="11"/>
      <c r="C8" s="680"/>
      <c r="D8" s="680"/>
      <c r="E8" s="681"/>
      <c r="F8" s="681"/>
      <c r="G8" s="681"/>
      <c r="H8" s="681"/>
      <c r="I8" s="19"/>
      <c r="K8" s="34"/>
      <c r="L8" s="30">
        <v>3</v>
      </c>
      <c r="M8" s="31" t="s">
        <v>45</v>
      </c>
      <c r="N8" s="2"/>
      <c r="O8" s="30" t="s">
        <v>38</v>
      </c>
      <c r="P8" s="31" t="s">
        <v>39</v>
      </c>
      <c r="Q8" s="12"/>
    </row>
    <row r="9" spans="2:17" ht="15" x14ac:dyDescent="0.25">
      <c r="B9" s="11"/>
      <c r="C9" s="680" t="s">
        <v>16</v>
      </c>
      <c r="D9" s="680"/>
      <c r="E9" s="681" t="s">
        <v>348</v>
      </c>
      <c r="F9" s="681"/>
      <c r="G9" s="681"/>
      <c r="H9" s="681"/>
      <c r="I9" s="12"/>
      <c r="K9" s="34"/>
      <c r="L9" s="30">
        <v>4</v>
      </c>
      <c r="M9" s="31" t="s">
        <v>46</v>
      </c>
      <c r="N9" s="2"/>
      <c r="O9" s="13" t="s">
        <v>48</v>
      </c>
      <c r="P9" s="13"/>
      <c r="Q9" s="12"/>
    </row>
    <row r="10" spans="2:17" ht="15" x14ac:dyDescent="0.25">
      <c r="B10" s="11"/>
      <c r="C10" s="680"/>
      <c r="D10" s="680"/>
      <c r="E10" s="681"/>
      <c r="F10" s="681"/>
      <c r="G10" s="681"/>
      <c r="H10" s="681"/>
      <c r="I10" s="12"/>
      <c r="K10" s="34"/>
      <c r="L10" s="30">
        <v>5</v>
      </c>
      <c r="M10" s="31" t="s">
        <v>47</v>
      </c>
      <c r="N10" s="2"/>
      <c r="O10" s="13"/>
      <c r="P10" s="13"/>
      <c r="Q10" s="12"/>
    </row>
    <row r="11" spans="2:17" ht="15" x14ac:dyDescent="0.25">
      <c r="B11" s="11"/>
      <c r="C11" s="680" t="s">
        <v>85</v>
      </c>
      <c r="D11" s="680"/>
      <c r="E11" s="681" t="s">
        <v>347</v>
      </c>
      <c r="F11" s="681"/>
      <c r="G11" s="681"/>
      <c r="H11" s="681"/>
      <c r="I11" s="12"/>
      <c r="K11" s="34"/>
      <c r="L11" s="30">
        <v>6</v>
      </c>
      <c r="M11" s="31" t="s">
        <v>49</v>
      </c>
      <c r="N11" s="2"/>
      <c r="O11" s="13"/>
      <c r="P11" s="13"/>
      <c r="Q11" s="12"/>
    </row>
    <row r="12" spans="2:17" ht="15" customHeight="1" x14ac:dyDescent="0.25">
      <c r="B12" s="11"/>
      <c r="C12" s="680"/>
      <c r="D12" s="680"/>
      <c r="E12" s="681"/>
      <c r="F12" s="681"/>
      <c r="G12" s="681"/>
      <c r="H12" s="681"/>
      <c r="I12" s="12"/>
      <c r="K12" s="34"/>
      <c r="L12" s="30">
        <v>7</v>
      </c>
      <c r="M12" s="31" t="s">
        <v>50</v>
      </c>
      <c r="N12" s="2"/>
      <c r="O12" s="13"/>
      <c r="P12" s="13"/>
      <c r="Q12" s="12"/>
    </row>
    <row r="13" spans="2:17" ht="15" customHeight="1" x14ac:dyDescent="0.25">
      <c r="B13" s="11"/>
      <c r="C13" s="680" t="s">
        <v>87</v>
      </c>
      <c r="D13" s="680"/>
      <c r="E13" s="681" t="s">
        <v>346</v>
      </c>
      <c r="F13" s="681"/>
      <c r="G13" s="681"/>
      <c r="H13" s="681"/>
      <c r="I13" s="12"/>
      <c r="K13" s="34"/>
      <c r="L13" s="30">
        <v>8</v>
      </c>
      <c r="M13" s="31" t="s">
        <v>51</v>
      </c>
      <c r="N13" s="2"/>
      <c r="O13" s="13"/>
      <c r="P13" s="13"/>
      <c r="Q13" s="12"/>
    </row>
    <row r="14" spans="2:17" ht="15" x14ac:dyDescent="0.25">
      <c r="B14" s="11"/>
      <c r="C14" s="680"/>
      <c r="D14" s="680"/>
      <c r="E14" s="681"/>
      <c r="F14" s="681"/>
      <c r="G14" s="681"/>
      <c r="H14" s="681"/>
      <c r="I14" s="12"/>
      <c r="K14" s="34"/>
      <c r="L14" s="30">
        <v>9</v>
      </c>
      <c r="M14" s="31" t="s">
        <v>52</v>
      </c>
      <c r="N14" s="2"/>
      <c r="O14" s="13"/>
      <c r="P14" s="13"/>
      <c r="Q14" s="12"/>
    </row>
    <row r="15" spans="2:17" ht="15" x14ac:dyDescent="0.25">
      <c r="B15" s="289"/>
      <c r="C15" s="680" t="s">
        <v>88</v>
      </c>
      <c r="D15" s="680"/>
      <c r="E15" s="681" t="s">
        <v>346</v>
      </c>
      <c r="F15" s="681"/>
      <c r="G15" s="681"/>
      <c r="H15" s="681"/>
      <c r="I15" s="290"/>
      <c r="K15" s="34"/>
      <c r="L15" s="30">
        <v>10</v>
      </c>
      <c r="M15" s="31" t="s">
        <v>53</v>
      </c>
      <c r="N15" s="2"/>
      <c r="O15" s="13"/>
      <c r="P15" s="13"/>
      <c r="Q15" s="12"/>
    </row>
    <row r="16" spans="2:17" ht="15" customHeight="1" x14ac:dyDescent="0.25">
      <c r="B16" s="289"/>
      <c r="C16" s="680"/>
      <c r="D16" s="680"/>
      <c r="E16" s="681"/>
      <c r="F16" s="681"/>
      <c r="G16" s="681"/>
      <c r="H16" s="681"/>
      <c r="I16" s="290"/>
      <c r="K16" s="34"/>
      <c r="L16" s="30">
        <v>11</v>
      </c>
      <c r="M16" s="31" t="s">
        <v>54</v>
      </c>
      <c r="N16" s="2"/>
      <c r="O16" s="13"/>
      <c r="P16" s="13"/>
      <c r="Q16" s="12"/>
    </row>
    <row r="17" spans="2:17" ht="15" x14ac:dyDescent="0.25">
      <c r="B17" s="289"/>
      <c r="C17" s="686" t="s">
        <v>17</v>
      </c>
      <c r="D17" s="686"/>
      <c r="E17" s="681" t="s">
        <v>18</v>
      </c>
      <c r="F17" s="681"/>
      <c r="G17" s="681"/>
      <c r="H17" s="681"/>
      <c r="I17" s="290"/>
      <c r="K17" s="34"/>
      <c r="L17" s="30">
        <v>12</v>
      </c>
      <c r="M17" s="31" t="s">
        <v>55</v>
      </c>
      <c r="N17" s="2"/>
      <c r="O17" s="13"/>
      <c r="P17" s="13"/>
      <c r="Q17" s="12"/>
    </row>
    <row r="18" spans="2:17" ht="15" x14ac:dyDescent="0.25">
      <c r="B18" s="289"/>
      <c r="C18" s="686"/>
      <c r="D18" s="686"/>
      <c r="E18" s="681"/>
      <c r="F18" s="681"/>
      <c r="G18" s="681"/>
      <c r="H18" s="681"/>
      <c r="I18" s="290"/>
      <c r="K18" s="34"/>
      <c r="L18" s="30">
        <v>13</v>
      </c>
      <c r="M18" s="31" t="s">
        <v>56</v>
      </c>
      <c r="N18" s="2"/>
      <c r="O18" s="13"/>
      <c r="P18" s="13"/>
      <c r="Q18" s="12"/>
    </row>
    <row r="19" spans="2:17" ht="15" x14ac:dyDescent="0.25">
      <c r="B19" s="289"/>
      <c r="C19" s="680" t="s">
        <v>334</v>
      </c>
      <c r="D19" s="680"/>
      <c r="E19" s="681" t="s">
        <v>340</v>
      </c>
      <c r="F19" s="681"/>
      <c r="G19" s="681"/>
      <c r="H19" s="681"/>
      <c r="I19" s="290"/>
      <c r="K19" s="34"/>
      <c r="L19" s="30">
        <v>14</v>
      </c>
      <c r="M19" s="31" t="s">
        <v>57</v>
      </c>
      <c r="N19" s="2"/>
      <c r="O19" s="13"/>
      <c r="P19" s="13"/>
      <c r="Q19" s="12"/>
    </row>
    <row r="20" spans="2:17" ht="15" customHeight="1" x14ac:dyDescent="0.25">
      <c r="B20" s="289"/>
      <c r="C20" s="680"/>
      <c r="D20" s="680"/>
      <c r="E20" s="681"/>
      <c r="F20" s="681"/>
      <c r="G20" s="681"/>
      <c r="H20" s="681"/>
      <c r="I20" s="290"/>
      <c r="K20" s="34"/>
      <c r="L20" s="30">
        <v>15</v>
      </c>
      <c r="M20" s="31" t="s">
        <v>58</v>
      </c>
      <c r="N20" s="2"/>
      <c r="O20" s="13"/>
      <c r="P20" s="13"/>
      <c r="Q20" s="12"/>
    </row>
    <row r="21" spans="2:17" ht="15" x14ac:dyDescent="0.25">
      <c r="B21" s="289"/>
      <c r="C21" s="680" t="s">
        <v>339</v>
      </c>
      <c r="D21" s="680"/>
      <c r="E21" s="681" t="s">
        <v>341</v>
      </c>
      <c r="F21" s="681"/>
      <c r="G21" s="681"/>
      <c r="H21" s="681"/>
      <c r="I21" s="290"/>
      <c r="K21" s="34"/>
      <c r="L21" s="30">
        <v>16</v>
      </c>
      <c r="M21" s="31" t="s">
        <v>59</v>
      </c>
      <c r="N21" s="2"/>
      <c r="O21" s="13"/>
      <c r="P21" s="13"/>
      <c r="Q21" s="12"/>
    </row>
    <row r="22" spans="2:17" ht="30.6" customHeight="1" x14ac:dyDescent="0.25">
      <c r="B22" s="289"/>
      <c r="C22" s="680"/>
      <c r="D22" s="680"/>
      <c r="E22" s="681"/>
      <c r="F22" s="681"/>
      <c r="G22" s="681"/>
      <c r="H22" s="681"/>
      <c r="I22" s="290"/>
      <c r="K22" s="34"/>
      <c r="L22" s="30">
        <v>17</v>
      </c>
      <c r="M22" s="31" t="s">
        <v>60</v>
      </c>
      <c r="N22" s="2"/>
      <c r="O22" s="13"/>
      <c r="P22" s="13"/>
      <c r="Q22" s="12"/>
    </row>
    <row r="23" spans="2:17" ht="15" customHeight="1" x14ac:dyDescent="0.25">
      <c r="B23" s="289"/>
      <c r="C23" s="680" t="s">
        <v>335</v>
      </c>
      <c r="D23" s="680"/>
      <c r="E23" s="681" t="s">
        <v>343</v>
      </c>
      <c r="F23" s="681"/>
      <c r="G23" s="681"/>
      <c r="H23" s="681"/>
      <c r="I23" s="290"/>
      <c r="K23" s="34"/>
      <c r="L23" s="30">
        <v>18</v>
      </c>
      <c r="M23" s="31" t="s">
        <v>61</v>
      </c>
      <c r="N23" s="2"/>
      <c r="O23" s="13"/>
      <c r="P23" s="13"/>
      <c r="Q23" s="12"/>
    </row>
    <row r="24" spans="2:17" ht="19.8" customHeight="1" x14ac:dyDescent="0.25">
      <c r="B24" s="289"/>
      <c r="C24" s="680"/>
      <c r="D24" s="680"/>
      <c r="E24" s="681"/>
      <c r="F24" s="681"/>
      <c r="G24" s="681"/>
      <c r="H24" s="681"/>
      <c r="I24" s="290"/>
      <c r="K24" s="34"/>
      <c r="L24" s="30">
        <v>19</v>
      </c>
      <c r="M24" s="31" t="s">
        <v>62</v>
      </c>
      <c r="N24" s="2"/>
      <c r="O24" s="13"/>
      <c r="P24" s="13"/>
      <c r="Q24" s="12"/>
    </row>
    <row r="25" spans="2:17" ht="15" customHeight="1" x14ac:dyDescent="0.25">
      <c r="B25" s="289"/>
      <c r="C25" s="682" t="s">
        <v>336</v>
      </c>
      <c r="D25" s="683"/>
      <c r="E25" s="681" t="s">
        <v>342</v>
      </c>
      <c r="F25" s="681"/>
      <c r="G25" s="681"/>
      <c r="H25" s="681"/>
      <c r="I25" s="290"/>
      <c r="K25" s="34"/>
      <c r="L25" s="30">
        <v>20</v>
      </c>
      <c r="M25" s="31" t="s">
        <v>63</v>
      </c>
      <c r="N25" s="2"/>
      <c r="O25" s="13"/>
      <c r="P25" s="13"/>
      <c r="Q25" s="12"/>
    </row>
    <row r="26" spans="2:17" ht="15" x14ac:dyDescent="0.25">
      <c r="B26" s="289"/>
      <c r="C26" s="684"/>
      <c r="D26" s="685"/>
      <c r="E26" s="681"/>
      <c r="F26" s="681"/>
      <c r="G26" s="681"/>
      <c r="H26" s="681"/>
      <c r="I26" s="290"/>
      <c r="K26" s="34"/>
      <c r="L26" s="30">
        <v>21</v>
      </c>
      <c r="M26" s="31" t="s">
        <v>64</v>
      </c>
      <c r="N26" s="2"/>
      <c r="O26" s="13"/>
      <c r="P26" s="13"/>
      <c r="Q26" s="12"/>
    </row>
    <row r="27" spans="2:17" ht="13.8" customHeight="1" thickBot="1" x14ac:dyDescent="0.3">
      <c r="B27" s="11"/>
      <c r="C27" s="682" t="s">
        <v>337</v>
      </c>
      <c r="D27" s="683"/>
      <c r="E27" s="681" t="s">
        <v>344</v>
      </c>
      <c r="F27" s="681"/>
      <c r="G27" s="681"/>
      <c r="H27" s="681"/>
      <c r="I27" s="12"/>
      <c r="K27" s="37"/>
      <c r="L27" s="38"/>
      <c r="M27" s="14"/>
      <c r="N27" s="14"/>
      <c r="O27" s="14"/>
      <c r="P27" s="14"/>
      <c r="Q27" s="15"/>
    </row>
    <row r="28" spans="2:17" ht="20.399999999999999" customHeight="1" x14ac:dyDescent="0.25">
      <c r="B28" s="11"/>
      <c r="C28" s="684"/>
      <c r="D28" s="685"/>
      <c r="E28" s="681"/>
      <c r="F28" s="681"/>
      <c r="G28" s="681"/>
      <c r="H28" s="681"/>
      <c r="I28" s="12"/>
    </row>
    <row r="29" spans="2:17" ht="13.2" customHeight="1" x14ac:dyDescent="0.25">
      <c r="B29" s="11"/>
      <c r="C29" s="680" t="s">
        <v>338</v>
      </c>
      <c r="D29" s="680"/>
      <c r="E29" s="681" t="s">
        <v>345</v>
      </c>
      <c r="F29" s="681"/>
      <c r="G29" s="681"/>
      <c r="H29" s="681"/>
      <c r="I29" s="12"/>
    </row>
    <row r="30" spans="2:17" ht="19.8" customHeight="1" x14ac:dyDescent="0.25">
      <c r="B30" s="11"/>
      <c r="C30" s="680"/>
      <c r="D30" s="680"/>
      <c r="E30" s="681"/>
      <c r="F30" s="681"/>
      <c r="G30" s="681"/>
      <c r="H30" s="681"/>
      <c r="I30" s="12"/>
    </row>
    <row r="31" spans="2:17" x14ac:dyDescent="0.25">
      <c r="B31" s="11"/>
      <c r="C31" s="686" t="s">
        <v>12</v>
      </c>
      <c r="D31" s="686"/>
      <c r="E31" s="681" t="s">
        <v>19</v>
      </c>
      <c r="F31" s="681"/>
      <c r="G31" s="681"/>
      <c r="H31" s="681"/>
      <c r="I31" s="12"/>
    </row>
    <row r="32" spans="2:17" ht="16.8" customHeight="1" x14ac:dyDescent="0.25">
      <c r="B32" s="11"/>
      <c r="C32" s="686"/>
      <c r="D32" s="686"/>
      <c r="E32" s="681"/>
      <c r="F32" s="681"/>
      <c r="G32" s="681"/>
      <c r="H32" s="681"/>
      <c r="I32" s="12"/>
    </row>
    <row r="33" spans="2:9" ht="13.8" thickBot="1" x14ac:dyDescent="0.3">
      <c r="B33" s="37"/>
      <c r="C33" s="38"/>
      <c r="D33" s="14"/>
      <c r="E33" s="14"/>
      <c r="F33" s="14"/>
      <c r="G33" s="14"/>
      <c r="H33" s="14"/>
      <c r="I33" s="15"/>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5"/>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09"/>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0" style="1" customWidth="1"/>
    <col min="2" max="2" width="9.33203125" style="41" bestFit="1" customWidth="1"/>
    <col min="3" max="3" width="11.109375" style="187" bestFit="1" customWidth="1"/>
    <col min="4" max="4" width="0.88671875" style="4" customWidth="1"/>
    <col min="5" max="5" width="9.109375" style="1" customWidth="1"/>
    <col min="6" max="6" width="9.77734375" style="1" bestFit="1" customWidth="1"/>
    <col min="7" max="7" width="13" style="1" bestFit="1" customWidth="1"/>
    <col min="8" max="8" width="12.77734375" style="1" customWidth="1"/>
    <col min="9" max="9" width="10" style="1" customWidth="1"/>
    <col min="10" max="11" width="10.6640625" style="1" customWidth="1"/>
    <col min="12" max="12" width="11.109375" style="1" bestFit="1" customWidth="1"/>
    <col min="13" max="13" width="0.88671875" style="4" customWidth="1"/>
    <col min="14" max="14" width="9.5546875" style="1" customWidth="1"/>
    <col min="15" max="15" width="10.21875" style="1" customWidth="1"/>
    <col min="16" max="16" width="0.88671875" style="4" customWidth="1"/>
    <col min="17" max="17" width="10.6640625" style="190" customWidth="1"/>
    <col min="18" max="18" width="9.77734375" style="190" bestFit="1" customWidth="1"/>
    <col min="19" max="19" width="0.88671875" style="4" customWidth="1"/>
    <col min="20" max="20" width="10" style="1" bestFit="1" customWidth="1"/>
    <col min="21" max="21" width="11.6640625" style="1" bestFit="1" customWidth="1"/>
    <col min="22" max="22" width="1" style="4" customWidth="1"/>
    <col min="23" max="23" width="10.33203125" style="361" customWidth="1"/>
    <col min="24" max="24" width="16" style="361" bestFit="1" customWidth="1"/>
    <col min="25" max="25" width="1" style="369" customWidth="1"/>
    <col min="26" max="26" width="10.6640625" style="493" bestFit="1" customWidth="1"/>
    <col min="27" max="27" width="10.21875" style="493" bestFit="1" customWidth="1"/>
    <col min="28" max="16384" width="10.33203125" style="1"/>
  </cols>
  <sheetData>
    <row r="1" spans="1:30" ht="27.6" customHeight="1" x14ac:dyDescent="0.3">
      <c r="A1" s="605" t="str">
        <f>'Annual Capacity'!G1</f>
        <v xml:space="preserve"> New Jersey Solar Installations Report as of</v>
      </c>
      <c r="B1" s="605"/>
      <c r="C1" s="605"/>
      <c r="D1" s="605"/>
      <c r="E1" s="605"/>
      <c r="F1" s="605"/>
      <c r="G1" s="564">
        <f>'Annual Capacity'!M1</f>
        <v>44530</v>
      </c>
      <c r="H1" s="606" t="s">
        <v>308</v>
      </c>
      <c r="I1" s="606"/>
      <c r="J1" s="606"/>
      <c r="K1" s="553"/>
      <c r="L1" s="553"/>
      <c r="M1" s="553"/>
      <c r="N1" s="553"/>
      <c r="O1" s="287"/>
      <c r="P1" s="288"/>
      <c r="T1" s="180"/>
      <c r="U1" s="178"/>
      <c r="V1" s="178"/>
      <c r="W1" s="360"/>
      <c r="X1" s="360"/>
      <c r="Y1" s="360"/>
      <c r="Z1" s="492"/>
      <c r="AA1" s="492"/>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6"/>
    </row>
    <row r="3" spans="1:30" s="65" customFormat="1" ht="15.6" customHeight="1" x14ac:dyDescent="0.25">
      <c r="A3" s="64"/>
      <c r="B3" s="587" t="s">
        <v>82</v>
      </c>
      <c r="C3" s="587"/>
      <c r="D3" s="21"/>
      <c r="E3" s="612" t="s">
        <v>9</v>
      </c>
      <c r="F3" s="613"/>
      <c r="G3" s="612" t="s">
        <v>9</v>
      </c>
      <c r="H3" s="613"/>
      <c r="I3" s="612" t="s">
        <v>9</v>
      </c>
      <c r="J3" s="613"/>
      <c r="K3" s="614" t="s">
        <v>9</v>
      </c>
      <c r="L3" s="615"/>
      <c r="M3" s="21"/>
      <c r="N3" s="616" t="s">
        <v>81</v>
      </c>
      <c r="O3" s="617"/>
      <c r="P3" s="21"/>
      <c r="Q3" s="616" t="s">
        <v>313</v>
      </c>
      <c r="R3" s="617"/>
      <c r="S3" s="21"/>
      <c r="T3" s="578" t="str">
        <f>'Annual Capacity'!V4</f>
        <v>Total of All Projects               as of 11/30/2021 (kW)</v>
      </c>
      <c r="U3" s="579"/>
      <c r="V3" s="92"/>
      <c r="W3" s="598" t="str">
        <f>'Annual Capacity'!Y2</f>
        <v>Previously Reported through 10/31/2021</v>
      </c>
      <c r="X3" s="598"/>
      <c r="Y3" s="166"/>
      <c r="Z3" s="607" t="str">
        <f>'Annual Capacity'!AB2</f>
        <v>Difference between 10/31/2021 and 11/30/2021</v>
      </c>
      <c r="AA3" s="607"/>
    </row>
    <row r="4" spans="1:30" s="65" customFormat="1" ht="33.6" customHeight="1" x14ac:dyDescent="0.25">
      <c r="A4" s="66"/>
      <c r="B4" s="611"/>
      <c r="C4" s="611"/>
      <c r="D4" s="21"/>
      <c r="E4" s="602" t="s">
        <v>78</v>
      </c>
      <c r="F4" s="603"/>
      <c r="G4" s="602" t="s">
        <v>83</v>
      </c>
      <c r="H4" s="603"/>
      <c r="I4" s="602" t="s">
        <v>80</v>
      </c>
      <c r="J4" s="603"/>
      <c r="K4" s="609" t="s">
        <v>76</v>
      </c>
      <c r="L4" s="610"/>
      <c r="M4" s="21"/>
      <c r="N4" s="618"/>
      <c r="O4" s="619"/>
      <c r="P4" s="21"/>
      <c r="Q4" s="618"/>
      <c r="R4" s="619"/>
      <c r="S4" s="21"/>
      <c r="T4" s="580"/>
      <c r="U4" s="581"/>
      <c r="V4" s="92"/>
      <c r="W4" s="599"/>
      <c r="X4" s="599"/>
      <c r="Y4" s="166"/>
      <c r="Z4" s="608"/>
      <c r="AA4" s="608"/>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300"/>
      <c r="Z5" s="377" t="s">
        <v>7</v>
      </c>
      <c r="AA5" s="377"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300"/>
      <c r="Z6" s="378"/>
      <c r="AA6" s="378"/>
    </row>
    <row r="7" spans="1:30" s="65" customFormat="1" ht="13.8" x14ac:dyDescent="0.25">
      <c r="A7" s="125" t="s">
        <v>332</v>
      </c>
      <c r="B7" s="81"/>
      <c r="C7" s="184"/>
      <c r="D7" s="81"/>
      <c r="E7" s="81"/>
      <c r="F7" s="81"/>
      <c r="G7" s="81"/>
      <c r="H7" s="81"/>
      <c r="I7" s="81"/>
      <c r="J7" s="81"/>
      <c r="K7" s="81"/>
      <c r="L7" s="81"/>
      <c r="M7" s="76"/>
      <c r="N7" s="76"/>
      <c r="O7" s="76"/>
      <c r="P7" s="76"/>
      <c r="Q7" s="76"/>
      <c r="R7" s="76"/>
      <c r="S7" s="22"/>
      <c r="T7" s="76"/>
      <c r="U7" s="76"/>
      <c r="V7" s="80"/>
      <c r="W7" s="83"/>
      <c r="X7" s="83"/>
      <c r="Y7" s="300"/>
      <c r="Z7" s="378"/>
      <c r="AA7" s="378"/>
    </row>
    <row r="8" spans="1:30" s="65" customFormat="1" ht="15" customHeight="1" x14ac:dyDescent="0.25">
      <c r="A8" s="412" t="s">
        <v>84</v>
      </c>
      <c r="B8" s="81"/>
      <c r="C8" s="184"/>
      <c r="D8" s="81"/>
      <c r="E8" s="81"/>
      <c r="F8" s="81"/>
      <c r="G8" s="81"/>
      <c r="H8" s="81"/>
      <c r="I8" s="81"/>
      <c r="J8" s="81"/>
      <c r="K8" s="81"/>
      <c r="L8" s="81"/>
      <c r="M8" s="76"/>
      <c r="N8" s="76"/>
      <c r="O8" s="76"/>
      <c r="P8" s="76"/>
      <c r="Q8" s="76"/>
      <c r="R8" s="76"/>
      <c r="S8" s="22"/>
      <c r="T8" s="76"/>
      <c r="U8" s="76"/>
      <c r="V8" s="80"/>
      <c r="W8" s="83"/>
      <c r="X8" s="83"/>
      <c r="Y8" s="300"/>
      <c r="Z8" s="378"/>
      <c r="AA8" s="378"/>
    </row>
    <row r="9" spans="1:30" x14ac:dyDescent="0.25">
      <c r="A9" s="127" t="s">
        <v>89</v>
      </c>
      <c r="B9" s="301">
        <f>SUM('Annual Capacity'!D9:D20)</f>
        <v>11140</v>
      </c>
      <c r="C9" s="193">
        <f>SUM('Annual Capacity'!E9:E20)</f>
        <v>85369.91</v>
      </c>
      <c r="D9" s="126"/>
      <c r="E9" s="283">
        <f>SUM('Annual Capacity'!G9:G20)</f>
        <v>1955</v>
      </c>
      <c r="F9" s="283">
        <f>SUM('Annual Capacity'!H9:H20)</f>
        <v>55680.95</v>
      </c>
      <c r="G9" s="283">
        <f>SUM('Annual Capacity'!I9:I20)</f>
        <v>810</v>
      </c>
      <c r="H9" s="283">
        <f>SUM('Annual Capacity'!J9:J20)</f>
        <v>243408.337</v>
      </c>
      <c r="I9" s="283">
        <f>SUM('Annual Capacity'!K9:K20)</f>
        <v>74</v>
      </c>
      <c r="J9" s="283">
        <f>SUM('Annual Capacity'!L9:L20)</f>
        <v>147702.36299999998</v>
      </c>
      <c r="K9" s="119">
        <f t="shared" ref="K9:L12" si="0">SUM(E9+G9+I9)</f>
        <v>2839</v>
      </c>
      <c r="L9" s="100">
        <f t="shared" si="0"/>
        <v>446791.65</v>
      </c>
      <c r="M9" s="126"/>
      <c r="N9" s="193">
        <f>SUM('Annual Capacity'!P9:P20)</f>
        <v>75</v>
      </c>
      <c r="O9" s="301">
        <f>SUM('Annual Capacity'!Q9:Q20)</f>
        <v>166176.851</v>
      </c>
      <c r="P9" s="126"/>
      <c r="Q9" s="355">
        <f>SUM('Annual Capacity'!S9:S20)</f>
        <v>0</v>
      </c>
      <c r="R9" s="355">
        <f>SUM('Annual Capacity'!T9:T20)</f>
        <v>0</v>
      </c>
      <c r="S9" s="94"/>
      <c r="T9" s="154">
        <f>SUM(B9+K9+N9+Q9)</f>
        <v>14054</v>
      </c>
      <c r="U9" s="155">
        <f>SUM(C9+L9+O9+R9)</f>
        <v>698338.41100000008</v>
      </c>
      <c r="V9" s="95"/>
      <c r="W9" s="299">
        <v>14058</v>
      </c>
      <c r="X9" s="362">
        <v>698405.16599999997</v>
      </c>
      <c r="Y9" s="300"/>
      <c r="Z9" s="379">
        <f t="shared" ref="Z9:AA12" si="1">SUM(T9-W9)</f>
        <v>-4</v>
      </c>
      <c r="AA9" s="380">
        <f t="shared" si="1"/>
        <v>-66.754999999888241</v>
      </c>
    </row>
    <row r="10" spans="1:30" x14ac:dyDescent="0.25">
      <c r="A10" s="128">
        <v>2012</v>
      </c>
      <c r="B10" s="120">
        <f>'Annual Capacity'!D21</f>
        <v>5286</v>
      </c>
      <c r="C10" s="120">
        <f>'Annual Capacity'!E21</f>
        <v>42073.536</v>
      </c>
      <c r="D10" s="126"/>
      <c r="E10" s="284">
        <f>'Annual Capacity'!G21</f>
        <v>639</v>
      </c>
      <c r="F10" s="284">
        <f>'Annual Capacity'!H21</f>
        <v>22885.776999999998</v>
      </c>
      <c r="G10" s="284">
        <f>'Annual Capacity'!I21</f>
        <v>424</v>
      </c>
      <c r="H10" s="284">
        <f>'Annual Capacity'!J21</f>
        <v>123010.322</v>
      </c>
      <c r="I10" s="284">
        <f>'Annual Capacity'!K21</f>
        <v>47</v>
      </c>
      <c r="J10" s="284">
        <f>'Annual Capacity'!L21</f>
        <v>87882.441000000006</v>
      </c>
      <c r="K10" s="120">
        <f t="shared" si="0"/>
        <v>1110</v>
      </c>
      <c r="L10" s="102">
        <f t="shared" si="0"/>
        <v>233778.53999999998</v>
      </c>
      <c r="M10" s="126"/>
      <c r="N10" s="120">
        <f>'Annual Capacity'!P21</f>
        <v>23</v>
      </c>
      <c r="O10" s="120">
        <f>'Annual Capacity'!Q21</f>
        <v>56793.803999999996</v>
      </c>
      <c r="P10" s="126"/>
      <c r="Q10" s="355">
        <f>'Annual Capacity'!S21</f>
        <v>0</v>
      </c>
      <c r="R10" s="355">
        <f>'Annual Capacity'!T21</f>
        <v>0</v>
      </c>
      <c r="S10" s="94"/>
      <c r="T10" s="194">
        <f t="shared" ref="T10:T15" si="2">SUM(B10+K10+N10+Q10)</f>
        <v>6419</v>
      </c>
      <c r="U10" s="155">
        <f t="shared" ref="U10:U15" si="3">SUM(C10+L10+O10+R10)</f>
        <v>332645.88</v>
      </c>
      <c r="V10" s="95"/>
      <c r="W10" s="363">
        <v>6419</v>
      </c>
      <c r="X10" s="364">
        <v>332645.88</v>
      </c>
      <c r="Y10" s="300"/>
      <c r="Z10" s="381">
        <f t="shared" si="1"/>
        <v>0</v>
      </c>
      <c r="AA10" s="382">
        <f t="shared" si="1"/>
        <v>0</v>
      </c>
    </row>
    <row r="11" spans="1:30" x14ac:dyDescent="0.25">
      <c r="A11" s="127">
        <v>2013</v>
      </c>
      <c r="B11" s="120">
        <f>'Annual Capacity'!D22</f>
        <v>5946</v>
      </c>
      <c r="C11" s="120">
        <f>'Annual Capacity'!E22</f>
        <v>46545.186000000002</v>
      </c>
      <c r="D11" s="126"/>
      <c r="E11" s="284">
        <f>'Annual Capacity'!G22</f>
        <v>281</v>
      </c>
      <c r="F11" s="284">
        <f>'Annual Capacity'!H22</f>
        <v>11453.664000000001</v>
      </c>
      <c r="G11" s="284">
        <f>'Annual Capacity'!I22</f>
        <v>232</v>
      </c>
      <c r="H11" s="284">
        <f>'Annual Capacity'!J22</f>
        <v>74781.391000000003</v>
      </c>
      <c r="I11" s="284">
        <f>'Annual Capacity'!K22</f>
        <v>26</v>
      </c>
      <c r="J11" s="284">
        <f>'Annual Capacity'!L22</f>
        <v>64412.160000000003</v>
      </c>
      <c r="K11" s="119">
        <f t="shared" si="0"/>
        <v>539</v>
      </c>
      <c r="L11" s="100">
        <f t="shared" si="0"/>
        <v>150647.21500000003</v>
      </c>
      <c r="M11" s="126"/>
      <c r="N11" s="120">
        <f>'Annual Capacity'!P22</f>
        <v>18</v>
      </c>
      <c r="O11" s="120">
        <f>'Annual Capacity'!Q22</f>
        <v>23162.1</v>
      </c>
      <c r="P11" s="126"/>
      <c r="Q11" s="355">
        <f>'Annual Capacity'!S22</f>
        <v>0</v>
      </c>
      <c r="R11" s="355">
        <f>'Annual Capacity'!T22</f>
        <v>0</v>
      </c>
      <c r="S11" s="94"/>
      <c r="T11" s="194">
        <f t="shared" si="2"/>
        <v>6503</v>
      </c>
      <c r="U11" s="155">
        <f t="shared" si="3"/>
        <v>220354.50100000002</v>
      </c>
      <c r="V11" s="95"/>
      <c r="W11" s="299">
        <v>6503</v>
      </c>
      <c r="X11" s="362">
        <v>220354.50100000002</v>
      </c>
      <c r="Y11" s="300"/>
      <c r="Z11" s="379">
        <f t="shared" si="1"/>
        <v>0</v>
      </c>
      <c r="AA11" s="380">
        <f t="shared" si="1"/>
        <v>0</v>
      </c>
    </row>
    <row r="12" spans="1:30" x14ac:dyDescent="0.25">
      <c r="A12" s="127">
        <v>2014</v>
      </c>
      <c r="B12" s="120">
        <f>'Annual Capacity'!D23</f>
        <v>6825</v>
      </c>
      <c r="C12" s="120">
        <f>'Annual Capacity'!E23</f>
        <v>54731.644</v>
      </c>
      <c r="D12" s="126"/>
      <c r="E12" s="284">
        <f>'Annual Capacity'!G23</f>
        <v>117</v>
      </c>
      <c r="F12" s="284">
        <f>'Annual Capacity'!H23</f>
        <v>4343.174</v>
      </c>
      <c r="G12" s="284">
        <f>'Annual Capacity'!I23</f>
        <v>104</v>
      </c>
      <c r="H12" s="284">
        <f>'Annual Capacity'!J23</f>
        <v>36123.718000000001</v>
      </c>
      <c r="I12" s="284">
        <f>'Annual Capacity'!K23</f>
        <v>10</v>
      </c>
      <c r="J12" s="284">
        <f>'Annual Capacity'!L23</f>
        <v>45163.02</v>
      </c>
      <c r="K12" s="119">
        <f t="shared" si="0"/>
        <v>231</v>
      </c>
      <c r="L12" s="100">
        <f t="shared" si="0"/>
        <v>85629.911999999997</v>
      </c>
      <c r="M12" s="126"/>
      <c r="N12" s="120">
        <f>'Annual Capacity'!P23</f>
        <v>8</v>
      </c>
      <c r="O12" s="120">
        <f>'Annual Capacity'!Q23</f>
        <v>63370.64</v>
      </c>
      <c r="P12" s="126"/>
      <c r="Q12" s="355">
        <f>'Annual Capacity'!S23</f>
        <v>0</v>
      </c>
      <c r="R12" s="355">
        <f>'Annual Capacity'!T23</f>
        <v>0</v>
      </c>
      <c r="S12" s="94"/>
      <c r="T12" s="194">
        <f t="shared" si="2"/>
        <v>7064</v>
      </c>
      <c r="U12" s="155">
        <f t="shared" si="3"/>
        <v>203732.196</v>
      </c>
      <c r="V12" s="95"/>
      <c r="W12" s="299">
        <v>7064</v>
      </c>
      <c r="X12" s="362">
        <v>203732.196</v>
      </c>
      <c r="Y12" s="300"/>
      <c r="Z12" s="379">
        <f t="shared" si="1"/>
        <v>0</v>
      </c>
      <c r="AA12" s="380">
        <f t="shared" si="1"/>
        <v>0</v>
      </c>
    </row>
    <row r="13" spans="1:30" s="157" customFormat="1" x14ac:dyDescent="0.25">
      <c r="A13" s="127">
        <v>2015</v>
      </c>
      <c r="B13" s="120">
        <f>'Annual Capacity'!D24</f>
        <v>12886</v>
      </c>
      <c r="C13" s="120">
        <f>'Annual Capacity'!E24</f>
        <v>101916.82</v>
      </c>
      <c r="D13" s="126"/>
      <c r="E13" s="284">
        <f>'Annual Capacity'!G24</f>
        <v>110</v>
      </c>
      <c r="F13" s="284">
        <f>'Annual Capacity'!H24</f>
        <v>3689.21</v>
      </c>
      <c r="G13" s="284">
        <f>'Annual Capacity'!I24</f>
        <v>86</v>
      </c>
      <c r="H13" s="284">
        <f>'Annual Capacity'!J24</f>
        <v>27254.1</v>
      </c>
      <c r="I13" s="284">
        <f>'Annual Capacity'!K24</f>
        <v>7</v>
      </c>
      <c r="J13" s="284">
        <f>'Annual Capacity'!L24</f>
        <v>21629.63</v>
      </c>
      <c r="K13" s="119">
        <f t="shared" ref="K13:L15" si="4">SUM(E13+G13+I13)</f>
        <v>203</v>
      </c>
      <c r="L13" s="100">
        <f t="shared" si="4"/>
        <v>52572.94</v>
      </c>
      <c r="M13" s="126"/>
      <c r="N13" s="120">
        <f>'Annual Capacity'!P24</f>
        <v>8</v>
      </c>
      <c r="O13" s="120">
        <f>'Annual Capacity'!Q24</f>
        <v>41683.64</v>
      </c>
      <c r="P13" s="126"/>
      <c r="Q13" s="355">
        <f>'Annual Capacity'!S24</f>
        <v>0</v>
      </c>
      <c r="R13" s="355">
        <f>'Annual Capacity'!T24</f>
        <v>0</v>
      </c>
      <c r="S13" s="94"/>
      <c r="T13" s="194">
        <f t="shared" si="2"/>
        <v>13097</v>
      </c>
      <c r="U13" s="155">
        <f t="shared" si="3"/>
        <v>196173.40000000002</v>
      </c>
      <c r="V13" s="95"/>
      <c r="W13" s="299">
        <v>13097</v>
      </c>
      <c r="X13" s="362">
        <v>196173.40000000002</v>
      </c>
      <c r="Y13" s="300"/>
      <c r="Z13" s="379">
        <f t="shared" ref="Z13:AA15" si="5">SUM(T13-W13)</f>
        <v>0</v>
      </c>
      <c r="AA13" s="380">
        <f t="shared" si="5"/>
        <v>0</v>
      </c>
    </row>
    <row r="14" spans="1:30" s="4" customFormat="1" x14ac:dyDescent="0.25">
      <c r="A14" s="285">
        <v>2016</v>
      </c>
      <c r="B14" s="120">
        <f>'Annual Capacity'!D25</f>
        <v>21909</v>
      </c>
      <c r="C14" s="120">
        <f>'Annual Capacity'!E25</f>
        <v>180251.76</v>
      </c>
      <c r="D14" s="126"/>
      <c r="E14" s="284">
        <f>'Annual Capacity'!G25</f>
        <v>211</v>
      </c>
      <c r="F14" s="284">
        <f>'Annual Capacity'!H25</f>
        <v>6519.27</v>
      </c>
      <c r="G14" s="284">
        <f>'Annual Capacity'!I25</f>
        <v>123</v>
      </c>
      <c r="H14" s="284">
        <f>'Annual Capacity'!J25</f>
        <v>42752.5</v>
      </c>
      <c r="I14" s="284">
        <f>'Annual Capacity'!K25</f>
        <v>18</v>
      </c>
      <c r="J14" s="284">
        <f>'Annual Capacity'!L25</f>
        <v>42479.69</v>
      </c>
      <c r="K14" s="119">
        <f t="shared" si="4"/>
        <v>352</v>
      </c>
      <c r="L14" s="100">
        <f t="shared" si="4"/>
        <v>91751.46</v>
      </c>
      <c r="M14" s="126"/>
      <c r="N14" s="120">
        <f>'Annual Capacity'!P25</f>
        <v>22</v>
      </c>
      <c r="O14" s="120">
        <f>'Annual Capacity'!Q25</f>
        <v>136223.31</v>
      </c>
      <c r="P14" s="126"/>
      <c r="Q14" s="355">
        <f>'Annual Capacity'!S25</f>
        <v>0</v>
      </c>
      <c r="R14" s="355">
        <f>'Annual Capacity'!T25</f>
        <v>0</v>
      </c>
      <c r="S14" s="101"/>
      <c r="T14" s="194">
        <f t="shared" si="2"/>
        <v>22283</v>
      </c>
      <c r="U14" s="155">
        <f t="shared" si="3"/>
        <v>408226.53</v>
      </c>
      <c r="V14" s="93"/>
      <c r="W14" s="299">
        <v>22283</v>
      </c>
      <c r="X14" s="362">
        <v>408226.53</v>
      </c>
      <c r="Y14" s="300"/>
      <c r="Z14" s="379">
        <f t="shared" si="5"/>
        <v>0</v>
      </c>
      <c r="AA14" s="380">
        <f t="shared" si="5"/>
        <v>0</v>
      </c>
    </row>
    <row r="15" spans="1:30" s="4" customFormat="1" x14ac:dyDescent="0.25">
      <c r="A15" s="127">
        <v>2017</v>
      </c>
      <c r="B15" s="120">
        <f>'Annual Capacity'!D26</f>
        <v>18560</v>
      </c>
      <c r="C15" s="120">
        <f>'Annual Capacity'!E26</f>
        <v>158934.23499999999</v>
      </c>
      <c r="D15" s="126"/>
      <c r="E15" s="284">
        <f>'Annual Capacity'!G26</f>
        <v>282</v>
      </c>
      <c r="F15" s="284">
        <f>'Annual Capacity'!H26</f>
        <v>9749.65</v>
      </c>
      <c r="G15" s="284">
        <f>'Annual Capacity'!I26</f>
        <v>174</v>
      </c>
      <c r="H15" s="284">
        <f>'Annual Capacity'!J26</f>
        <v>65123.59</v>
      </c>
      <c r="I15" s="284">
        <f>'Annual Capacity'!K26</f>
        <v>22</v>
      </c>
      <c r="J15" s="284">
        <f>'Annual Capacity'!L26</f>
        <v>57718.49</v>
      </c>
      <c r="K15" s="193">
        <f t="shared" si="4"/>
        <v>478</v>
      </c>
      <c r="L15" s="192">
        <f t="shared" si="4"/>
        <v>132591.72999999998</v>
      </c>
      <c r="M15" s="126"/>
      <c r="N15" s="120">
        <f>'Annual Capacity'!P26</f>
        <v>8</v>
      </c>
      <c r="O15" s="120">
        <f>'Annual Capacity'!Q26</f>
        <v>60129.63</v>
      </c>
      <c r="P15" s="126"/>
      <c r="Q15" s="355">
        <f>'Annual Capacity'!S26</f>
        <v>0</v>
      </c>
      <c r="R15" s="355">
        <f>'Annual Capacity'!T26</f>
        <v>0</v>
      </c>
      <c r="S15" s="101"/>
      <c r="T15" s="194">
        <f t="shared" si="2"/>
        <v>19046</v>
      </c>
      <c r="U15" s="155">
        <f t="shared" si="3"/>
        <v>351655.59499999997</v>
      </c>
      <c r="V15" s="93"/>
      <c r="W15" s="299">
        <v>19046</v>
      </c>
      <c r="X15" s="362">
        <v>351655.59499999997</v>
      </c>
      <c r="Y15" s="300"/>
      <c r="Z15" s="379">
        <f t="shared" si="5"/>
        <v>0</v>
      </c>
      <c r="AA15" s="380">
        <f t="shared" si="5"/>
        <v>0</v>
      </c>
    </row>
    <row r="16" spans="1:30" s="288" customFormat="1" x14ac:dyDescent="0.25">
      <c r="A16" s="127">
        <v>2018</v>
      </c>
      <c r="B16" s="120">
        <f>'Annual Capacity'!D27</f>
        <v>17184</v>
      </c>
      <c r="C16" s="120">
        <f>'Annual Capacity'!E27</f>
        <v>149474.98000000001</v>
      </c>
      <c r="D16" s="126"/>
      <c r="E16" s="284">
        <f>'Annual Capacity'!G27</f>
        <v>329</v>
      </c>
      <c r="F16" s="284">
        <f>'Annual Capacity'!H27</f>
        <v>10830.27</v>
      </c>
      <c r="G16" s="284">
        <f>'Annual Capacity'!I27</f>
        <v>203</v>
      </c>
      <c r="H16" s="284">
        <f>'Annual Capacity'!J27</f>
        <v>70258.75</v>
      </c>
      <c r="I16" s="284">
        <f>'Annual Capacity'!K27</f>
        <v>26</v>
      </c>
      <c r="J16" s="284">
        <f>'Annual Capacity'!L27</f>
        <v>56308.67</v>
      </c>
      <c r="K16" s="301">
        <f t="shared" ref="K16" si="6">SUM(E16+G16+I16)</f>
        <v>558</v>
      </c>
      <c r="L16" s="298">
        <f t="shared" ref="L16" si="7">SUM(F16+H16+J16)</f>
        <v>137397.69</v>
      </c>
      <c r="M16" s="126"/>
      <c r="N16" s="120">
        <f>'Annual Capacity'!P27</f>
        <v>4</v>
      </c>
      <c r="O16" s="120">
        <f>'Annual Capacity'!Q27</f>
        <v>43687.12</v>
      </c>
      <c r="P16" s="126"/>
      <c r="Q16" s="355">
        <f>'Annual Capacity'!S27</f>
        <v>0</v>
      </c>
      <c r="R16" s="355">
        <f>'Annual Capacity'!T27</f>
        <v>0</v>
      </c>
      <c r="S16" s="101"/>
      <c r="T16" s="308">
        <f t="shared" ref="T16" si="8">SUM(B16+K16+N16+Q16)</f>
        <v>17746</v>
      </c>
      <c r="U16" s="304">
        <f t="shared" ref="U16" si="9">SUM(C16+L16+O16+R16)</f>
        <v>330559.79000000004</v>
      </c>
      <c r="V16" s="93"/>
      <c r="W16" s="299">
        <v>17746</v>
      </c>
      <c r="X16" s="362">
        <v>330559.79000000004</v>
      </c>
      <c r="Y16" s="300"/>
      <c r="Z16" s="379">
        <f t="shared" ref="Z16" si="10">SUM(T16-W16)</f>
        <v>0</v>
      </c>
      <c r="AA16" s="380">
        <f t="shared" ref="AA16" si="11">SUM(U16-X16)</f>
        <v>0</v>
      </c>
    </row>
    <row r="17" spans="1:27" s="288" customFormat="1" x14ac:dyDescent="0.25">
      <c r="A17" s="127">
        <v>2019</v>
      </c>
      <c r="B17" s="120">
        <f>'Annual Capacity'!D28</f>
        <v>15864</v>
      </c>
      <c r="C17" s="120">
        <f>'Annual Capacity'!E28</f>
        <v>144162.88</v>
      </c>
      <c r="D17" s="126"/>
      <c r="E17" s="284">
        <f>'Annual Capacity'!G28</f>
        <v>332</v>
      </c>
      <c r="F17" s="284">
        <f>'Annual Capacity'!H28</f>
        <v>11123.16</v>
      </c>
      <c r="G17" s="284">
        <f>'Annual Capacity'!I28</f>
        <v>212</v>
      </c>
      <c r="H17" s="284">
        <f>'Annual Capacity'!J28</f>
        <v>79444.31</v>
      </c>
      <c r="I17" s="284">
        <f>'Annual Capacity'!K28</f>
        <v>40</v>
      </c>
      <c r="J17" s="284">
        <f>'Annual Capacity'!L28</f>
        <v>137163.85</v>
      </c>
      <c r="K17" s="301">
        <f t="shared" ref="K17" si="12">SUM(E17+G17+I17)</f>
        <v>584</v>
      </c>
      <c r="L17" s="298">
        <f t="shared" ref="L17" si="13">SUM(F17+H17+J17)</f>
        <v>227731.32</v>
      </c>
      <c r="M17" s="126"/>
      <c r="N17" s="120">
        <f>'Annual Capacity'!P28</f>
        <v>7</v>
      </c>
      <c r="O17" s="120">
        <f>'Annual Capacity'!Q28</f>
        <v>77950.13</v>
      </c>
      <c r="P17" s="126"/>
      <c r="Q17" s="355">
        <f>'Annual Capacity'!S28</f>
        <v>0</v>
      </c>
      <c r="R17" s="355">
        <f>'Annual Capacity'!T28</f>
        <v>0</v>
      </c>
      <c r="S17" s="101"/>
      <c r="T17" s="308">
        <f t="shared" ref="T17" si="14">SUM(B17+K17+N17+Q17)</f>
        <v>16455</v>
      </c>
      <c r="U17" s="304">
        <f t="shared" ref="U17" si="15">SUM(C17+L17+O17+R17)</f>
        <v>449844.33</v>
      </c>
      <c r="V17" s="93"/>
      <c r="W17" s="299">
        <v>16455</v>
      </c>
      <c r="X17" s="362">
        <v>449844.33</v>
      </c>
      <c r="Y17" s="300"/>
      <c r="Z17" s="379">
        <f t="shared" ref="Z17" si="16">SUM(T17-W17)</f>
        <v>0</v>
      </c>
      <c r="AA17" s="380">
        <f t="shared" ref="AA17" si="17">SUM(U17-X17)</f>
        <v>0</v>
      </c>
    </row>
    <row r="18" spans="1:27" s="288" customFormat="1" x14ac:dyDescent="0.25">
      <c r="A18" s="127">
        <v>2020</v>
      </c>
      <c r="B18" s="120">
        <f>'Annual Capacity'!D29</f>
        <v>6483</v>
      </c>
      <c r="C18" s="120">
        <f>'Annual Capacity'!E29</f>
        <v>59372.2</v>
      </c>
      <c r="D18" s="126"/>
      <c r="E18" s="284">
        <f>'Annual Capacity'!G29</f>
        <v>126</v>
      </c>
      <c r="F18" s="284">
        <f>'Annual Capacity'!H29</f>
        <v>3950.07</v>
      </c>
      <c r="G18" s="284">
        <f>'Annual Capacity'!I29</f>
        <v>57</v>
      </c>
      <c r="H18" s="284">
        <f>'Annual Capacity'!J29</f>
        <v>17747.099999999999</v>
      </c>
      <c r="I18" s="284">
        <f>'Annual Capacity'!K29</f>
        <v>5</v>
      </c>
      <c r="J18" s="284">
        <f>'Annual Capacity'!L29</f>
        <v>13813.63</v>
      </c>
      <c r="K18" s="301">
        <f t="shared" ref="K18" si="18">SUM(E18+G18+I18)</f>
        <v>188</v>
      </c>
      <c r="L18" s="298">
        <f t="shared" ref="L18" si="19">SUM(F18+H18+J18)</f>
        <v>35510.799999999996</v>
      </c>
      <c r="M18" s="126"/>
      <c r="N18" s="120">
        <f>'Annual Capacity'!P29</f>
        <v>6</v>
      </c>
      <c r="O18" s="120">
        <f>'Annual Capacity'!Q29</f>
        <v>45568.26</v>
      </c>
      <c r="P18" s="126"/>
      <c r="Q18" s="355">
        <f>'Annual Capacity'!S29</f>
        <v>0</v>
      </c>
      <c r="R18" s="355">
        <f>'Annual Capacity'!T29</f>
        <v>0</v>
      </c>
      <c r="S18" s="101"/>
      <c r="T18" s="308">
        <f t="shared" ref="T18" si="20">SUM(B18+K18+N18+Q18)</f>
        <v>6677</v>
      </c>
      <c r="U18" s="304">
        <f t="shared" ref="U18" si="21">SUM(C18+L18+O18+R18)</f>
        <v>140451.26</v>
      </c>
      <c r="V18" s="93"/>
      <c r="W18" s="299">
        <v>6677</v>
      </c>
      <c r="X18" s="362">
        <v>140451.26</v>
      </c>
      <c r="Y18" s="300"/>
      <c r="Z18" s="379">
        <f t="shared" ref="Z18" si="22">SUM(T18-W18)</f>
        <v>0</v>
      </c>
      <c r="AA18" s="380">
        <f t="shared" ref="AA18" si="23">SUM(U18-X18)</f>
        <v>0</v>
      </c>
    </row>
    <row r="19" spans="1:27" s="190" customFormat="1" ht="5.4" customHeight="1" thickBot="1" x14ac:dyDescent="0.3">
      <c r="A19" s="111"/>
      <c r="B19" s="96"/>
      <c r="C19" s="188"/>
      <c r="D19" s="101"/>
      <c r="E19" s="103"/>
      <c r="F19" s="188"/>
      <c r="G19" s="103"/>
      <c r="H19" s="188"/>
      <c r="I19" s="103"/>
      <c r="J19" s="188"/>
      <c r="K19" s="103"/>
      <c r="L19" s="98"/>
      <c r="M19" s="101"/>
      <c r="N19" s="103"/>
      <c r="O19" s="188"/>
      <c r="P19" s="101"/>
      <c r="Q19" s="103"/>
      <c r="R19" s="188"/>
      <c r="S19" s="101"/>
      <c r="T19" s="96"/>
      <c r="U19" s="98"/>
      <c r="V19" s="93"/>
      <c r="W19" s="109"/>
      <c r="X19" s="99"/>
      <c r="Y19" s="300"/>
      <c r="Z19" s="383"/>
      <c r="AA19" s="384"/>
    </row>
    <row r="20" spans="1:27" s="114" customFormat="1" ht="15" thickTop="1" thickBot="1" x14ac:dyDescent="0.3">
      <c r="A20" s="115" t="s">
        <v>366</v>
      </c>
      <c r="B20" s="302">
        <f>SUM(B9:B18)</f>
        <v>122083</v>
      </c>
      <c r="C20" s="409">
        <f>SUM(C9:C18)</f>
        <v>1022833.151</v>
      </c>
      <c r="D20" s="85"/>
      <c r="E20" s="302">
        <f t="shared" ref="E20:L20" si="24">SUM(E9:E18)</f>
        <v>4382</v>
      </c>
      <c r="F20" s="409">
        <f t="shared" si="24"/>
        <v>140225.19500000001</v>
      </c>
      <c r="G20" s="409">
        <f t="shared" si="24"/>
        <v>2425</v>
      </c>
      <c r="H20" s="409">
        <f t="shared" si="24"/>
        <v>779904.1179999999</v>
      </c>
      <c r="I20" s="409">
        <f t="shared" si="24"/>
        <v>275</v>
      </c>
      <c r="J20" s="409">
        <f t="shared" si="24"/>
        <v>674273.94400000002</v>
      </c>
      <c r="K20" s="409">
        <f t="shared" si="24"/>
        <v>7082</v>
      </c>
      <c r="L20" s="409">
        <f t="shared" si="24"/>
        <v>1594403.257</v>
      </c>
      <c r="M20" s="85"/>
      <c r="N20" s="302">
        <f t="shared" ref="N20:O20" si="25">SUM(N9:N18)</f>
        <v>179</v>
      </c>
      <c r="O20" s="409">
        <f t="shared" si="25"/>
        <v>714745.48499999999</v>
      </c>
      <c r="P20" s="85"/>
      <c r="Q20" s="356">
        <f>SUM(Q9:Q18)</f>
        <v>0</v>
      </c>
      <c r="R20" s="356">
        <f>SUM(R9:R18)</f>
        <v>0</v>
      </c>
      <c r="S20" s="85"/>
      <c r="T20" s="177">
        <f>SUM(T9:T18)</f>
        <v>129344</v>
      </c>
      <c r="U20" s="177">
        <f>SUM(U9:U18)</f>
        <v>3331981.8930000002</v>
      </c>
      <c r="V20" s="112"/>
      <c r="W20" s="365">
        <f>SUM(W9:W18)</f>
        <v>129348</v>
      </c>
      <c r="X20" s="365">
        <f>SUM(X9:X18)</f>
        <v>3332048.648</v>
      </c>
      <c r="Y20" s="113"/>
      <c r="Z20" s="494">
        <f>SUM(Z9:Z18)</f>
        <v>-4</v>
      </c>
      <c r="AA20" s="494">
        <f>SUM(AA9:AA18)</f>
        <v>-66.754999999888241</v>
      </c>
    </row>
    <row r="21" spans="1:27" s="4" customFormat="1" ht="9.6" customHeight="1" thickTop="1" x14ac:dyDescent="0.25">
      <c r="A21" s="111"/>
      <c r="B21" s="96"/>
      <c r="C21" s="188"/>
      <c r="D21" s="101"/>
      <c r="E21" s="103"/>
      <c r="F21" s="97"/>
      <c r="G21" s="103"/>
      <c r="H21" s="97"/>
      <c r="I21" s="103"/>
      <c r="J21" s="97"/>
      <c r="K21" s="103"/>
      <c r="L21" s="98"/>
      <c r="M21" s="101"/>
      <c r="N21" s="103"/>
      <c r="O21" s="97"/>
      <c r="P21" s="101"/>
      <c r="Q21" s="103"/>
      <c r="R21" s="188"/>
      <c r="S21" s="101"/>
      <c r="T21" s="96"/>
      <c r="U21" s="98"/>
      <c r="V21" s="93"/>
      <c r="W21" s="109"/>
      <c r="X21" s="99"/>
      <c r="Y21" s="300"/>
      <c r="Z21" s="383"/>
      <c r="AA21" s="384"/>
    </row>
    <row r="22" spans="1:27" s="287" customFormat="1" x14ac:dyDescent="0.25">
      <c r="A22" s="191">
        <v>44197</v>
      </c>
      <c r="B22" s="301">
        <v>9</v>
      </c>
      <c r="C22" s="295">
        <v>47.89</v>
      </c>
      <c r="D22" s="292"/>
      <c r="E22" s="296">
        <v>0</v>
      </c>
      <c r="F22" s="297">
        <v>0</v>
      </c>
      <c r="G22" s="296">
        <v>1</v>
      </c>
      <c r="H22" s="297">
        <v>192.76</v>
      </c>
      <c r="I22" s="296">
        <v>0</v>
      </c>
      <c r="J22" s="297">
        <v>0</v>
      </c>
      <c r="K22" s="294">
        <f t="shared" ref="K22" si="26">SUM(E22+G22+I22)</f>
        <v>1</v>
      </c>
      <c r="L22" s="298">
        <f t="shared" ref="L22" si="27">SUM(F22+H22+J22)</f>
        <v>192.76</v>
      </c>
      <c r="M22" s="292"/>
      <c r="N22" s="294">
        <v>0</v>
      </c>
      <c r="O22" s="295">
        <v>0</v>
      </c>
      <c r="P22" s="292"/>
      <c r="Q22" s="355">
        <v>0</v>
      </c>
      <c r="R22" s="355">
        <v>0</v>
      </c>
      <c r="S22" s="292"/>
      <c r="T22" s="308">
        <f t="shared" ref="T22" si="28">SUM(B22+K22+N22+Q22)</f>
        <v>10</v>
      </c>
      <c r="U22" s="304">
        <f t="shared" ref="U22" si="29">SUM(C22+L22+O22+R22)</f>
        <v>240.64999999999998</v>
      </c>
      <c r="V22" s="293"/>
      <c r="W22" s="307">
        <v>10</v>
      </c>
      <c r="X22" s="307">
        <v>240.64999999999998</v>
      </c>
      <c r="Y22" s="300"/>
      <c r="Z22" s="385">
        <f t="shared" ref="Z22" si="30">SUM(T22-W22)</f>
        <v>0</v>
      </c>
      <c r="AA22" s="385">
        <f t="shared" ref="AA22" si="31">SUM(U22-X22)</f>
        <v>0</v>
      </c>
    </row>
    <row r="23" spans="1:27" s="287" customFormat="1" x14ac:dyDescent="0.25">
      <c r="A23" s="191">
        <v>44228</v>
      </c>
      <c r="B23" s="301">
        <v>2</v>
      </c>
      <c r="C23" s="295">
        <v>12.29</v>
      </c>
      <c r="D23" s="292"/>
      <c r="E23" s="296">
        <v>0</v>
      </c>
      <c r="F23" s="297">
        <v>0</v>
      </c>
      <c r="G23" s="296">
        <v>0</v>
      </c>
      <c r="H23" s="297">
        <v>0</v>
      </c>
      <c r="I23" s="296">
        <v>0</v>
      </c>
      <c r="J23" s="297">
        <v>0</v>
      </c>
      <c r="K23" s="294">
        <f t="shared" ref="K23" si="32">SUM(E23+G23+I23)</f>
        <v>0</v>
      </c>
      <c r="L23" s="298">
        <f t="shared" ref="L23" si="33">SUM(F23+H23+J23)</f>
        <v>0</v>
      </c>
      <c r="M23" s="292"/>
      <c r="N23" s="294">
        <v>0</v>
      </c>
      <c r="O23" s="295">
        <v>0</v>
      </c>
      <c r="P23" s="292"/>
      <c r="Q23" s="355">
        <v>0</v>
      </c>
      <c r="R23" s="355">
        <v>0</v>
      </c>
      <c r="S23" s="292"/>
      <c r="T23" s="308">
        <f t="shared" ref="T23" si="34">SUM(B23+K23+N23+Q23)</f>
        <v>2</v>
      </c>
      <c r="U23" s="304">
        <f t="shared" ref="U23" si="35">SUM(C23+L23+O23+R23)</f>
        <v>12.29</v>
      </c>
      <c r="V23" s="293"/>
      <c r="W23" s="307">
        <v>2</v>
      </c>
      <c r="X23" s="307">
        <v>12.29</v>
      </c>
      <c r="Y23" s="300"/>
      <c r="Z23" s="385">
        <f t="shared" ref="Z23" si="36">SUM(T23-W23)</f>
        <v>0</v>
      </c>
      <c r="AA23" s="385">
        <f t="shared" ref="AA23" si="37">SUM(U23-X23)</f>
        <v>0</v>
      </c>
    </row>
    <row r="24" spans="1:27" s="287" customFormat="1" x14ac:dyDescent="0.25">
      <c r="A24" s="191">
        <v>44256</v>
      </c>
      <c r="B24" s="301">
        <v>0</v>
      </c>
      <c r="C24" s="295">
        <v>0</v>
      </c>
      <c r="D24" s="292"/>
      <c r="E24" s="296">
        <v>0</v>
      </c>
      <c r="F24" s="297">
        <v>0</v>
      </c>
      <c r="G24" s="296">
        <v>0</v>
      </c>
      <c r="H24" s="297">
        <v>0</v>
      </c>
      <c r="I24" s="296">
        <v>0</v>
      </c>
      <c r="J24" s="297">
        <v>0</v>
      </c>
      <c r="K24" s="294">
        <f t="shared" ref="K24" si="38">SUM(E24+G24+I24)</f>
        <v>0</v>
      </c>
      <c r="L24" s="298">
        <f t="shared" ref="L24" si="39">SUM(F24+H24+J24)</f>
        <v>0</v>
      </c>
      <c r="M24" s="292"/>
      <c r="N24" s="294">
        <v>0</v>
      </c>
      <c r="O24" s="295">
        <v>0</v>
      </c>
      <c r="P24" s="292"/>
      <c r="Q24" s="355">
        <v>0</v>
      </c>
      <c r="R24" s="355">
        <v>0</v>
      </c>
      <c r="S24" s="292"/>
      <c r="T24" s="308">
        <f t="shared" ref="T24" si="40">SUM(B24+K24+N24+Q24)</f>
        <v>0</v>
      </c>
      <c r="U24" s="304">
        <f t="shared" ref="U24" si="41">SUM(C24+L24+O24+R24)</f>
        <v>0</v>
      </c>
      <c r="V24" s="293"/>
      <c r="W24" s="307">
        <v>0</v>
      </c>
      <c r="X24" s="307">
        <v>0</v>
      </c>
      <c r="Y24" s="300"/>
      <c r="Z24" s="385">
        <f t="shared" ref="Z24" si="42">SUM(T24-W24)</f>
        <v>0</v>
      </c>
      <c r="AA24" s="385">
        <f t="shared" ref="AA24" si="43">SUM(U24-X24)</f>
        <v>0</v>
      </c>
    </row>
    <row r="25" spans="1:27" s="287" customFormat="1" x14ac:dyDescent="0.25">
      <c r="A25" s="191">
        <v>44287</v>
      </c>
      <c r="B25" s="301">
        <v>1</v>
      </c>
      <c r="C25" s="295">
        <v>11.38</v>
      </c>
      <c r="D25" s="292"/>
      <c r="E25" s="296">
        <v>0</v>
      </c>
      <c r="F25" s="297">
        <v>0</v>
      </c>
      <c r="G25" s="296">
        <v>0</v>
      </c>
      <c r="H25" s="297">
        <v>0</v>
      </c>
      <c r="I25" s="296">
        <v>0</v>
      </c>
      <c r="J25" s="297">
        <v>0</v>
      </c>
      <c r="K25" s="294">
        <f t="shared" ref="K25" si="44">SUM(E25+G25+I25)</f>
        <v>0</v>
      </c>
      <c r="L25" s="298">
        <f t="shared" ref="L25" si="45">SUM(F25+H25+J25)</f>
        <v>0</v>
      </c>
      <c r="M25" s="292"/>
      <c r="N25" s="294">
        <v>0</v>
      </c>
      <c r="O25" s="295">
        <v>0</v>
      </c>
      <c r="P25" s="292"/>
      <c r="Q25" s="355">
        <v>0</v>
      </c>
      <c r="R25" s="355">
        <v>0</v>
      </c>
      <c r="S25" s="292"/>
      <c r="T25" s="308">
        <f t="shared" ref="T25" si="46">SUM(B25+K25+N25+Q25)</f>
        <v>1</v>
      </c>
      <c r="U25" s="304">
        <f t="shared" ref="U25" si="47">SUM(C25+L25+O25+R25)</f>
        <v>11.38</v>
      </c>
      <c r="V25" s="293"/>
      <c r="W25" s="307">
        <v>1</v>
      </c>
      <c r="X25" s="307">
        <v>11.38</v>
      </c>
      <c r="Y25" s="300"/>
      <c r="Z25" s="385">
        <f t="shared" ref="Z25" si="48">SUM(T25-W25)</f>
        <v>0</v>
      </c>
      <c r="AA25" s="385">
        <f t="shared" ref="AA25" si="49">SUM(U25-X25)</f>
        <v>0</v>
      </c>
    </row>
    <row r="26" spans="1:27" s="287" customFormat="1" x14ac:dyDescent="0.25">
      <c r="A26" s="191">
        <v>44317</v>
      </c>
      <c r="B26" s="301">
        <v>1</v>
      </c>
      <c r="C26" s="295">
        <v>17.09</v>
      </c>
      <c r="D26" s="292"/>
      <c r="E26" s="296">
        <v>0</v>
      </c>
      <c r="F26" s="297">
        <v>0</v>
      </c>
      <c r="G26" s="296">
        <v>0</v>
      </c>
      <c r="H26" s="297">
        <v>0</v>
      </c>
      <c r="I26" s="296">
        <v>0</v>
      </c>
      <c r="J26" s="297">
        <v>0</v>
      </c>
      <c r="K26" s="294">
        <f t="shared" ref="K26" si="50">SUM(E26+G26+I26)</f>
        <v>0</v>
      </c>
      <c r="L26" s="298">
        <f t="shared" ref="L26" si="51">SUM(F26+H26+J26)</f>
        <v>0</v>
      </c>
      <c r="M26" s="292"/>
      <c r="N26" s="294">
        <v>0</v>
      </c>
      <c r="O26" s="295">
        <v>0</v>
      </c>
      <c r="P26" s="292"/>
      <c r="Q26" s="355">
        <v>0</v>
      </c>
      <c r="R26" s="355">
        <v>0</v>
      </c>
      <c r="S26" s="292"/>
      <c r="T26" s="308">
        <f t="shared" ref="T26" si="52">SUM(B26+K26+N26+Q26)</f>
        <v>1</v>
      </c>
      <c r="U26" s="304">
        <f t="shared" ref="U26" si="53">SUM(C26+L26+O26+R26)</f>
        <v>17.09</v>
      </c>
      <c r="V26" s="293"/>
      <c r="W26" s="307">
        <v>1</v>
      </c>
      <c r="X26" s="307">
        <v>17.09</v>
      </c>
      <c r="Y26" s="300"/>
      <c r="Z26" s="385">
        <f t="shared" ref="Z26" si="54">SUM(T26-W26)</f>
        <v>0</v>
      </c>
      <c r="AA26" s="385">
        <f t="shared" ref="AA26" si="55">SUM(U26-X26)</f>
        <v>0</v>
      </c>
    </row>
    <row r="27" spans="1:27" s="287" customFormat="1" x14ac:dyDescent="0.25">
      <c r="A27" s="191">
        <v>44348</v>
      </c>
      <c r="B27" s="301">
        <v>2</v>
      </c>
      <c r="C27" s="295">
        <v>11.35</v>
      </c>
      <c r="D27" s="292"/>
      <c r="E27" s="296">
        <v>0</v>
      </c>
      <c r="F27" s="297">
        <v>0</v>
      </c>
      <c r="G27" s="296">
        <v>0</v>
      </c>
      <c r="H27" s="297">
        <v>0</v>
      </c>
      <c r="I27" s="296">
        <v>0</v>
      </c>
      <c r="J27" s="297">
        <v>0</v>
      </c>
      <c r="K27" s="294">
        <f t="shared" ref="K27" si="56">SUM(E27+G27+I27)</f>
        <v>0</v>
      </c>
      <c r="L27" s="298">
        <f t="shared" ref="L27" si="57">SUM(F27+H27+J27)</f>
        <v>0</v>
      </c>
      <c r="M27" s="292"/>
      <c r="N27" s="294">
        <v>0</v>
      </c>
      <c r="O27" s="295">
        <v>0</v>
      </c>
      <c r="P27" s="292"/>
      <c r="Q27" s="355">
        <v>0</v>
      </c>
      <c r="R27" s="355">
        <v>0</v>
      </c>
      <c r="S27" s="292"/>
      <c r="T27" s="308">
        <f t="shared" ref="T27" si="58">SUM(B27+K27+N27+Q27)</f>
        <v>2</v>
      </c>
      <c r="U27" s="304">
        <f t="shared" ref="U27" si="59">SUM(C27+L27+O27+R27)</f>
        <v>11.35</v>
      </c>
      <c r="V27" s="293"/>
      <c r="W27" s="307">
        <v>1</v>
      </c>
      <c r="X27" s="307">
        <v>4.0999999999999996</v>
      </c>
      <c r="Y27" s="300"/>
      <c r="Z27" s="385">
        <f t="shared" ref="Z27" si="60">SUM(T27-W27)</f>
        <v>1</v>
      </c>
      <c r="AA27" s="385">
        <f t="shared" ref="AA27" si="61">SUM(U27-X27)</f>
        <v>7.25</v>
      </c>
    </row>
    <row r="28" spans="1:27" s="287" customFormat="1" x14ac:dyDescent="0.25">
      <c r="A28" s="191">
        <v>44378</v>
      </c>
      <c r="B28" s="301">
        <v>0</v>
      </c>
      <c r="C28" s="295">
        <v>0</v>
      </c>
      <c r="D28" s="292"/>
      <c r="E28" s="296">
        <v>0</v>
      </c>
      <c r="F28" s="297">
        <v>0</v>
      </c>
      <c r="G28" s="296">
        <v>0</v>
      </c>
      <c r="H28" s="297">
        <v>0</v>
      </c>
      <c r="I28" s="296">
        <v>0</v>
      </c>
      <c r="J28" s="297">
        <v>0</v>
      </c>
      <c r="K28" s="294">
        <f t="shared" ref="K28" si="62">SUM(E28+G28+I28)</f>
        <v>0</v>
      </c>
      <c r="L28" s="298">
        <f t="shared" ref="L28" si="63">SUM(F28+H28+J28)</f>
        <v>0</v>
      </c>
      <c r="M28" s="292"/>
      <c r="N28" s="294">
        <v>0</v>
      </c>
      <c r="O28" s="295">
        <v>0</v>
      </c>
      <c r="P28" s="292"/>
      <c r="Q28" s="355">
        <v>0</v>
      </c>
      <c r="R28" s="355">
        <v>0</v>
      </c>
      <c r="S28" s="292"/>
      <c r="T28" s="308">
        <f t="shared" ref="T28" si="64">SUM(B28+K28+N28+Q28)</f>
        <v>0</v>
      </c>
      <c r="U28" s="304">
        <f t="shared" ref="U28" si="65">SUM(C28+L28+O28+R28)</f>
        <v>0</v>
      </c>
      <c r="V28" s="293"/>
      <c r="W28" s="307">
        <v>0</v>
      </c>
      <c r="X28" s="307">
        <v>0</v>
      </c>
      <c r="Y28" s="300"/>
      <c r="Z28" s="385">
        <f t="shared" ref="Z28" si="66">SUM(T28-W28)</f>
        <v>0</v>
      </c>
      <c r="AA28" s="385">
        <f t="shared" ref="AA28" si="67">SUM(U28-X28)</f>
        <v>0</v>
      </c>
    </row>
    <row r="29" spans="1:27" s="287" customFormat="1" x14ac:dyDescent="0.25">
      <c r="A29" s="191">
        <v>44409</v>
      </c>
      <c r="B29" s="301">
        <v>1</v>
      </c>
      <c r="C29" s="295">
        <v>6.38</v>
      </c>
      <c r="D29" s="292"/>
      <c r="E29" s="296">
        <v>0</v>
      </c>
      <c r="F29" s="297">
        <v>0</v>
      </c>
      <c r="G29" s="296">
        <v>0</v>
      </c>
      <c r="H29" s="297">
        <v>0</v>
      </c>
      <c r="I29" s="296">
        <v>0</v>
      </c>
      <c r="J29" s="297">
        <v>0</v>
      </c>
      <c r="K29" s="294">
        <f t="shared" ref="K29" si="68">SUM(E29+G29+I29)</f>
        <v>0</v>
      </c>
      <c r="L29" s="298">
        <f t="shared" ref="L29" si="69">SUM(F29+H29+J29)</f>
        <v>0</v>
      </c>
      <c r="M29" s="292"/>
      <c r="N29" s="294">
        <v>0</v>
      </c>
      <c r="O29" s="295">
        <v>0</v>
      </c>
      <c r="P29" s="292"/>
      <c r="Q29" s="355">
        <v>0</v>
      </c>
      <c r="R29" s="355">
        <v>0</v>
      </c>
      <c r="S29" s="292"/>
      <c r="T29" s="308">
        <f t="shared" ref="T29" si="70">SUM(B29+K29+N29+Q29)</f>
        <v>1</v>
      </c>
      <c r="U29" s="304">
        <f t="shared" ref="U29" si="71">SUM(C29+L29+O29+R29)</f>
        <v>6.38</v>
      </c>
      <c r="V29" s="293"/>
      <c r="W29" s="307">
        <v>1</v>
      </c>
      <c r="X29" s="307">
        <v>6.38</v>
      </c>
      <c r="Y29" s="300"/>
      <c r="Z29" s="385">
        <f t="shared" ref="Z29" si="72">SUM(T29-W29)</f>
        <v>0</v>
      </c>
      <c r="AA29" s="385">
        <f t="shared" ref="AA29" si="73">SUM(U29-X29)</f>
        <v>0</v>
      </c>
    </row>
    <row r="30" spans="1:27" s="287" customFormat="1" x14ac:dyDescent="0.25">
      <c r="A30" s="191">
        <v>44440</v>
      </c>
      <c r="B30" s="301">
        <v>0</v>
      </c>
      <c r="C30" s="295">
        <v>0</v>
      </c>
      <c r="D30" s="292"/>
      <c r="E30" s="296">
        <v>0</v>
      </c>
      <c r="F30" s="297">
        <v>0</v>
      </c>
      <c r="G30" s="296">
        <v>0</v>
      </c>
      <c r="H30" s="297">
        <v>0</v>
      </c>
      <c r="I30" s="296">
        <v>0</v>
      </c>
      <c r="J30" s="297">
        <v>0</v>
      </c>
      <c r="K30" s="294">
        <f t="shared" ref="K30" si="74">SUM(E30+G30+I30)</f>
        <v>0</v>
      </c>
      <c r="L30" s="298">
        <f t="shared" ref="L30" si="75">SUM(F30+H30+J30)</f>
        <v>0</v>
      </c>
      <c r="M30" s="292"/>
      <c r="N30" s="294">
        <v>0</v>
      </c>
      <c r="O30" s="295">
        <v>0</v>
      </c>
      <c r="P30" s="292"/>
      <c r="Q30" s="355">
        <v>0</v>
      </c>
      <c r="R30" s="355">
        <v>0</v>
      </c>
      <c r="S30" s="292"/>
      <c r="T30" s="308">
        <f t="shared" ref="T30" si="76">SUM(B30+K30+N30+Q30)</f>
        <v>0</v>
      </c>
      <c r="U30" s="304">
        <f t="shared" ref="U30" si="77">SUM(C30+L30+O30+R30)</f>
        <v>0</v>
      </c>
      <c r="V30" s="293"/>
      <c r="W30" s="307">
        <v>0</v>
      </c>
      <c r="X30" s="307">
        <v>0</v>
      </c>
      <c r="Y30" s="300"/>
      <c r="Z30" s="385">
        <f t="shared" ref="Z30" si="78">SUM(T30-W30)</f>
        <v>0</v>
      </c>
      <c r="AA30" s="385">
        <f t="shared" ref="AA30" si="79">SUM(U30-X30)</f>
        <v>0</v>
      </c>
    </row>
    <row r="31" spans="1:27" s="287" customFormat="1" x14ac:dyDescent="0.25">
      <c r="A31" s="191">
        <v>44470</v>
      </c>
      <c r="B31" s="301">
        <v>0</v>
      </c>
      <c r="C31" s="295">
        <v>0</v>
      </c>
      <c r="D31" s="292"/>
      <c r="E31" s="296">
        <v>0</v>
      </c>
      <c r="F31" s="297">
        <v>0</v>
      </c>
      <c r="G31" s="296">
        <v>0</v>
      </c>
      <c r="H31" s="297">
        <v>0</v>
      </c>
      <c r="I31" s="296">
        <v>0</v>
      </c>
      <c r="J31" s="297">
        <v>0</v>
      </c>
      <c r="K31" s="294">
        <f t="shared" ref="K31" si="80">SUM(E31+G31+I31)</f>
        <v>0</v>
      </c>
      <c r="L31" s="298">
        <f t="shared" ref="L31" si="81">SUM(F31+H31+J31)</f>
        <v>0</v>
      </c>
      <c r="M31" s="292"/>
      <c r="N31" s="294">
        <v>0</v>
      </c>
      <c r="O31" s="295">
        <v>0</v>
      </c>
      <c r="P31" s="292"/>
      <c r="Q31" s="355">
        <v>0</v>
      </c>
      <c r="R31" s="355">
        <v>0</v>
      </c>
      <c r="S31" s="292"/>
      <c r="T31" s="308">
        <f t="shared" ref="T31" si="82">SUM(B31+K31+N31+Q31)</f>
        <v>0</v>
      </c>
      <c r="U31" s="304">
        <f t="shared" ref="U31" si="83">SUM(C31+L31+O31+R31)</f>
        <v>0</v>
      </c>
      <c r="V31" s="293"/>
      <c r="W31" s="307">
        <v>0</v>
      </c>
      <c r="X31" s="307">
        <v>0</v>
      </c>
      <c r="Y31" s="300"/>
      <c r="Z31" s="385">
        <f t="shared" ref="Z31" si="84">SUM(T31-W31)</f>
        <v>0</v>
      </c>
      <c r="AA31" s="385">
        <f t="shared" ref="AA31" si="85">SUM(U31-X31)</f>
        <v>0</v>
      </c>
    </row>
    <row r="32" spans="1:27" s="287" customFormat="1" x14ac:dyDescent="0.25">
      <c r="A32" s="191">
        <v>44501</v>
      </c>
      <c r="B32" s="301">
        <v>0</v>
      </c>
      <c r="C32" s="295">
        <v>0</v>
      </c>
      <c r="D32" s="292"/>
      <c r="E32" s="296">
        <v>0</v>
      </c>
      <c r="F32" s="297">
        <v>0</v>
      </c>
      <c r="G32" s="296">
        <v>0</v>
      </c>
      <c r="H32" s="297">
        <v>0</v>
      </c>
      <c r="I32" s="296">
        <v>0</v>
      </c>
      <c r="J32" s="297">
        <v>0</v>
      </c>
      <c r="K32" s="294">
        <f t="shared" ref="K32" si="86">SUM(E32+G32+I32)</f>
        <v>0</v>
      </c>
      <c r="L32" s="298">
        <f t="shared" ref="L32" si="87">SUM(F32+H32+J32)</f>
        <v>0</v>
      </c>
      <c r="M32" s="292"/>
      <c r="N32" s="294">
        <v>0</v>
      </c>
      <c r="O32" s="295">
        <v>0</v>
      </c>
      <c r="P32" s="292"/>
      <c r="Q32" s="355">
        <v>0</v>
      </c>
      <c r="R32" s="355">
        <v>0</v>
      </c>
      <c r="S32" s="292"/>
      <c r="T32" s="308">
        <f t="shared" ref="T32" si="88">SUM(B32+K32+N32+Q32)</f>
        <v>0</v>
      </c>
      <c r="U32" s="304">
        <f t="shared" ref="U32" si="89">SUM(C32+L32+O32+R32)</f>
        <v>0</v>
      </c>
      <c r="V32" s="293"/>
      <c r="W32" s="307">
        <v>0</v>
      </c>
      <c r="X32" s="307">
        <v>0</v>
      </c>
      <c r="Y32" s="300"/>
      <c r="Z32" s="385">
        <f t="shared" ref="Z32" si="90">SUM(T32-W32)</f>
        <v>0</v>
      </c>
      <c r="AA32" s="385">
        <f t="shared" ref="AA32" si="91">SUM(U32-X32)</f>
        <v>0</v>
      </c>
    </row>
    <row r="33" spans="1:29" s="287" customFormat="1" ht="5.4" customHeight="1" thickBot="1" x14ac:dyDescent="0.3">
      <c r="A33" s="111"/>
      <c r="B33" s="96"/>
      <c r="C33" s="188"/>
      <c r="D33" s="101"/>
      <c r="E33" s="103"/>
      <c r="F33" s="188"/>
      <c r="G33" s="103"/>
      <c r="H33" s="188"/>
      <c r="I33" s="103"/>
      <c r="J33" s="188"/>
      <c r="K33" s="103"/>
      <c r="L33" s="98"/>
      <c r="M33" s="101"/>
      <c r="N33" s="103"/>
      <c r="O33" s="188"/>
      <c r="P33" s="101"/>
      <c r="Q33" s="103"/>
      <c r="R33" s="188"/>
      <c r="S33" s="101"/>
      <c r="T33" s="96"/>
      <c r="U33" s="98"/>
      <c r="V33" s="93"/>
      <c r="W33" s="109"/>
      <c r="X33" s="99"/>
      <c r="Y33" s="300"/>
      <c r="Z33" s="383"/>
      <c r="AA33" s="384"/>
    </row>
    <row r="34" spans="1:29" s="288" customFormat="1" ht="15" thickTop="1" thickBot="1" x14ac:dyDescent="0.3">
      <c r="A34" s="115" t="s">
        <v>356</v>
      </c>
      <c r="B34" s="302">
        <f>SUM(B22:B32)</f>
        <v>16</v>
      </c>
      <c r="C34" s="302">
        <f>SUM(C22:C32)</f>
        <v>106.38</v>
      </c>
      <c r="D34" s="85"/>
      <c r="E34" s="302">
        <f t="shared" ref="E34:L34" si="92">SUM(E22:E32)</f>
        <v>0</v>
      </c>
      <c r="F34" s="302">
        <f t="shared" si="92"/>
        <v>0</v>
      </c>
      <c r="G34" s="302">
        <f t="shared" si="92"/>
        <v>1</v>
      </c>
      <c r="H34" s="302">
        <f t="shared" si="92"/>
        <v>192.76</v>
      </c>
      <c r="I34" s="302">
        <f t="shared" si="92"/>
        <v>0</v>
      </c>
      <c r="J34" s="302">
        <f t="shared" si="92"/>
        <v>0</v>
      </c>
      <c r="K34" s="302">
        <f t="shared" si="92"/>
        <v>1</v>
      </c>
      <c r="L34" s="302">
        <f t="shared" si="92"/>
        <v>192.76</v>
      </c>
      <c r="M34" s="85"/>
      <c r="N34" s="302">
        <f t="shared" ref="N34:O34" si="93">SUM(N22:N32)</f>
        <v>0</v>
      </c>
      <c r="O34" s="302">
        <f t="shared" si="93"/>
        <v>0</v>
      </c>
      <c r="P34" s="85"/>
      <c r="Q34" s="357">
        <f>SUM(Q22:Q32)</f>
        <v>0</v>
      </c>
      <c r="R34" s="357">
        <f>SUM(R22:R32)</f>
        <v>0</v>
      </c>
      <c r="S34" s="85"/>
      <c r="T34" s="302">
        <f t="shared" ref="T34:U34" si="94">SUM(T22:T32)</f>
        <v>17</v>
      </c>
      <c r="U34" s="302">
        <f t="shared" si="94"/>
        <v>299.14</v>
      </c>
      <c r="V34" s="112"/>
      <c r="W34" s="366">
        <f>SUM(W22:W32)</f>
        <v>16</v>
      </c>
      <c r="X34" s="366">
        <f>SUM(X22:X32)</f>
        <v>291.89</v>
      </c>
      <c r="Y34" s="113"/>
      <c r="Z34" s="495">
        <f>SUM(Z22:Z32)</f>
        <v>1</v>
      </c>
      <c r="AA34" s="495">
        <f>SUM(AA22:AA32)</f>
        <v>7.25</v>
      </c>
    </row>
    <row r="35" spans="1:29" s="306" customFormat="1" ht="3.6" customHeight="1" thickTop="1" thickBot="1" x14ac:dyDescent="0.35">
      <c r="A35" s="305"/>
      <c r="B35" s="205"/>
      <c r="C35" s="291"/>
      <c r="D35" s="291"/>
      <c r="E35" s="291"/>
      <c r="F35" s="291"/>
      <c r="G35" s="291"/>
      <c r="H35" s="291"/>
      <c r="I35" s="291"/>
      <c r="J35" s="291"/>
      <c r="K35" s="291"/>
      <c r="L35" s="291"/>
      <c r="M35" s="291"/>
      <c r="N35" s="291"/>
      <c r="O35" s="291"/>
      <c r="P35" s="291"/>
      <c r="Q35" s="291"/>
      <c r="R35" s="291"/>
      <c r="S35" s="291"/>
      <c r="T35" s="291"/>
      <c r="U35" s="291"/>
      <c r="V35" s="291"/>
      <c r="W35" s="83"/>
      <c r="X35" s="367"/>
      <c r="Y35" s="368"/>
      <c r="Z35" s="378"/>
      <c r="AA35" s="496"/>
      <c r="AB35" s="204"/>
      <c r="AC35" s="204"/>
    </row>
    <row r="36" spans="1:29" s="4" customFormat="1" ht="15" thickBot="1" x14ac:dyDescent="0.3">
      <c r="A36" s="413" t="s">
        <v>326</v>
      </c>
      <c r="B36" s="491">
        <f>SUM(B20+B34)</f>
        <v>122099</v>
      </c>
      <c r="C36" s="410">
        <f>SUM(C20+C34)</f>
        <v>1022939.531</v>
      </c>
      <c r="D36" s="116"/>
      <c r="E36" s="491">
        <f t="shared" ref="E36:L36" si="95">SUM(E20+E34)</f>
        <v>4382</v>
      </c>
      <c r="F36" s="410">
        <f t="shared" si="95"/>
        <v>140225.19500000001</v>
      </c>
      <c r="G36" s="410">
        <f t="shared" si="95"/>
        <v>2426</v>
      </c>
      <c r="H36" s="410">
        <f t="shared" si="95"/>
        <v>780096.87799999991</v>
      </c>
      <c r="I36" s="410">
        <f t="shared" si="95"/>
        <v>275</v>
      </c>
      <c r="J36" s="410">
        <f t="shared" si="95"/>
        <v>674273.94400000002</v>
      </c>
      <c r="K36" s="410">
        <f t="shared" si="95"/>
        <v>7083</v>
      </c>
      <c r="L36" s="410">
        <f t="shared" si="95"/>
        <v>1594596.017</v>
      </c>
      <c r="M36" s="116"/>
      <c r="N36" s="491">
        <f t="shared" ref="N36:O36" si="96">SUM(N20+N34)</f>
        <v>179</v>
      </c>
      <c r="O36" s="410">
        <f t="shared" si="96"/>
        <v>714745.48499999999</v>
      </c>
      <c r="P36" s="116"/>
      <c r="Q36" s="358">
        <f>SUM(Q20+Q34)</f>
        <v>0</v>
      </c>
      <c r="R36" s="358">
        <f>SUM(R20+R34)</f>
        <v>0</v>
      </c>
      <c r="S36" s="116"/>
      <c r="T36" s="231">
        <f>SUM(T20+T34)</f>
        <v>129361</v>
      </c>
      <c r="U36" s="231">
        <f>SUM(U20+U34)</f>
        <v>3332281.0330000003</v>
      </c>
      <c r="V36" s="117"/>
      <c r="W36" s="370">
        <f>SUM(W20+W34)</f>
        <v>129364</v>
      </c>
      <c r="X36" s="370">
        <f>SUM(X20+X34)</f>
        <v>3332340.5380000002</v>
      </c>
      <c r="Y36" s="118"/>
      <c r="Z36" s="497">
        <f>SUM(Z20+Z34)</f>
        <v>-3</v>
      </c>
      <c r="AA36" s="497">
        <f>SUM(AA20+AA34)</f>
        <v>-59.504999999888241</v>
      </c>
    </row>
    <row r="37" spans="1:29" s="306" customFormat="1" ht="14.4" customHeight="1" x14ac:dyDescent="0.3">
      <c r="A37" s="305"/>
      <c r="B37" s="320"/>
      <c r="C37" s="320"/>
      <c r="D37" s="291"/>
      <c r="E37" s="291"/>
      <c r="F37" s="291"/>
      <c r="G37" s="291"/>
      <c r="H37" s="291"/>
      <c r="I37" s="291"/>
      <c r="J37" s="291"/>
      <c r="K37" s="291"/>
      <c r="L37" s="291"/>
      <c r="M37" s="291"/>
      <c r="N37" s="291"/>
      <c r="O37" s="291"/>
      <c r="P37" s="291"/>
      <c r="Q37" s="291"/>
      <c r="R37" s="291"/>
      <c r="S37" s="291"/>
      <c r="T37" s="291"/>
      <c r="U37" s="291"/>
      <c r="V37" s="291"/>
      <c r="W37" s="368"/>
      <c r="X37" s="371"/>
      <c r="Y37" s="368"/>
      <c r="Z37" s="378"/>
      <c r="AA37" s="496"/>
      <c r="AB37" s="204"/>
      <c r="AC37" s="204"/>
    </row>
    <row r="38" spans="1:29" s="65" customFormat="1" ht="13.8" x14ac:dyDescent="0.25">
      <c r="A38" s="400" t="s">
        <v>327</v>
      </c>
      <c r="B38" s="81"/>
      <c r="C38" s="184"/>
      <c r="D38" s="81"/>
      <c r="E38" s="81"/>
      <c r="F38" s="81"/>
      <c r="G38" s="81"/>
      <c r="H38" s="81"/>
      <c r="I38" s="81"/>
      <c r="J38" s="81"/>
      <c r="K38" s="81"/>
      <c r="L38" s="81"/>
      <c r="M38" s="291"/>
      <c r="N38" s="291"/>
      <c r="O38" s="291"/>
      <c r="P38" s="291"/>
      <c r="Q38" s="291"/>
      <c r="R38" s="291"/>
      <c r="S38" s="22"/>
      <c r="T38" s="291"/>
      <c r="U38" s="291"/>
      <c r="V38" s="80"/>
      <c r="W38" s="83"/>
      <c r="X38" s="83"/>
      <c r="Y38" s="300"/>
      <c r="Z38" s="378"/>
      <c r="AA38" s="378"/>
    </row>
    <row r="39" spans="1:29" s="65" customFormat="1" ht="13.8" x14ac:dyDescent="0.25">
      <c r="A39" s="412" t="s">
        <v>84</v>
      </c>
      <c r="B39" s="81"/>
      <c r="C39" s="184"/>
      <c r="D39" s="81"/>
      <c r="E39" s="81"/>
      <c r="F39" s="81"/>
      <c r="G39" s="81"/>
      <c r="H39" s="81"/>
      <c r="I39" s="81"/>
      <c r="J39" s="81"/>
      <c r="K39" s="81"/>
      <c r="L39" s="81"/>
      <c r="M39" s="291"/>
      <c r="N39" s="291"/>
      <c r="O39" s="291"/>
      <c r="P39" s="291"/>
      <c r="Q39" s="291"/>
      <c r="R39" s="291"/>
      <c r="S39" s="555"/>
      <c r="T39" s="291"/>
      <c r="U39" s="291"/>
      <c r="V39" s="80"/>
      <c r="W39" s="83"/>
      <c r="X39" s="83"/>
      <c r="Y39" s="300"/>
      <c r="Z39" s="378"/>
      <c r="AA39" s="378"/>
    </row>
    <row r="40" spans="1:29" s="287" customFormat="1" x14ac:dyDescent="0.25">
      <c r="A40" s="127">
        <v>2015</v>
      </c>
      <c r="B40" s="301">
        <f>'Annual Capacity'!D35</f>
        <v>0</v>
      </c>
      <c r="C40" s="301">
        <f>'Annual Capacity'!E35</f>
        <v>0</v>
      </c>
      <c r="D40" s="126"/>
      <c r="E40" s="283">
        <f>'Annual Capacity'!G35</f>
        <v>0</v>
      </c>
      <c r="F40" s="283">
        <f>'Annual Capacity'!H35</f>
        <v>0</v>
      </c>
      <c r="G40" s="283">
        <f>'Annual Capacity'!I35</f>
        <v>0</v>
      </c>
      <c r="H40" s="283">
        <f>'Annual Capacity'!J35</f>
        <v>0</v>
      </c>
      <c r="I40" s="283">
        <f>'Annual Capacity'!K35</f>
        <v>0</v>
      </c>
      <c r="J40" s="283">
        <f>'Annual Capacity'!L35</f>
        <v>0</v>
      </c>
      <c r="K40" s="301">
        <f t="shared" ref="K40:K42" si="97">SUM(E40+G40+I40)</f>
        <v>0</v>
      </c>
      <c r="L40" s="298">
        <f t="shared" ref="L40:L42" si="98">SUM(F40+H40+J40)</f>
        <v>0</v>
      </c>
      <c r="M40" s="126"/>
      <c r="N40" s="301">
        <f>'Annual Capacity'!P35</f>
        <v>0</v>
      </c>
      <c r="O40" s="301">
        <f>'Annual Capacity'!Q35</f>
        <v>0</v>
      </c>
      <c r="P40" s="126"/>
      <c r="Q40" s="359">
        <f>'Annual Capacity'!S35</f>
        <v>0</v>
      </c>
      <c r="R40" s="359">
        <f>'Annual Capacity'!T35</f>
        <v>0</v>
      </c>
      <c r="S40" s="292"/>
      <c r="T40" s="308">
        <f t="shared" ref="T40:T42" si="99">SUM(B40+K40+N40+Q40)</f>
        <v>0</v>
      </c>
      <c r="U40" s="304">
        <f t="shared" ref="U40:U42" si="100">SUM(C40+L40+O40+R40)</f>
        <v>0</v>
      </c>
      <c r="V40" s="293"/>
      <c r="W40" s="307">
        <v>0</v>
      </c>
      <c r="X40" s="307">
        <v>0</v>
      </c>
      <c r="Y40" s="300"/>
      <c r="Z40" s="379">
        <f t="shared" ref="Z40:Z42" si="101">SUM(T40-W40)</f>
        <v>0</v>
      </c>
      <c r="AA40" s="380">
        <f t="shared" ref="AA40:AA42" si="102">SUM(U40-X40)</f>
        <v>0</v>
      </c>
    </row>
    <row r="41" spans="1:29" s="288" customFormat="1" x14ac:dyDescent="0.25">
      <c r="A41" s="285">
        <v>2016</v>
      </c>
      <c r="B41" s="301">
        <f>'Annual Capacity'!D36</f>
        <v>6</v>
      </c>
      <c r="C41" s="301">
        <f>'Annual Capacity'!E36</f>
        <v>45.16</v>
      </c>
      <c r="D41" s="126"/>
      <c r="E41" s="283">
        <f>'Annual Capacity'!G36</f>
        <v>0</v>
      </c>
      <c r="F41" s="283">
        <f>'Annual Capacity'!H36</f>
        <v>0</v>
      </c>
      <c r="G41" s="283">
        <f>'Annual Capacity'!I36</f>
        <v>0</v>
      </c>
      <c r="H41" s="283">
        <f>'Annual Capacity'!J36</f>
        <v>0</v>
      </c>
      <c r="I41" s="283">
        <f>'Annual Capacity'!K36</f>
        <v>0</v>
      </c>
      <c r="J41" s="283">
        <f>'Annual Capacity'!L36</f>
        <v>0</v>
      </c>
      <c r="K41" s="301">
        <f t="shared" si="97"/>
        <v>0</v>
      </c>
      <c r="L41" s="298">
        <f t="shared" si="98"/>
        <v>0</v>
      </c>
      <c r="M41" s="126"/>
      <c r="N41" s="301">
        <f>'Annual Capacity'!P36</f>
        <v>0</v>
      </c>
      <c r="O41" s="301">
        <f>'Annual Capacity'!Q36</f>
        <v>0</v>
      </c>
      <c r="P41" s="126"/>
      <c r="Q41" s="359">
        <f>'Annual Capacity'!S36</f>
        <v>0</v>
      </c>
      <c r="R41" s="359">
        <f>'Annual Capacity'!T36</f>
        <v>0</v>
      </c>
      <c r="S41" s="101"/>
      <c r="T41" s="308">
        <f t="shared" si="99"/>
        <v>6</v>
      </c>
      <c r="U41" s="304">
        <f t="shared" si="100"/>
        <v>45.16</v>
      </c>
      <c r="V41" s="93"/>
      <c r="W41" s="307">
        <v>6</v>
      </c>
      <c r="X41" s="307">
        <v>45.16</v>
      </c>
      <c r="Y41" s="300"/>
      <c r="Z41" s="379">
        <f t="shared" si="101"/>
        <v>0</v>
      </c>
      <c r="AA41" s="380">
        <f t="shared" si="102"/>
        <v>0</v>
      </c>
    </row>
    <row r="42" spans="1:29" s="288" customFormat="1" x14ac:dyDescent="0.25">
      <c r="A42" s="127">
        <v>2017</v>
      </c>
      <c r="B42" s="301">
        <f>'Annual Capacity'!D37</f>
        <v>5</v>
      </c>
      <c r="C42" s="301">
        <f>'Annual Capacity'!E37</f>
        <v>67.989999999999995</v>
      </c>
      <c r="D42" s="126"/>
      <c r="E42" s="283">
        <f>'Annual Capacity'!G37</f>
        <v>0</v>
      </c>
      <c r="F42" s="283">
        <f>'Annual Capacity'!H37</f>
        <v>0</v>
      </c>
      <c r="G42" s="283">
        <f>'Annual Capacity'!I37</f>
        <v>0</v>
      </c>
      <c r="H42" s="283">
        <f>'Annual Capacity'!J37</f>
        <v>0</v>
      </c>
      <c r="I42" s="283">
        <f>'Annual Capacity'!K37</f>
        <v>0</v>
      </c>
      <c r="J42" s="283">
        <f>'Annual Capacity'!L37</f>
        <v>0</v>
      </c>
      <c r="K42" s="301">
        <f t="shared" si="97"/>
        <v>0</v>
      </c>
      <c r="L42" s="298">
        <f t="shared" si="98"/>
        <v>0</v>
      </c>
      <c r="M42" s="126"/>
      <c r="N42" s="301">
        <f>'Annual Capacity'!P37</f>
        <v>0</v>
      </c>
      <c r="O42" s="301">
        <f>'Annual Capacity'!Q37</f>
        <v>0</v>
      </c>
      <c r="P42" s="126"/>
      <c r="Q42" s="359">
        <f>'Annual Capacity'!S37</f>
        <v>0</v>
      </c>
      <c r="R42" s="359">
        <f>'Annual Capacity'!T37</f>
        <v>0</v>
      </c>
      <c r="S42" s="101"/>
      <c r="T42" s="308">
        <f t="shared" si="99"/>
        <v>5</v>
      </c>
      <c r="U42" s="304">
        <f t="shared" si="100"/>
        <v>67.989999999999995</v>
      </c>
      <c r="V42" s="93"/>
      <c r="W42" s="307">
        <v>5</v>
      </c>
      <c r="X42" s="307">
        <v>67.989999999999995</v>
      </c>
      <c r="Y42" s="300"/>
      <c r="Z42" s="379">
        <f t="shared" si="101"/>
        <v>0</v>
      </c>
      <c r="AA42" s="380">
        <f t="shared" si="102"/>
        <v>0</v>
      </c>
    </row>
    <row r="43" spans="1:29" s="288" customFormat="1" x14ac:dyDescent="0.25">
      <c r="A43" s="127">
        <v>2018</v>
      </c>
      <c r="B43" s="301">
        <f>'Annual Capacity'!D38</f>
        <v>72</v>
      </c>
      <c r="C43" s="301">
        <f>'Annual Capacity'!E38</f>
        <v>919.84</v>
      </c>
      <c r="D43" s="126"/>
      <c r="E43" s="283">
        <f>'Annual Capacity'!G38</f>
        <v>0</v>
      </c>
      <c r="F43" s="283">
        <f>'Annual Capacity'!H38</f>
        <v>0</v>
      </c>
      <c r="G43" s="283">
        <f>'Annual Capacity'!I38</f>
        <v>0</v>
      </c>
      <c r="H43" s="283">
        <f>'Annual Capacity'!J38</f>
        <v>0</v>
      </c>
      <c r="I43" s="283">
        <f>'Annual Capacity'!K38</f>
        <v>0</v>
      </c>
      <c r="J43" s="283">
        <f>'Annual Capacity'!L38</f>
        <v>0</v>
      </c>
      <c r="K43" s="301">
        <f t="shared" ref="K43" si="103">SUM(E43+G43+I43)</f>
        <v>0</v>
      </c>
      <c r="L43" s="298">
        <f t="shared" ref="L43" si="104">SUM(F43+H43+J43)</f>
        <v>0</v>
      </c>
      <c r="M43" s="126"/>
      <c r="N43" s="301">
        <f>'Annual Capacity'!P38</f>
        <v>1</v>
      </c>
      <c r="O43" s="301">
        <f>'Annual Capacity'!Q38</f>
        <v>232.56</v>
      </c>
      <c r="P43" s="126"/>
      <c r="Q43" s="359">
        <f>'Annual Capacity'!S38</f>
        <v>0</v>
      </c>
      <c r="R43" s="359">
        <f>'Annual Capacity'!T38</f>
        <v>0</v>
      </c>
      <c r="S43" s="101"/>
      <c r="T43" s="308">
        <f t="shared" ref="T43" si="105">SUM(B43+K43+N43+Q43)</f>
        <v>73</v>
      </c>
      <c r="U43" s="304">
        <f t="shared" ref="U43" si="106">SUM(C43+L43+O43+R43)</f>
        <v>1152.4000000000001</v>
      </c>
      <c r="V43" s="93"/>
      <c r="W43" s="307">
        <v>73</v>
      </c>
      <c r="X43" s="307">
        <v>1152.4000000000001</v>
      </c>
      <c r="Y43" s="300"/>
      <c r="Z43" s="379">
        <f t="shared" ref="Z43" si="107">SUM(T43-W43)</f>
        <v>0</v>
      </c>
      <c r="AA43" s="380">
        <f t="shared" ref="AA43" si="108">SUM(U43-X43)</f>
        <v>0</v>
      </c>
    </row>
    <row r="44" spans="1:29" s="288" customFormat="1" x14ac:dyDescent="0.25">
      <c r="A44" s="127">
        <v>2019</v>
      </c>
      <c r="B44" s="301">
        <f>'Annual Capacity'!D39</f>
        <v>31</v>
      </c>
      <c r="C44" s="301">
        <f>'Annual Capacity'!E39</f>
        <v>283.51</v>
      </c>
      <c r="D44" s="126"/>
      <c r="E44" s="283">
        <f>'Annual Capacity'!G39</f>
        <v>1</v>
      </c>
      <c r="F44" s="283">
        <f>'Annual Capacity'!H39</f>
        <v>23.79</v>
      </c>
      <c r="G44" s="283">
        <f>'Annual Capacity'!I39</f>
        <v>7</v>
      </c>
      <c r="H44" s="283">
        <f>'Annual Capacity'!J39</f>
        <v>2918.39</v>
      </c>
      <c r="I44" s="283">
        <f>'Annual Capacity'!K39</f>
        <v>0</v>
      </c>
      <c r="J44" s="283">
        <f>'Annual Capacity'!L39</f>
        <v>0</v>
      </c>
      <c r="K44" s="301">
        <f t="shared" ref="K44" si="109">SUM(E44+G44+I44)</f>
        <v>8</v>
      </c>
      <c r="L44" s="298">
        <f t="shared" ref="L44" si="110">SUM(F44+H44+J44)</f>
        <v>2942.18</v>
      </c>
      <c r="M44" s="126"/>
      <c r="N44" s="301">
        <f>'Annual Capacity'!P39</f>
        <v>0</v>
      </c>
      <c r="O44" s="301">
        <f>'Annual Capacity'!Q39</f>
        <v>0</v>
      </c>
      <c r="P44" s="126"/>
      <c r="Q44" s="359">
        <f>'Annual Capacity'!S39</f>
        <v>0</v>
      </c>
      <c r="R44" s="359">
        <f>'Annual Capacity'!T39</f>
        <v>0</v>
      </c>
      <c r="S44" s="101"/>
      <c r="T44" s="308">
        <f t="shared" ref="T44" si="111">SUM(B44+K44+N44+Q44)</f>
        <v>39</v>
      </c>
      <c r="U44" s="304">
        <f t="shared" ref="U44" si="112">SUM(C44+L44+O44+R44)</f>
        <v>3225.6899999999996</v>
      </c>
      <c r="V44" s="93"/>
      <c r="W44" s="307">
        <v>39</v>
      </c>
      <c r="X44" s="307">
        <v>3225.6899999999996</v>
      </c>
      <c r="Y44" s="300"/>
      <c r="Z44" s="379">
        <f t="shared" ref="Z44" si="113">SUM(T44-W44)</f>
        <v>0</v>
      </c>
      <c r="AA44" s="380">
        <f t="shared" ref="AA44" si="114">SUM(U44-X44)</f>
        <v>0</v>
      </c>
    </row>
    <row r="45" spans="1:29" s="288" customFormat="1" x14ac:dyDescent="0.25">
      <c r="A45" s="127">
        <v>2020</v>
      </c>
      <c r="B45" s="301">
        <f>'Annual Capacity'!D40</f>
        <v>7492</v>
      </c>
      <c r="C45" s="301">
        <f>'Annual Capacity'!E40</f>
        <v>64879.3</v>
      </c>
      <c r="D45" s="126"/>
      <c r="E45" s="283">
        <f>'Annual Capacity'!G40</f>
        <v>155</v>
      </c>
      <c r="F45" s="283">
        <f>'Annual Capacity'!H40</f>
        <v>5130.6400000000003</v>
      </c>
      <c r="G45" s="283">
        <f>'Annual Capacity'!I40</f>
        <v>130</v>
      </c>
      <c r="H45" s="283">
        <f>'Annual Capacity'!J40</f>
        <v>49278.86</v>
      </c>
      <c r="I45" s="283">
        <f>'Annual Capacity'!K40</f>
        <v>17</v>
      </c>
      <c r="J45" s="283">
        <f>'Annual Capacity'!L40</f>
        <v>43007.12</v>
      </c>
      <c r="K45" s="301">
        <f t="shared" ref="K45" si="115">SUM(E45+G45+I45)</f>
        <v>302</v>
      </c>
      <c r="L45" s="298">
        <f t="shared" ref="L45" si="116">SUM(F45+H45+J45)</f>
        <v>97416.62</v>
      </c>
      <c r="M45" s="126"/>
      <c r="N45" s="301">
        <f>'Annual Capacity'!P40</f>
        <v>4</v>
      </c>
      <c r="O45" s="301">
        <f>'Annual Capacity'!Q40</f>
        <v>21016.080000000002</v>
      </c>
      <c r="P45" s="126"/>
      <c r="Q45" s="359">
        <f>'Annual Capacity'!S40</f>
        <v>0</v>
      </c>
      <c r="R45" s="359">
        <f>'Annual Capacity'!T40</f>
        <v>0</v>
      </c>
      <c r="S45" s="101"/>
      <c r="T45" s="308">
        <f t="shared" ref="T45" si="117">SUM(B45+K45+N45+Q45)</f>
        <v>7798</v>
      </c>
      <c r="U45" s="304">
        <f t="shared" ref="U45" si="118">SUM(C45+L45+O45+R45)</f>
        <v>183312</v>
      </c>
      <c r="V45" s="93"/>
      <c r="W45" s="307">
        <v>7790</v>
      </c>
      <c r="X45" s="307">
        <v>183197.2</v>
      </c>
      <c r="Y45" s="300"/>
      <c r="Z45" s="379">
        <f t="shared" ref="Z45" si="119">SUM(T45-W45)</f>
        <v>8</v>
      </c>
      <c r="AA45" s="380">
        <f t="shared" ref="AA45" si="120">SUM(U45-X45)</f>
        <v>114.79999999998836</v>
      </c>
    </row>
    <row r="46" spans="1:29" s="287" customFormat="1" ht="5.4" customHeight="1" thickBot="1" x14ac:dyDescent="0.3">
      <c r="A46" s="111"/>
      <c r="B46" s="96"/>
      <c r="C46" s="188"/>
      <c r="D46" s="101"/>
      <c r="E46" s="103"/>
      <c r="F46" s="188"/>
      <c r="G46" s="103"/>
      <c r="H46" s="188"/>
      <c r="I46" s="103"/>
      <c r="J46" s="188"/>
      <c r="K46" s="103"/>
      <c r="L46" s="98"/>
      <c r="M46" s="101"/>
      <c r="N46" s="103"/>
      <c r="O46" s="188"/>
      <c r="P46" s="101"/>
      <c r="Q46" s="103"/>
      <c r="R46" s="188"/>
      <c r="S46" s="101"/>
      <c r="T46" s="96"/>
      <c r="U46" s="98"/>
      <c r="V46" s="93"/>
      <c r="W46" s="109"/>
      <c r="X46" s="99"/>
      <c r="Y46" s="300"/>
      <c r="Z46" s="383"/>
      <c r="AA46" s="384"/>
    </row>
    <row r="47" spans="1:29" s="114" customFormat="1" ht="15" thickTop="1" thickBot="1" x14ac:dyDescent="0.3">
      <c r="A47" s="115" t="s">
        <v>367</v>
      </c>
      <c r="B47" s="302">
        <f>SUM(B40:B45)</f>
        <v>7606</v>
      </c>
      <c r="C47" s="302">
        <f>SUM(C40:C45)</f>
        <v>66195.8</v>
      </c>
      <c r="D47" s="85"/>
      <c r="E47" s="302">
        <f t="shared" ref="E47:L47" si="121">SUM(E40:E45)</f>
        <v>156</v>
      </c>
      <c r="F47" s="302">
        <f t="shared" si="121"/>
        <v>5154.43</v>
      </c>
      <c r="G47" s="302">
        <f t="shared" si="121"/>
        <v>137</v>
      </c>
      <c r="H47" s="302">
        <f t="shared" si="121"/>
        <v>52197.25</v>
      </c>
      <c r="I47" s="302">
        <f t="shared" si="121"/>
        <v>17</v>
      </c>
      <c r="J47" s="302">
        <f t="shared" si="121"/>
        <v>43007.12</v>
      </c>
      <c r="K47" s="302">
        <f t="shared" si="121"/>
        <v>310</v>
      </c>
      <c r="L47" s="302">
        <f t="shared" si="121"/>
        <v>100358.79999999999</v>
      </c>
      <c r="M47" s="85"/>
      <c r="N47" s="302">
        <f t="shared" ref="N47:O47" si="122">SUM(N40:N45)</f>
        <v>5</v>
      </c>
      <c r="O47" s="302">
        <f t="shared" si="122"/>
        <v>21248.640000000003</v>
      </c>
      <c r="P47" s="85"/>
      <c r="Q47" s="357">
        <f>SUM(Q40:Q45)</f>
        <v>0</v>
      </c>
      <c r="R47" s="357">
        <f>SUM(R40:R45)</f>
        <v>0</v>
      </c>
      <c r="S47" s="85"/>
      <c r="T47" s="302">
        <f>SUM(T40:T45)</f>
        <v>7921</v>
      </c>
      <c r="U47" s="302">
        <f>SUM(U40:U45)</f>
        <v>187803.24</v>
      </c>
      <c r="V47" s="112"/>
      <c r="W47" s="366">
        <f>SUM(W40:W45)</f>
        <v>7913</v>
      </c>
      <c r="X47" s="366">
        <f>SUM(X40:X45)</f>
        <v>187688.44</v>
      </c>
      <c r="Y47" s="113"/>
      <c r="Z47" s="386">
        <f>SUM(Z40:Z45)</f>
        <v>8</v>
      </c>
      <c r="AA47" s="386">
        <f>SUM(AA40:AA45)</f>
        <v>114.79999999998836</v>
      </c>
    </row>
    <row r="48" spans="1:29" s="288" customFormat="1" ht="9.6" customHeight="1" thickTop="1" x14ac:dyDescent="0.25">
      <c r="A48" s="111"/>
      <c r="B48" s="96"/>
      <c r="C48" s="188"/>
      <c r="D48" s="101"/>
      <c r="E48" s="103"/>
      <c r="F48" s="188"/>
      <c r="G48" s="103"/>
      <c r="H48" s="188"/>
      <c r="I48" s="103"/>
      <c r="J48" s="188"/>
      <c r="K48" s="103"/>
      <c r="L48" s="98"/>
      <c r="M48" s="101"/>
      <c r="N48" s="103"/>
      <c r="O48" s="188"/>
      <c r="P48" s="101"/>
      <c r="Q48" s="103"/>
      <c r="R48" s="188"/>
      <c r="S48" s="101"/>
      <c r="T48" s="96"/>
      <c r="U48" s="568"/>
      <c r="V48" s="93"/>
      <c r="W48" s="109"/>
      <c r="X48" s="99"/>
      <c r="Y48" s="300"/>
      <c r="Z48" s="383"/>
      <c r="AA48" s="384"/>
    </row>
    <row r="49" spans="1:29" s="287" customFormat="1" x14ac:dyDescent="0.25">
      <c r="A49" s="191">
        <v>44197</v>
      </c>
      <c r="B49" s="301">
        <v>1166</v>
      </c>
      <c r="C49" s="295">
        <v>10385.290000000001</v>
      </c>
      <c r="D49" s="292"/>
      <c r="E49" s="296">
        <v>10</v>
      </c>
      <c r="F49" s="297">
        <v>307.26</v>
      </c>
      <c r="G49" s="296">
        <v>13</v>
      </c>
      <c r="H49" s="297">
        <v>3524.17</v>
      </c>
      <c r="I49" s="296">
        <v>1</v>
      </c>
      <c r="J49" s="297">
        <v>1650.02</v>
      </c>
      <c r="K49" s="294">
        <f t="shared" ref="K49" si="123">SUM(E49+G49+I49)</f>
        <v>24</v>
      </c>
      <c r="L49" s="298">
        <f t="shared" ref="L49" si="124">SUM(F49+H49+J49)</f>
        <v>5481.4500000000007</v>
      </c>
      <c r="M49" s="292"/>
      <c r="N49" s="294">
        <v>0</v>
      </c>
      <c r="O49" s="295">
        <v>0</v>
      </c>
      <c r="P49" s="292"/>
      <c r="Q49" s="296">
        <v>3</v>
      </c>
      <c r="R49" s="296">
        <v>7743.87</v>
      </c>
      <c r="S49" s="292"/>
      <c r="T49" s="308">
        <f t="shared" ref="T49" si="125">SUM(B49+K49+N49+Q49)</f>
        <v>1193</v>
      </c>
      <c r="U49" s="304">
        <f t="shared" ref="U49" si="126">SUM(C49+L49+O49+R49)</f>
        <v>23610.61</v>
      </c>
      <c r="V49" s="293"/>
      <c r="W49" s="307">
        <v>1193</v>
      </c>
      <c r="X49" s="307">
        <v>23610.65</v>
      </c>
      <c r="Y49" s="300"/>
      <c r="Z49" s="385">
        <f t="shared" ref="Z49" si="127">SUM(T49-W49)</f>
        <v>0</v>
      </c>
      <c r="AA49" s="385">
        <f t="shared" ref="AA49" si="128">SUM(U49-X49)</f>
        <v>-4.0000000000873115E-2</v>
      </c>
    </row>
    <row r="50" spans="1:29" s="287" customFormat="1" x14ac:dyDescent="0.25">
      <c r="A50" s="191">
        <v>44228</v>
      </c>
      <c r="B50" s="301">
        <v>1026</v>
      </c>
      <c r="C50" s="295">
        <v>9445.43</v>
      </c>
      <c r="D50" s="292"/>
      <c r="E50" s="296">
        <v>19</v>
      </c>
      <c r="F50" s="297">
        <v>593.80999999999995</v>
      </c>
      <c r="G50" s="296">
        <v>8</v>
      </c>
      <c r="H50" s="297">
        <v>2522.4699999999998</v>
      </c>
      <c r="I50" s="296">
        <v>1</v>
      </c>
      <c r="J50" s="297">
        <v>1944</v>
      </c>
      <c r="K50" s="294">
        <f t="shared" ref="K50" si="129">SUM(E50+G50+I50)</f>
        <v>28</v>
      </c>
      <c r="L50" s="298">
        <f t="shared" ref="L50" si="130">SUM(F50+H50+J50)</f>
        <v>5060.28</v>
      </c>
      <c r="M50" s="292"/>
      <c r="N50" s="294">
        <v>0</v>
      </c>
      <c r="O50" s="295">
        <v>0</v>
      </c>
      <c r="P50" s="292"/>
      <c r="Q50" s="296">
        <v>1</v>
      </c>
      <c r="R50" s="296">
        <v>1339.74</v>
      </c>
      <c r="S50" s="292"/>
      <c r="T50" s="308">
        <f t="shared" ref="T50" si="131">SUM(B50+K50+N50+Q50)</f>
        <v>1055</v>
      </c>
      <c r="U50" s="304">
        <f t="shared" ref="U50" si="132">SUM(C50+L50+O50+R50)</f>
        <v>15845.449999999999</v>
      </c>
      <c r="V50" s="293"/>
      <c r="W50" s="307">
        <v>1054</v>
      </c>
      <c r="X50" s="307">
        <v>15838.729999999998</v>
      </c>
      <c r="Y50" s="300"/>
      <c r="Z50" s="385">
        <f t="shared" ref="Z50" si="133">SUM(T50-W50)</f>
        <v>1</v>
      </c>
      <c r="AA50" s="385">
        <f t="shared" ref="AA50" si="134">SUM(U50-X50)</f>
        <v>6.7200000000011642</v>
      </c>
    </row>
    <row r="51" spans="1:29" s="287" customFormat="1" x14ac:dyDescent="0.25">
      <c r="A51" s="191">
        <v>44256</v>
      </c>
      <c r="B51" s="301">
        <v>1353</v>
      </c>
      <c r="C51" s="295">
        <v>12101.67</v>
      </c>
      <c r="D51" s="292"/>
      <c r="E51" s="296">
        <v>15</v>
      </c>
      <c r="F51" s="297">
        <v>843.42</v>
      </c>
      <c r="G51" s="296">
        <v>20</v>
      </c>
      <c r="H51" s="297">
        <v>4068.31</v>
      </c>
      <c r="I51" s="296">
        <v>2</v>
      </c>
      <c r="J51" s="297">
        <v>2231.4899999999998</v>
      </c>
      <c r="K51" s="294">
        <f t="shared" ref="K51" si="135">SUM(E51+G51+I51)</f>
        <v>37</v>
      </c>
      <c r="L51" s="298">
        <f t="shared" ref="L51" si="136">SUM(F51+H51+J51)</f>
        <v>7143.2199999999993</v>
      </c>
      <c r="M51" s="292"/>
      <c r="N51" s="294">
        <v>1</v>
      </c>
      <c r="O51" s="295">
        <v>27342.12</v>
      </c>
      <c r="P51" s="292"/>
      <c r="Q51" s="296">
        <v>0</v>
      </c>
      <c r="R51" s="296">
        <v>0</v>
      </c>
      <c r="S51" s="292"/>
      <c r="T51" s="308">
        <f t="shared" ref="T51" si="137">SUM(B51+K51+N51+Q51)</f>
        <v>1391</v>
      </c>
      <c r="U51" s="304">
        <f t="shared" ref="U51" si="138">SUM(C51+L51+O51+R51)</f>
        <v>46587.009999999995</v>
      </c>
      <c r="V51" s="293"/>
      <c r="W51" s="307">
        <v>1388</v>
      </c>
      <c r="X51" s="307">
        <v>46555.649999999994</v>
      </c>
      <c r="Y51" s="300"/>
      <c r="Z51" s="385">
        <f t="shared" ref="Z51" si="139">SUM(T51-W51)</f>
        <v>3</v>
      </c>
      <c r="AA51" s="385">
        <f t="shared" ref="AA51" si="140">SUM(U51-X51)</f>
        <v>31.360000000000582</v>
      </c>
    </row>
    <row r="52" spans="1:29" s="287" customFormat="1" x14ac:dyDescent="0.25">
      <c r="A52" s="191">
        <v>44287</v>
      </c>
      <c r="B52" s="301">
        <v>1377</v>
      </c>
      <c r="C52" s="295">
        <v>11991.98</v>
      </c>
      <c r="D52" s="292"/>
      <c r="E52" s="296">
        <v>22</v>
      </c>
      <c r="F52" s="297">
        <v>1105.6300000000001</v>
      </c>
      <c r="G52" s="296">
        <v>13</v>
      </c>
      <c r="H52" s="297">
        <v>3935.44</v>
      </c>
      <c r="I52" s="296">
        <v>1</v>
      </c>
      <c r="J52" s="297">
        <v>1551.42</v>
      </c>
      <c r="K52" s="294">
        <f t="shared" ref="K52" si="141">SUM(E52+G52+I52)</f>
        <v>36</v>
      </c>
      <c r="L52" s="298">
        <f t="shared" ref="L52" si="142">SUM(F52+H52+J52)</f>
        <v>6592.49</v>
      </c>
      <c r="M52" s="292"/>
      <c r="N52" s="294">
        <v>0</v>
      </c>
      <c r="O52" s="295">
        <v>0</v>
      </c>
      <c r="P52" s="292"/>
      <c r="Q52" s="296">
        <v>2</v>
      </c>
      <c r="R52" s="296">
        <v>2601.3200000000002</v>
      </c>
      <c r="S52" s="292"/>
      <c r="T52" s="308">
        <f t="shared" ref="T52" si="143">SUM(B52+K52+N52+Q52)</f>
        <v>1415</v>
      </c>
      <c r="U52" s="304">
        <f t="shared" ref="U52" si="144">SUM(C52+L52+O52+R52)</f>
        <v>21185.79</v>
      </c>
      <c r="V52" s="293"/>
      <c r="W52" s="307">
        <v>1412</v>
      </c>
      <c r="X52" s="307">
        <v>21163.93</v>
      </c>
      <c r="Y52" s="300"/>
      <c r="Z52" s="385">
        <f t="shared" ref="Z52" si="145">SUM(T52-W52)</f>
        <v>3</v>
      </c>
      <c r="AA52" s="385">
        <f t="shared" ref="AA52" si="146">SUM(U52-X52)</f>
        <v>21.860000000000582</v>
      </c>
    </row>
    <row r="53" spans="1:29" s="287" customFormat="1" x14ac:dyDescent="0.25">
      <c r="A53" s="191">
        <v>44317</v>
      </c>
      <c r="B53" s="301">
        <v>1145</v>
      </c>
      <c r="C53" s="295">
        <v>10406.469999999999</v>
      </c>
      <c r="D53" s="292"/>
      <c r="E53" s="296">
        <v>17</v>
      </c>
      <c r="F53" s="297">
        <v>596.54</v>
      </c>
      <c r="G53" s="296">
        <v>12</v>
      </c>
      <c r="H53" s="297">
        <v>4571.51</v>
      </c>
      <c r="I53" s="296">
        <v>3</v>
      </c>
      <c r="J53" s="297">
        <v>9402.7999999999993</v>
      </c>
      <c r="K53" s="294">
        <f t="shared" ref="K53" si="147">SUM(E53+G53+I53)</f>
        <v>32</v>
      </c>
      <c r="L53" s="298">
        <f t="shared" ref="L53" si="148">SUM(F53+H53+J53)</f>
        <v>14570.849999999999</v>
      </c>
      <c r="M53" s="292"/>
      <c r="N53" s="294">
        <v>0</v>
      </c>
      <c r="O53" s="295">
        <v>0</v>
      </c>
      <c r="P53" s="292"/>
      <c r="Q53" s="296">
        <v>1</v>
      </c>
      <c r="R53" s="296">
        <v>3099.76</v>
      </c>
      <c r="S53" s="292"/>
      <c r="T53" s="308">
        <f t="shared" ref="T53" si="149">SUM(B53+K53+N53+Q53)</f>
        <v>1178</v>
      </c>
      <c r="U53" s="304">
        <f t="shared" ref="U53" si="150">SUM(C53+L53+O53+R53)</f>
        <v>28077.08</v>
      </c>
      <c r="V53" s="293"/>
      <c r="W53" s="307">
        <v>1168</v>
      </c>
      <c r="X53" s="307">
        <v>27976.39</v>
      </c>
      <c r="Y53" s="300"/>
      <c r="Z53" s="385">
        <f t="shared" ref="Z53" si="151">SUM(T53-W53)</f>
        <v>10</v>
      </c>
      <c r="AA53" s="385">
        <f t="shared" ref="AA53" si="152">SUM(U53-X53)</f>
        <v>100.69000000000233</v>
      </c>
    </row>
    <row r="54" spans="1:29" s="287" customFormat="1" x14ac:dyDescent="0.25">
      <c r="A54" s="191">
        <v>44348</v>
      </c>
      <c r="B54" s="301">
        <v>1213</v>
      </c>
      <c r="C54" s="295">
        <v>10946.96</v>
      </c>
      <c r="D54" s="292"/>
      <c r="E54" s="296">
        <v>25</v>
      </c>
      <c r="F54" s="297">
        <v>1091.51</v>
      </c>
      <c r="G54" s="296">
        <v>17</v>
      </c>
      <c r="H54" s="297">
        <v>4923.42</v>
      </c>
      <c r="I54" s="296">
        <v>3</v>
      </c>
      <c r="J54" s="297">
        <v>5373.86</v>
      </c>
      <c r="K54" s="294">
        <f t="shared" ref="K54" si="153">SUM(E54+G54+I54)</f>
        <v>45</v>
      </c>
      <c r="L54" s="298">
        <f t="shared" ref="L54" si="154">SUM(F54+H54+J54)</f>
        <v>11388.79</v>
      </c>
      <c r="M54" s="292"/>
      <c r="N54" s="294">
        <v>0</v>
      </c>
      <c r="O54" s="295">
        <v>0</v>
      </c>
      <c r="P54" s="292"/>
      <c r="Q54" s="296">
        <v>0</v>
      </c>
      <c r="R54" s="296">
        <v>0</v>
      </c>
      <c r="S54" s="292"/>
      <c r="T54" s="308">
        <f t="shared" ref="T54" si="155">SUM(B54+K54+N54+Q54)</f>
        <v>1258</v>
      </c>
      <c r="U54" s="304">
        <f t="shared" ref="U54" si="156">SUM(C54+L54+O54+R54)</f>
        <v>22335.75</v>
      </c>
      <c r="V54" s="293"/>
      <c r="W54" s="307">
        <v>1250</v>
      </c>
      <c r="X54" s="307">
        <v>22251.29</v>
      </c>
      <c r="Y54" s="300"/>
      <c r="Z54" s="385">
        <f t="shared" ref="Z54" si="157">SUM(T54-W54)</f>
        <v>8</v>
      </c>
      <c r="AA54" s="385">
        <f t="shared" ref="AA54" si="158">SUM(U54-X54)</f>
        <v>84.459999999999127</v>
      </c>
    </row>
    <row r="55" spans="1:29" s="287" customFormat="1" x14ac:dyDescent="0.25">
      <c r="A55" s="191">
        <v>44378</v>
      </c>
      <c r="B55" s="301">
        <v>1087</v>
      </c>
      <c r="C55" s="295">
        <v>10004.459999999999</v>
      </c>
      <c r="D55" s="292"/>
      <c r="E55" s="296">
        <v>21</v>
      </c>
      <c r="F55" s="297">
        <v>642.24</v>
      </c>
      <c r="G55" s="296">
        <v>20</v>
      </c>
      <c r="H55" s="297">
        <v>6823.91</v>
      </c>
      <c r="I55" s="296">
        <v>2</v>
      </c>
      <c r="J55" s="297">
        <v>2120.04</v>
      </c>
      <c r="K55" s="294">
        <f t="shared" ref="K55:K56" si="159">SUM(E55+G55+I55)</f>
        <v>43</v>
      </c>
      <c r="L55" s="298">
        <f t="shared" ref="L55:L56" si="160">SUM(F55+H55+J55)</f>
        <v>9586.1899999999987</v>
      </c>
      <c r="M55" s="292"/>
      <c r="N55" s="294">
        <v>0</v>
      </c>
      <c r="O55" s="295">
        <v>0</v>
      </c>
      <c r="P55" s="292"/>
      <c r="Q55" s="296">
        <v>2</v>
      </c>
      <c r="R55" s="296">
        <v>5524.29</v>
      </c>
      <c r="S55" s="292"/>
      <c r="T55" s="308">
        <f t="shared" ref="T55" si="161">SUM(B55+K55+N55+Q55)</f>
        <v>1132</v>
      </c>
      <c r="U55" s="304">
        <f t="shared" ref="U55" si="162">SUM(C55+L55+O55+R55)</f>
        <v>25114.94</v>
      </c>
      <c r="V55" s="293"/>
      <c r="W55" s="307">
        <v>1120</v>
      </c>
      <c r="X55" s="307">
        <v>25061.08</v>
      </c>
      <c r="Y55" s="300"/>
      <c r="Z55" s="385">
        <f t="shared" ref="Z55" si="163">SUM(T55-W55)</f>
        <v>12</v>
      </c>
      <c r="AA55" s="385">
        <f t="shared" ref="AA55" si="164">SUM(U55-X55)</f>
        <v>53.859999999996944</v>
      </c>
    </row>
    <row r="56" spans="1:29" s="287" customFormat="1" x14ac:dyDescent="0.25">
      <c r="A56" s="191">
        <v>44409</v>
      </c>
      <c r="B56" s="301">
        <v>1074</v>
      </c>
      <c r="C56" s="295">
        <v>10173.530000000001</v>
      </c>
      <c r="D56" s="292"/>
      <c r="E56" s="296">
        <v>12</v>
      </c>
      <c r="F56" s="297">
        <v>503.55</v>
      </c>
      <c r="G56" s="296">
        <v>4</v>
      </c>
      <c r="H56" s="297">
        <v>1385.75</v>
      </c>
      <c r="I56" s="296">
        <v>0</v>
      </c>
      <c r="J56" s="297">
        <v>0</v>
      </c>
      <c r="K56" s="294">
        <f t="shared" si="159"/>
        <v>16</v>
      </c>
      <c r="L56" s="298">
        <f t="shared" si="160"/>
        <v>1889.3</v>
      </c>
      <c r="M56" s="292"/>
      <c r="N56" s="294">
        <v>0</v>
      </c>
      <c r="O56" s="295">
        <v>0</v>
      </c>
      <c r="P56" s="292"/>
      <c r="Q56" s="296">
        <v>1</v>
      </c>
      <c r="R56" s="296">
        <v>682.65</v>
      </c>
      <c r="S56" s="292"/>
      <c r="T56" s="308">
        <f t="shared" ref="T56" si="165">SUM(B56+K56+N56+Q56)</f>
        <v>1091</v>
      </c>
      <c r="U56" s="304">
        <f t="shared" ref="U56" si="166">SUM(C56+L56+O56+R56)</f>
        <v>12745.48</v>
      </c>
      <c r="V56" s="293"/>
      <c r="W56" s="307">
        <v>1047</v>
      </c>
      <c r="X56" s="307">
        <v>11601.73</v>
      </c>
      <c r="Y56" s="300"/>
      <c r="Z56" s="385">
        <f t="shared" ref="Z56" si="167">SUM(T56-W56)</f>
        <v>44</v>
      </c>
      <c r="AA56" s="385">
        <f t="shared" ref="AA56" si="168">SUM(U56-X56)</f>
        <v>1143.75</v>
      </c>
    </row>
    <row r="57" spans="1:29" s="287" customFormat="1" x14ac:dyDescent="0.25">
      <c r="A57" s="191">
        <v>44440</v>
      </c>
      <c r="B57" s="301">
        <v>1025</v>
      </c>
      <c r="C57" s="295">
        <v>9427.52</v>
      </c>
      <c r="D57" s="292"/>
      <c r="E57" s="296">
        <v>13</v>
      </c>
      <c r="F57" s="297">
        <v>698.41</v>
      </c>
      <c r="G57" s="296">
        <v>10</v>
      </c>
      <c r="H57" s="297">
        <v>3310.8</v>
      </c>
      <c r="I57" s="296">
        <v>1</v>
      </c>
      <c r="J57" s="297">
        <v>1589.16</v>
      </c>
      <c r="K57" s="294">
        <f t="shared" ref="K57" si="169">SUM(E57+G57+I57)</f>
        <v>24</v>
      </c>
      <c r="L57" s="298">
        <f t="shared" ref="L57" si="170">SUM(F57+H57+J57)</f>
        <v>5598.37</v>
      </c>
      <c r="M57" s="292"/>
      <c r="N57" s="294">
        <v>0</v>
      </c>
      <c r="O57" s="295">
        <v>0</v>
      </c>
      <c r="P57" s="292"/>
      <c r="Q57" s="296">
        <v>1</v>
      </c>
      <c r="R57" s="296">
        <v>1977.21</v>
      </c>
      <c r="S57" s="292"/>
      <c r="T57" s="308">
        <f t="shared" ref="T57" si="171">SUM(B57+K57+N57+Q57)</f>
        <v>1050</v>
      </c>
      <c r="U57" s="304">
        <f t="shared" ref="U57" si="172">SUM(C57+L57+O57+R57)</f>
        <v>17003.099999999999</v>
      </c>
      <c r="V57" s="293"/>
      <c r="W57" s="307">
        <v>988</v>
      </c>
      <c r="X57" s="307">
        <v>16178.419999999998</v>
      </c>
      <c r="Y57" s="300"/>
      <c r="Z57" s="385">
        <f t="shared" ref="Z57" si="173">SUM(T57-W57)</f>
        <v>62</v>
      </c>
      <c r="AA57" s="385">
        <f t="shared" ref="AA57" si="174">SUM(U57-X57)</f>
        <v>824.68000000000029</v>
      </c>
    </row>
    <row r="58" spans="1:29" s="287" customFormat="1" x14ac:dyDescent="0.25">
      <c r="A58" s="191">
        <v>44470</v>
      </c>
      <c r="B58" s="301">
        <v>859</v>
      </c>
      <c r="C58" s="295">
        <v>7750.61</v>
      </c>
      <c r="D58" s="292"/>
      <c r="E58" s="296">
        <v>22</v>
      </c>
      <c r="F58" s="297">
        <v>975.08</v>
      </c>
      <c r="G58" s="296">
        <v>11</v>
      </c>
      <c r="H58" s="297">
        <v>4051.06</v>
      </c>
      <c r="I58" s="296">
        <v>1</v>
      </c>
      <c r="J58" s="297">
        <v>1108.94</v>
      </c>
      <c r="K58" s="294">
        <f t="shared" ref="K58" si="175">SUM(E58+G58+I58)</f>
        <v>34</v>
      </c>
      <c r="L58" s="298">
        <f t="shared" ref="L58" si="176">SUM(F58+H58+J58)</f>
        <v>6135.08</v>
      </c>
      <c r="M58" s="292"/>
      <c r="N58" s="294">
        <v>2</v>
      </c>
      <c r="O58" s="295">
        <v>6238.95</v>
      </c>
      <c r="P58" s="292"/>
      <c r="Q58" s="296">
        <v>0</v>
      </c>
      <c r="R58" s="296">
        <v>0</v>
      </c>
      <c r="S58" s="292"/>
      <c r="T58" s="308">
        <f t="shared" ref="T58" si="177">SUM(B58+K58+N58+Q58)</f>
        <v>895</v>
      </c>
      <c r="U58" s="304">
        <f t="shared" ref="U58" si="178">SUM(C58+L58+O58+R58)</f>
        <v>20124.64</v>
      </c>
      <c r="V58" s="293"/>
      <c r="W58" s="307">
        <v>597</v>
      </c>
      <c r="X58" s="307">
        <v>9374.85</v>
      </c>
      <c r="Y58" s="300"/>
      <c r="Z58" s="385">
        <f t="shared" ref="Z58" si="179">SUM(T58-W58)</f>
        <v>298</v>
      </c>
      <c r="AA58" s="385">
        <f t="shared" ref="AA58" si="180">SUM(U58-X58)</f>
        <v>10749.789999999999</v>
      </c>
    </row>
    <row r="59" spans="1:29" s="287" customFormat="1" x14ac:dyDescent="0.25">
      <c r="A59" s="191">
        <v>44501</v>
      </c>
      <c r="B59" s="301">
        <v>401</v>
      </c>
      <c r="C59" s="295">
        <v>3662.77</v>
      </c>
      <c r="D59" s="292"/>
      <c r="E59" s="296">
        <v>4</v>
      </c>
      <c r="F59" s="297">
        <v>204.16</v>
      </c>
      <c r="G59" s="296">
        <v>2</v>
      </c>
      <c r="H59" s="297">
        <v>1471.75</v>
      </c>
      <c r="I59" s="296">
        <v>2</v>
      </c>
      <c r="J59" s="297">
        <v>7193.5</v>
      </c>
      <c r="K59" s="294">
        <f t="shared" ref="K59" si="181">SUM(E59+G59+I59)</f>
        <v>8</v>
      </c>
      <c r="L59" s="298">
        <f t="shared" ref="L59" si="182">SUM(F59+H59+J59)</f>
        <v>8869.41</v>
      </c>
      <c r="M59" s="292"/>
      <c r="N59" s="294">
        <v>0</v>
      </c>
      <c r="O59" s="295">
        <v>0</v>
      </c>
      <c r="P59" s="292"/>
      <c r="Q59" s="296">
        <v>1</v>
      </c>
      <c r="R59" s="296">
        <v>1950.89</v>
      </c>
      <c r="S59" s="292"/>
      <c r="T59" s="308">
        <f t="shared" ref="T59" si="183">SUM(B59+K59+N59+Q59)</f>
        <v>410</v>
      </c>
      <c r="U59" s="304">
        <f t="shared" ref="U59" si="184">SUM(C59+L59+O59+R59)</f>
        <v>14483.07</v>
      </c>
      <c r="V59" s="293"/>
      <c r="W59" s="307">
        <v>0</v>
      </c>
      <c r="X59" s="307">
        <v>0</v>
      </c>
      <c r="Y59" s="300"/>
      <c r="Z59" s="385">
        <f t="shared" ref="Z59" si="185">SUM(T59-W59)</f>
        <v>410</v>
      </c>
      <c r="AA59" s="385">
        <f t="shared" ref="AA59" si="186">SUM(U59-X59)</f>
        <v>14483.07</v>
      </c>
    </row>
    <row r="60" spans="1:29" s="287" customFormat="1" ht="5.4" customHeight="1" thickBot="1" x14ac:dyDescent="0.3">
      <c r="A60" s="111"/>
      <c r="B60" s="96"/>
      <c r="C60" s="188"/>
      <c r="D60" s="101"/>
      <c r="E60" s="103"/>
      <c r="F60" s="188"/>
      <c r="G60" s="103"/>
      <c r="H60" s="188"/>
      <c r="I60" s="103"/>
      <c r="J60" s="188"/>
      <c r="K60" s="103"/>
      <c r="L60" s="98"/>
      <c r="M60" s="101"/>
      <c r="N60" s="103"/>
      <c r="O60" s="188"/>
      <c r="P60" s="101"/>
      <c r="Q60" s="103"/>
      <c r="R60" s="188"/>
      <c r="S60" s="101"/>
      <c r="T60" s="96"/>
      <c r="U60" s="98"/>
      <c r="V60" s="93"/>
      <c r="W60" s="109"/>
      <c r="X60" s="99"/>
      <c r="Y60" s="300"/>
      <c r="Z60" s="383"/>
      <c r="AA60" s="384"/>
    </row>
    <row r="61" spans="1:29" s="288" customFormat="1" ht="15" thickTop="1" thickBot="1" x14ac:dyDescent="0.3">
      <c r="A61" s="115" t="s">
        <v>357</v>
      </c>
      <c r="B61" s="302">
        <f>SUM(B49:B59)</f>
        <v>11726</v>
      </c>
      <c r="C61" s="302">
        <f>SUM(C49:C59)</f>
        <v>106296.69</v>
      </c>
      <c r="D61" s="85"/>
      <c r="E61" s="302">
        <f t="shared" ref="E61:L61" si="187">SUM(E49:E59)</f>
        <v>180</v>
      </c>
      <c r="F61" s="302">
        <f t="shared" si="187"/>
        <v>7561.61</v>
      </c>
      <c r="G61" s="302">
        <f t="shared" si="187"/>
        <v>130</v>
      </c>
      <c r="H61" s="302">
        <f t="shared" si="187"/>
        <v>40588.589999999997</v>
      </c>
      <c r="I61" s="302">
        <f t="shared" si="187"/>
        <v>17</v>
      </c>
      <c r="J61" s="302">
        <f t="shared" si="187"/>
        <v>34165.229999999996</v>
      </c>
      <c r="K61" s="302">
        <f t="shared" si="187"/>
        <v>327</v>
      </c>
      <c r="L61" s="302">
        <f t="shared" si="187"/>
        <v>82315.429999999993</v>
      </c>
      <c r="M61" s="85"/>
      <c r="N61" s="302">
        <f t="shared" ref="N61:O61" si="188">SUM(N49:N59)</f>
        <v>3</v>
      </c>
      <c r="O61" s="302">
        <f t="shared" si="188"/>
        <v>33581.07</v>
      </c>
      <c r="P61" s="85"/>
      <c r="Q61" s="302">
        <f t="shared" ref="Q61:R61" si="189">SUM(Q49:Q59)</f>
        <v>12</v>
      </c>
      <c r="R61" s="302">
        <f t="shared" si="189"/>
        <v>24919.73</v>
      </c>
      <c r="S61" s="85"/>
      <c r="T61" s="302">
        <f t="shared" ref="T61:U61" si="190">SUM(T49:T59)</f>
        <v>12068</v>
      </c>
      <c r="U61" s="302">
        <f t="shared" si="190"/>
        <v>247112.92000000004</v>
      </c>
      <c r="V61" s="112"/>
      <c r="W61" s="366">
        <f>SUM(W49:W59)</f>
        <v>11217</v>
      </c>
      <c r="X61" s="366">
        <f>SUM(X49:X59)</f>
        <v>219612.72</v>
      </c>
      <c r="Y61" s="113"/>
      <c r="Z61" s="498">
        <f>SUM(Z49:Z59)</f>
        <v>851</v>
      </c>
      <c r="AA61" s="498">
        <f>SUM(AA49:AA59)</f>
        <v>27500.199999999997</v>
      </c>
    </row>
    <row r="62" spans="1:29" s="164" customFormat="1" ht="3.6" customHeight="1" thickTop="1" thickBot="1" x14ac:dyDescent="0.35">
      <c r="A62" s="163"/>
      <c r="B62" s="205"/>
      <c r="C62" s="76"/>
      <c r="D62" s="76"/>
      <c r="E62" s="76"/>
      <c r="F62" s="76"/>
      <c r="G62" s="76"/>
      <c r="H62" s="76"/>
      <c r="I62" s="76"/>
      <c r="J62" s="76"/>
      <c r="K62" s="76"/>
      <c r="L62" s="76"/>
      <c r="M62" s="76"/>
      <c r="N62" s="76"/>
      <c r="O62" s="76"/>
      <c r="P62" s="76"/>
      <c r="Q62" s="76"/>
      <c r="R62" s="76"/>
      <c r="S62" s="76"/>
      <c r="T62" s="76"/>
      <c r="U62" s="567"/>
      <c r="V62" s="76"/>
      <c r="W62" s="83"/>
      <c r="X62" s="367"/>
      <c r="Y62" s="368"/>
      <c r="Z62" s="378"/>
      <c r="AA62" s="496"/>
      <c r="AB62" s="204"/>
      <c r="AC62" s="204"/>
    </row>
    <row r="63" spans="1:29" s="288" customFormat="1" ht="15" thickBot="1" x14ac:dyDescent="0.3">
      <c r="A63" s="413" t="s">
        <v>353</v>
      </c>
      <c r="B63" s="491">
        <f>SUM(B47+B61)</f>
        <v>19332</v>
      </c>
      <c r="C63" s="491">
        <f>SUM(C47+C61)</f>
        <v>172492.49</v>
      </c>
      <c r="D63" s="116"/>
      <c r="E63" s="491">
        <f t="shared" ref="E63:L63" si="191">SUM(E47+E61)</f>
        <v>336</v>
      </c>
      <c r="F63" s="491">
        <f t="shared" si="191"/>
        <v>12716.04</v>
      </c>
      <c r="G63" s="491">
        <f t="shared" si="191"/>
        <v>267</v>
      </c>
      <c r="H63" s="491">
        <f t="shared" si="191"/>
        <v>92785.84</v>
      </c>
      <c r="I63" s="491">
        <f t="shared" si="191"/>
        <v>34</v>
      </c>
      <c r="J63" s="491">
        <f t="shared" si="191"/>
        <v>77172.350000000006</v>
      </c>
      <c r="K63" s="491">
        <f t="shared" si="191"/>
        <v>637</v>
      </c>
      <c r="L63" s="491">
        <f t="shared" si="191"/>
        <v>182674.22999999998</v>
      </c>
      <c r="M63" s="116"/>
      <c r="N63" s="491">
        <f t="shared" ref="N63:O63" si="192">SUM(N47+N61)</f>
        <v>8</v>
      </c>
      <c r="O63" s="491">
        <f t="shared" si="192"/>
        <v>54829.710000000006</v>
      </c>
      <c r="P63" s="116"/>
      <c r="Q63" s="491">
        <f t="shared" ref="Q63:R63" si="193">SUM(Q47+Q61)</f>
        <v>12</v>
      </c>
      <c r="R63" s="491">
        <f t="shared" si="193"/>
        <v>24919.73</v>
      </c>
      <c r="S63" s="116"/>
      <c r="T63" s="491">
        <f t="shared" ref="T63:U63" si="194">SUM(T47+T61)</f>
        <v>19989</v>
      </c>
      <c r="U63" s="565">
        <f t="shared" si="194"/>
        <v>434916.16000000003</v>
      </c>
      <c r="V63" s="117"/>
      <c r="W63" s="370">
        <f>SUM(W47+W61)</f>
        <v>19130</v>
      </c>
      <c r="X63" s="370">
        <f>SUM(X47+X61)</f>
        <v>407301.16000000003</v>
      </c>
      <c r="Y63" s="118"/>
      <c r="Z63" s="499">
        <f>SUM(Z47+Z61)</f>
        <v>859</v>
      </c>
      <c r="AA63" s="499">
        <f>SUM(AA47+AA61)</f>
        <v>27614.999999999985</v>
      </c>
    </row>
    <row r="64" spans="1:29" s="288" customFormat="1" ht="9.6" customHeight="1" x14ac:dyDescent="0.25">
      <c r="A64" s="111"/>
      <c r="B64" s="96"/>
      <c r="C64" s="188"/>
      <c r="D64" s="101"/>
      <c r="E64" s="103"/>
      <c r="F64" s="188"/>
      <c r="G64" s="103"/>
      <c r="H64" s="188"/>
      <c r="I64" s="103"/>
      <c r="J64" s="188"/>
      <c r="K64" s="103"/>
      <c r="L64" s="98"/>
      <c r="M64" s="101"/>
      <c r="N64" s="103"/>
      <c r="O64" s="188"/>
      <c r="P64" s="101"/>
      <c r="Q64" s="103"/>
      <c r="R64" s="188"/>
      <c r="S64" s="101"/>
      <c r="T64" s="96"/>
      <c r="U64" s="98"/>
      <c r="V64" s="93"/>
      <c r="W64" s="109"/>
      <c r="X64" s="99"/>
      <c r="Y64" s="300"/>
      <c r="Z64" s="383"/>
      <c r="AA64" s="384"/>
    </row>
    <row r="65" spans="1:29" s="65" customFormat="1" ht="13.8" x14ac:dyDescent="0.25">
      <c r="A65" s="426" t="s">
        <v>362</v>
      </c>
      <c r="B65" s="81"/>
      <c r="C65" s="184"/>
      <c r="D65" s="81"/>
      <c r="E65" s="81"/>
      <c r="F65" s="81"/>
      <c r="G65" s="81"/>
      <c r="H65" s="81"/>
      <c r="I65" s="81"/>
      <c r="J65" s="81"/>
      <c r="K65" s="81"/>
      <c r="L65" s="81"/>
      <c r="M65" s="291"/>
      <c r="N65" s="291"/>
      <c r="O65" s="291"/>
      <c r="P65" s="291"/>
      <c r="Q65" s="291"/>
      <c r="R65" s="291"/>
      <c r="S65" s="425"/>
      <c r="T65" s="291"/>
      <c r="U65" s="291"/>
      <c r="V65" s="80"/>
      <c r="W65" s="83"/>
      <c r="X65" s="83"/>
      <c r="Y65" s="300"/>
      <c r="Z65" s="378"/>
      <c r="AA65" s="378"/>
    </row>
    <row r="66" spans="1:29" s="65" customFormat="1" ht="13.8" x14ac:dyDescent="0.25">
      <c r="A66" s="412" t="s">
        <v>84</v>
      </c>
      <c r="B66" s="81"/>
      <c r="C66" s="184"/>
      <c r="D66" s="81"/>
      <c r="E66" s="81"/>
      <c r="F66" s="81"/>
      <c r="G66" s="81"/>
      <c r="H66" s="81"/>
      <c r="I66" s="81"/>
      <c r="J66" s="81"/>
      <c r="K66" s="81"/>
      <c r="L66" s="81"/>
      <c r="M66" s="291"/>
      <c r="N66" s="291"/>
      <c r="O66" s="291"/>
      <c r="P66" s="291"/>
      <c r="Q66" s="291"/>
      <c r="R66" s="291"/>
      <c r="S66" s="555"/>
      <c r="T66" s="291"/>
      <c r="U66" s="291"/>
      <c r="V66" s="80"/>
      <c r="W66" s="83"/>
      <c r="X66" s="83"/>
      <c r="Y66" s="300"/>
      <c r="Z66" s="378"/>
      <c r="AA66" s="378"/>
    </row>
    <row r="67" spans="1:29" s="287" customFormat="1" x14ac:dyDescent="0.25">
      <c r="A67" s="127">
        <v>2020</v>
      </c>
      <c r="B67" s="301">
        <f>'Annual Capacity'!D46</f>
        <v>1</v>
      </c>
      <c r="C67" s="301">
        <f>'Annual Capacity'!E46</f>
        <v>10.72</v>
      </c>
      <c r="D67" s="292"/>
      <c r="E67" s="283">
        <f>'Annual Capacity'!G46</f>
        <v>0</v>
      </c>
      <c r="F67" s="283">
        <f>'Annual Capacity'!H46</f>
        <v>0</v>
      </c>
      <c r="G67" s="283">
        <f>'Annual Capacity'!I46</f>
        <v>0</v>
      </c>
      <c r="H67" s="283">
        <f>'Annual Capacity'!J46</f>
        <v>0</v>
      </c>
      <c r="I67" s="283">
        <f>'Annual Capacity'!K46</f>
        <v>0</v>
      </c>
      <c r="J67" s="283">
        <f>'Annual Capacity'!L46</f>
        <v>0</v>
      </c>
      <c r="K67" s="294">
        <f t="shared" ref="K67" si="195">SUM(E67+G67+I67)</f>
        <v>0</v>
      </c>
      <c r="L67" s="298">
        <f t="shared" ref="L67" si="196">SUM(F67+H67+J67)</f>
        <v>0</v>
      </c>
      <c r="M67" s="292"/>
      <c r="N67" s="301">
        <f>'Annual Capacity'!P46</f>
        <v>0</v>
      </c>
      <c r="O67" s="301">
        <f>'Annual Capacity'!Q46</f>
        <v>0</v>
      </c>
      <c r="P67" s="292"/>
      <c r="Q67" s="283">
        <f>'Annual Capacity'!S46</f>
        <v>0</v>
      </c>
      <c r="R67" s="283">
        <f>'Annual Capacity'!T46</f>
        <v>0</v>
      </c>
      <c r="S67" s="292"/>
      <c r="T67" s="308">
        <f t="shared" ref="T67" si="197">SUM(B67+K67+N67+Q67)</f>
        <v>1</v>
      </c>
      <c r="U67" s="304">
        <f t="shared" ref="U67" si="198">SUM(C67+L67+O67+R67)</f>
        <v>10.72</v>
      </c>
      <c r="V67" s="293"/>
      <c r="W67" s="307">
        <v>0</v>
      </c>
      <c r="X67" s="307">
        <v>0</v>
      </c>
      <c r="Y67" s="300"/>
      <c r="Z67" s="385">
        <f t="shared" ref="Z67" si="199">SUM(T67-W67)</f>
        <v>1</v>
      </c>
      <c r="AA67" s="385">
        <f t="shared" ref="AA67" si="200">SUM(U67-X67)</f>
        <v>10.72</v>
      </c>
    </row>
    <row r="68" spans="1:29" s="287" customFormat="1" ht="5.4" customHeight="1" thickBot="1" x14ac:dyDescent="0.3">
      <c r="A68" s="111"/>
      <c r="B68" s="96"/>
      <c r="C68" s="188"/>
      <c r="D68" s="101"/>
      <c r="E68" s="103"/>
      <c r="F68" s="188"/>
      <c r="G68" s="103"/>
      <c r="H68" s="188"/>
      <c r="I68" s="103"/>
      <c r="J68" s="188"/>
      <c r="K68" s="103"/>
      <c r="L68" s="98"/>
      <c r="M68" s="101"/>
      <c r="N68" s="103"/>
      <c r="O68" s="188"/>
      <c r="P68" s="101"/>
      <c r="Q68" s="103"/>
      <c r="R68" s="188"/>
      <c r="S68" s="101"/>
      <c r="T68" s="96"/>
      <c r="U68" s="98"/>
      <c r="V68" s="93"/>
      <c r="W68" s="109"/>
      <c r="X68" s="99"/>
      <c r="Y68" s="300"/>
      <c r="Z68" s="383"/>
      <c r="AA68" s="384"/>
    </row>
    <row r="69" spans="1:29" s="114" customFormat="1" ht="15" thickTop="1" thickBot="1" x14ac:dyDescent="0.3">
      <c r="A69" s="115" t="s">
        <v>404</v>
      </c>
      <c r="B69" s="302">
        <f>B67</f>
        <v>1</v>
      </c>
      <c r="C69" s="302">
        <f>C67</f>
        <v>10.72</v>
      </c>
      <c r="D69" s="85"/>
      <c r="E69" s="302">
        <f t="shared" ref="E69:L69" si="201">E67</f>
        <v>0</v>
      </c>
      <c r="F69" s="302">
        <f t="shared" si="201"/>
        <v>0</v>
      </c>
      <c r="G69" s="302">
        <f t="shared" si="201"/>
        <v>0</v>
      </c>
      <c r="H69" s="302">
        <f t="shared" si="201"/>
        <v>0</v>
      </c>
      <c r="I69" s="302">
        <f t="shared" si="201"/>
        <v>0</v>
      </c>
      <c r="J69" s="302">
        <f t="shared" si="201"/>
        <v>0</v>
      </c>
      <c r="K69" s="302">
        <f t="shared" si="201"/>
        <v>0</v>
      </c>
      <c r="L69" s="302">
        <f t="shared" si="201"/>
        <v>0</v>
      </c>
      <c r="M69" s="85"/>
      <c r="N69" s="302">
        <f t="shared" ref="N69:R69" si="202">N67</f>
        <v>0</v>
      </c>
      <c r="O69" s="302">
        <f t="shared" si="202"/>
        <v>0</v>
      </c>
      <c r="P69" s="85"/>
      <c r="Q69" s="302">
        <f t="shared" si="202"/>
        <v>0</v>
      </c>
      <c r="R69" s="302">
        <f t="shared" si="202"/>
        <v>0</v>
      </c>
      <c r="S69" s="85"/>
      <c r="T69" s="302">
        <f t="shared" ref="T69:U69" si="203">T67</f>
        <v>1</v>
      </c>
      <c r="U69" s="302">
        <f t="shared" si="203"/>
        <v>10.72</v>
      </c>
      <c r="V69" s="112"/>
      <c r="W69" s="366">
        <f>W67</f>
        <v>0</v>
      </c>
      <c r="X69" s="366">
        <f>X67</f>
        <v>0</v>
      </c>
      <c r="Y69" s="113"/>
      <c r="Z69" s="386">
        <f>Z67</f>
        <v>1</v>
      </c>
      <c r="AA69" s="386">
        <f>AA67</f>
        <v>10.72</v>
      </c>
    </row>
    <row r="70" spans="1:29" s="288" customFormat="1" ht="9.6" customHeight="1" thickTop="1" x14ac:dyDescent="0.25">
      <c r="A70" s="111"/>
      <c r="B70" s="96"/>
      <c r="C70" s="188"/>
      <c r="D70" s="101"/>
      <c r="E70" s="103"/>
      <c r="F70" s="188"/>
      <c r="G70" s="103"/>
      <c r="H70" s="188"/>
      <c r="I70" s="103"/>
      <c r="J70" s="188"/>
      <c r="K70" s="103"/>
      <c r="L70" s="98"/>
      <c r="M70" s="101"/>
      <c r="N70" s="103"/>
      <c r="O70" s="188"/>
      <c r="P70" s="101"/>
      <c r="Q70" s="103"/>
      <c r="R70" s="188"/>
      <c r="S70" s="101"/>
      <c r="T70" s="96"/>
      <c r="U70" s="98"/>
      <c r="V70" s="93"/>
      <c r="W70" s="109"/>
      <c r="X70" s="99"/>
      <c r="Y70" s="300"/>
      <c r="Z70" s="383"/>
      <c r="AA70" s="384"/>
    </row>
    <row r="71" spans="1:29" s="287" customFormat="1" x14ac:dyDescent="0.25">
      <c r="A71" s="191">
        <v>44409</v>
      </c>
      <c r="B71" s="301">
        <v>0</v>
      </c>
      <c r="C71" s="295">
        <v>0</v>
      </c>
      <c r="D71" s="292"/>
      <c r="E71" s="296">
        <v>0</v>
      </c>
      <c r="F71" s="297">
        <v>0</v>
      </c>
      <c r="G71" s="296">
        <v>0</v>
      </c>
      <c r="H71" s="297">
        <v>0</v>
      </c>
      <c r="I71" s="296">
        <v>0</v>
      </c>
      <c r="J71" s="297">
        <v>0</v>
      </c>
      <c r="K71" s="294">
        <f t="shared" ref="K71" si="204">SUM(E71+G71+I71)</f>
        <v>0</v>
      </c>
      <c r="L71" s="298">
        <f t="shared" ref="L71" si="205">SUM(F71+H71+J71)</f>
        <v>0</v>
      </c>
      <c r="M71" s="292"/>
      <c r="N71" s="294">
        <v>0</v>
      </c>
      <c r="O71" s="295">
        <v>0</v>
      </c>
      <c r="P71" s="292"/>
      <c r="Q71" s="296">
        <v>0</v>
      </c>
      <c r="R71" s="296">
        <v>0</v>
      </c>
      <c r="S71" s="292"/>
      <c r="T71" s="308">
        <f t="shared" ref="T71" si="206">SUM(B71+K71+N71+Q71)</f>
        <v>0</v>
      </c>
      <c r="U71" s="304">
        <f t="shared" ref="U71" si="207">SUM(C71+L71+O71+R71)</f>
        <v>0</v>
      </c>
      <c r="V71" s="293"/>
      <c r="W71" s="307">
        <v>0</v>
      </c>
      <c r="X71" s="307">
        <v>0</v>
      </c>
      <c r="Y71" s="300"/>
      <c r="Z71" s="385">
        <f t="shared" ref="Z71" si="208">SUM(T71-W71)</f>
        <v>0</v>
      </c>
      <c r="AA71" s="385">
        <f t="shared" ref="AA71" si="209">SUM(U71-X71)</f>
        <v>0</v>
      </c>
    </row>
    <row r="72" spans="1:29" s="287" customFormat="1" x14ac:dyDescent="0.25">
      <c r="A72" s="191">
        <v>44440</v>
      </c>
      <c r="B72" s="301">
        <v>0</v>
      </c>
      <c r="C72" s="295">
        <v>0</v>
      </c>
      <c r="D72" s="292"/>
      <c r="E72" s="296">
        <v>0</v>
      </c>
      <c r="F72" s="297">
        <v>0</v>
      </c>
      <c r="G72" s="296">
        <v>0</v>
      </c>
      <c r="H72" s="297">
        <v>0</v>
      </c>
      <c r="I72" s="296">
        <v>0</v>
      </c>
      <c r="J72" s="297">
        <v>0</v>
      </c>
      <c r="K72" s="294">
        <f t="shared" ref="K72" si="210">SUM(E72+G72+I72)</f>
        <v>0</v>
      </c>
      <c r="L72" s="298">
        <f t="shared" ref="L72" si="211">SUM(F72+H72+J72)</f>
        <v>0</v>
      </c>
      <c r="M72" s="292"/>
      <c r="N72" s="294">
        <v>0</v>
      </c>
      <c r="O72" s="295">
        <v>0</v>
      </c>
      <c r="P72" s="292"/>
      <c r="Q72" s="296">
        <v>0</v>
      </c>
      <c r="R72" s="296">
        <v>0</v>
      </c>
      <c r="S72" s="292"/>
      <c r="T72" s="308">
        <f t="shared" ref="T72" si="212">SUM(B72+K72+N72+Q72)</f>
        <v>0</v>
      </c>
      <c r="U72" s="304">
        <f t="shared" ref="U72" si="213">SUM(C72+L72+O72+R72)</f>
        <v>0</v>
      </c>
      <c r="V72" s="293"/>
      <c r="W72" s="307">
        <v>0</v>
      </c>
      <c r="X72" s="307">
        <v>0</v>
      </c>
      <c r="Y72" s="300"/>
      <c r="Z72" s="385">
        <f t="shared" ref="Z72" si="214">SUM(T72-W72)</f>
        <v>0</v>
      </c>
      <c r="AA72" s="385">
        <f t="shared" ref="AA72" si="215">SUM(U72-X72)</f>
        <v>0</v>
      </c>
    </row>
    <row r="73" spans="1:29" s="287" customFormat="1" x14ac:dyDescent="0.25">
      <c r="A73" s="191">
        <v>44470</v>
      </c>
      <c r="B73" s="301">
        <v>0</v>
      </c>
      <c r="C73" s="295">
        <v>0</v>
      </c>
      <c r="D73" s="292"/>
      <c r="E73" s="296">
        <v>0</v>
      </c>
      <c r="F73" s="297">
        <v>0</v>
      </c>
      <c r="G73" s="296">
        <v>0</v>
      </c>
      <c r="H73" s="297">
        <v>0</v>
      </c>
      <c r="I73" s="296">
        <v>0</v>
      </c>
      <c r="J73" s="297">
        <v>0</v>
      </c>
      <c r="K73" s="294">
        <f t="shared" ref="K73" si="216">SUM(E73+G73+I73)</f>
        <v>0</v>
      </c>
      <c r="L73" s="298">
        <f t="shared" ref="L73" si="217">SUM(F73+H73+J73)</f>
        <v>0</v>
      </c>
      <c r="M73" s="292"/>
      <c r="N73" s="294">
        <v>0</v>
      </c>
      <c r="O73" s="295">
        <v>0</v>
      </c>
      <c r="P73" s="292"/>
      <c r="Q73" s="296">
        <v>0</v>
      </c>
      <c r="R73" s="296">
        <v>0</v>
      </c>
      <c r="S73" s="292"/>
      <c r="T73" s="308">
        <f t="shared" ref="T73" si="218">SUM(B73+K73+N73+Q73)</f>
        <v>0</v>
      </c>
      <c r="U73" s="304">
        <f t="shared" ref="U73" si="219">SUM(C73+L73+O73+R73)</f>
        <v>0</v>
      </c>
      <c r="V73" s="293"/>
      <c r="W73" s="307">
        <v>0</v>
      </c>
      <c r="X73" s="307">
        <v>0</v>
      </c>
      <c r="Y73" s="300"/>
      <c r="Z73" s="385">
        <f t="shared" ref="Z73" si="220">SUM(T73-W73)</f>
        <v>0</v>
      </c>
      <c r="AA73" s="385">
        <f t="shared" ref="AA73" si="221">SUM(U73-X73)</f>
        <v>0</v>
      </c>
    </row>
    <row r="74" spans="1:29" s="287" customFormat="1" x14ac:dyDescent="0.25">
      <c r="A74" s="191">
        <v>44470</v>
      </c>
      <c r="B74" s="301">
        <v>0</v>
      </c>
      <c r="C74" s="295">
        <v>0</v>
      </c>
      <c r="D74" s="292"/>
      <c r="E74" s="296">
        <v>0</v>
      </c>
      <c r="F74" s="297">
        <v>0</v>
      </c>
      <c r="G74" s="296">
        <v>0</v>
      </c>
      <c r="H74" s="297">
        <v>0</v>
      </c>
      <c r="I74" s="296">
        <v>0</v>
      </c>
      <c r="J74" s="297">
        <v>0</v>
      </c>
      <c r="K74" s="294">
        <f t="shared" ref="K74" si="222">SUM(E74+G74+I74)</f>
        <v>0</v>
      </c>
      <c r="L74" s="298">
        <f t="shared" ref="L74" si="223">SUM(F74+H74+J74)</f>
        <v>0</v>
      </c>
      <c r="M74" s="292"/>
      <c r="N74" s="294">
        <v>0</v>
      </c>
      <c r="O74" s="295">
        <v>0</v>
      </c>
      <c r="P74" s="292"/>
      <c r="Q74" s="296">
        <v>0</v>
      </c>
      <c r="R74" s="296">
        <v>0</v>
      </c>
      <c r="S74" s="292"/>
      <c r="T74" s="308">
        <f t="shared" ref="T74" si="224">SUM(B74+K74+N74+Q74)</f>
        <v>0</v>
      </c>
      <c r="U74" s="304">
        <f t="shared" ref="U74" si="225">SUM(C74+L74+O74+R74)</f>
        <v>0</v>
      </c>
      <c r="V74" s="293"/>
      <c r="W74" s="307">
        <v>0</v>
      </c>
      <c r="X74" s="307">
        <v>0</v>
      </c>
      <c r="Y74" s="300"/>
      <c r="Z74" s="385">
        <f t="shared" ref="Z74" si="226">SUM(T74-W74)</f>
        <v>0</v>
      </c>
      <c r="AA74" s="385">
        <f t="shared" ref="AA74" si="227">SUM(U74-X74)</f>
        <v>0</v>
      </c>
    </row>
    <row r="75" spans="1:29" s="287" customFormat="1" x14ac:dyDescent="0.25">
      <c r="A75" s="191">
        <v>44501</v>
      </c>
      <c r="B75" s="301">
        <v>19</v>
      </c>
      <c r="C75" s="295">
        <v>159.07</v>
      </c>
      <c r="D75" s="292"/>
      <c r="E75" s="296">
        <v>0</v>
      </c>
      <c r="F75" s="297">
        <v>0</v>
      </c>
      <c r="G75" s="296">
        <v>0</v>
      </c>
      <c r="H75" s="297">
        <v>0</v>
      </c>
      <c r="I75" s="296">
        <v>0</v>
      </c>
      <c r="J75" s="297">
        <v>0</v>
      </c>
      <c r="K75" s="294">
        <f t="shared" ref="K75" si="228">SUM(E75+G75+I75)</f>
        <v>0</v>
      </c>
      <c r="L75" s="298">
        <f t="shared" ref="L75" si="229">SUM(F75+H75+J75)</f>
        <v>0</v>
      </c>
      <c r="M75" s="292"/>
      <c r="N75" s="294">
        <v>0</v>
      </c>
      <c r="O75" s="295">
        <v>0</v>
      </c>
      <c r="P75" s="292"/>
      <c r="Q75" s="296">
        <v>0</v>
      </c>
      <c r="R75" s="296">
        <v>0</v>
      </c>
      <c r="S75" s="292"/>
      <c r="T75" s="308">
        <f t="shared" ref="T75" si="230">SUM(B75+K75+N75+Q75)</f>
        <v>19</v>
      </c>
      <c r="U75" s="304">
        <f t="shared" ref="U75" si="231">SUM(C75+L75+O75+R75)</f>
        <v>159.07</v>
      </c>
      <c r="V75" s="293"/>
      <c r="W75" s="307">
        <v>0</v>
      </c>
      <c r="X75" s="307">
        <v>0</v>
      </c>
      <c r="Y75" s="300"/>
      <c r="Z75" s="385">
        <f t="shared" ref="Z75" si="232">SUM(T75-W75)</f>
        <v>19</v>
      </c>
      <c r="AA75" s="385">
        <f t="shared" ref="AA75" si="233">SUM(U75-X75)</f>
        <v>159.07</v>
      </c>
    </row>
    <row r="76" spans="1:29" s="287" customFormat="1" ht="5.4" customHeight="1" thickBot="1" x14ac:dyDescent="0.3">
      <c r="A76" s="111"/>
      <c r="B76" s="96"/>
      <c r="C76" s="188"/>
      <c r="D76" s="101"/>
      <c r="E76" s="103"/>
      <c r="F76" s="188"/>
      <c r="G76" s="103"/>
      <c r="H76" s="188"/>
      <c r="I76" s="103"/>
      <c r="J76" s="188"/>
      <c r="K76" s="103"/>
      <c r="L76" s="98"/>
      <c r="M76" s="101"/>
      <c r="N76" s="103"/>
      <c r="O76" s="188"/>
      <c r="P76" s="101"/>
      <c r="Q76" s="103"/>
      <c r="R76" s="188"/>
      <c r="S76" s="101"/>
      <c r="T76" s="96"/>
      <c r="U76" s="98"/>
      <c r="V76" s="93"/>
      <c r="W76" s="109"/>
      <c r="X76" s="99"/>
      <c r="Y76" s="300"/>
      <c r="Z76" s="383"/>
      <c r="AA76" s="384"/>
    </row>
    <row r="77" spans="1:29" s="288" customFormat="1" ht="15" thickTop="1" thickBot="1" x14ac:dyDescent="0.3">
      <c r="A77" s="115" t="s">
        <v>372</v>
      </c>
      <c r="B77" s="302">
        <f>SUM(B71:B75)</f>
        <v>19</v>
      </c>
      <c r="C77" s="302">
        <f>SUM(C71:C75)</f>
        <v>159.07</v>
      </c>
      <c r="D77" s="85"/>
      <c r="E77" s="302">
        <f t="shared" ref="E77:L77" si="234">SUM(E71:E75)</f>
        <v>0</v>
      </c>
      <c r="F77" s="302">
        <f t="shared" si="234"/>
        <v>0</v>
      </c>
      <c r="G77" s="302">
        <f t="shared" si="234"/>
        <v>0</v>
      </c>
      <c r="H77" s="302">
        <f t="shared" si="234"/>
        <v>0</v>
      </c>
      <c r="I77" s="302">
        <f t="shared" si="234"/>
        <v>0</v>
      </c>
      <c r="J77" s="302">
        <f t="shared" si="234"/>
        <v>0</v>
      </c>
      <c r="K77" s="302">
        <f t="shared" si="234"/>
        <v>0</v>
      </c>
      <c r="L77" s="302">
        <f t="shared" si="234"/>
        <v>0</v>
      </c>
      <c r="M77" s="85"/>
      <c r="N77" s="302">
        <f t="shared" ref="N77:O77" si="235">SUM(N71:N75)</f>
        <v>0</v>
      </c>
      <c r="O77" s="302">
        <f t="shared" si="235"/>
        <v>0</v>
      </c>
      <c r="P77" s="85"/>
      <c r="Q77" s="302">
        <f t="shared" ref="Q77:R77" si="236">SUM(Q71:Q75)</f>
        <v>0</v>
      </c>
      <c r="R77" s="302">
        <f t="shared" si="236"/>
        <v>0</v>
      </c>
      <c r="S77" s="85"/>
      <c r="T77" s="302">
        <f t="shared" ref="T77:U77" si="237">SUM(T71:T75)</f>
        <v>19</v>
      </c>
      <c r="U77" s="302">
        <f t="shared" si="237"/>
        <v>159.07</v>
      </c>
      <c r="V77" s="112"/>
      <c r="W77" s="366">
        <f>SUM(W71:W75)</f>
        <v>0</v>
      </c>
      <c r="X77" s="366">
        <f>SUM(X71:X75)</f>
        <v>0</v>
      </c>
      <c r="Y77" s="113"/>
      <c r="Z77" s="498">
        <f>SUM(Z71:Z75)</f>
        <v>19</v>
      </c>
      <c r="AA77" s="498">
        <f>SUM(AA71:AA75)</f>
        <v>159.07</v>
      </c>
    </row>
    <row r="78" spans="1:29" s="306" customFormat="1" ht="3.6" customHeight="1" thickTop="1" thickBot="1" x14ac:dyDescent="0.35">
      <c r="A78" s="305"/>
      <c r="B78" s="205"/>
      <c r="C78" s="291"/>
      <c r="D78" s="291"/>
      <c r="E78" s="291"/>
      <c r="F78" s="291"/>
      <c r="G78" s="291"/>
      <c r="H78" s="291"/>
      <c r="I78" s="291"/>
      <c r="J78" s="291"/>
      <c r="K78" s="291"/>
      <c r="L78" s="291"/>
      <c r="M78" s="291"/>
      <c r="N78" s="291"/>
      <c r="O78" s="291"/>
      <c r="P78" s="291"/>
      <c r="Q78" s="291"/>
      <c r="R78" s="291"/>
      <c r="S78" s="291"/>
      <c r="T78" s="291"/>
      <c r="U78" s="291"/>
      <c r="V78" s="291"/>
      <c r="W78" s="83"/>
      <c r="X78" s="367"/>
      <c r="Y78" s="368"/>
      <c r="Z78" s="378"/>
      <c r="AA78" s="496"/>
      <c r="AB78" s="204"/>
      <c r="AC78" s="204"/>
    </row>
    <row r="79" spans="1:29" s="288" customFormat="1" ht="15" thickBot="1" x14ac:dyDescent="0.3">
      <c r="A79" s="413" t="s">
        <v>373</v>
      </c>
      <c r="B79" s="491">
        <f>SUM(B77+B69)</f>
        <v>20</v>
      </c>
      <c r="C79" s="491">
        <f>SUM(C77+C69)</f>
        <v>169.79</v>
      </c>
      <c r="D79" s="116"/>
      <c r="E79" s="491">
        <f t="shared" ref="E79:L79" si="238">SUM(E77+E69)</f>
        <v>0</v>
      </c>
      <c r="F79" s="491">
        <f t="shared" si="238"/>
        <v>0</v>
      </c>
      <c r="G79" s="491">
        <f t="shared" si="238"/>
        <v>0</v>
      </c>
      <c r="H79" s="491">
        <f t="shared" si="238"/>
        <v>0</v>
      </c>
      <c r="I79" s="491">
        <f t="shared" si="238"/>
        <v>0</v>
      </c>
      <c r="J79" s="491">
        <f t="shared" si="238"/>
        <v>0</v>
      </c>
      <c r="K79" s="491">
        <f t="shared" si="238"/>
        <v>0</v>
      </c>
      <c r="L79" s="491">
        <f t="shared" si="238"/>
        <v>0</v>
      </c>
      <c r="M79" s="116"/>
      <c r="N79" s="491">
        <f t="shared" ref="N79:O79" si="239">SUM(N77+N69)</f>
        <v>0</v>
      </c>
      <c r="O79" s="491">
        <f t="shared" si="239"/>
        <v>0</v>
      </c>
      <c r="P79" s="116"/>
      <c r="Q79" s="491">
        <f t="shared" ref="Q79:R79" si="240">SUM(Q77+Q69)</f>
        <v>0</v>
      </c>
      <c r="R79" s="491">
        <f t="shared" si="240"/>
        <v>0</v>
      </c>
      <c r="S79" s="116"/>
      <c r="T79" s="491">
        <f t="shared" ref="T79:U79" si="241">SUM(T77+T69)</f>
        <v>20</v>
      </c>
      <c r="U79" s="491">
        <f t="shared" si="241"/>
        <v>169.79</v>
      </c>
      <c r="V79" s="117"/>
      <c r="W79" s="491">
        <f t="shared" ref="W79:X79" si="242">SUM(W77+W69)</f>
        <v>0</v>
      </c>
      <c r="X79" s="491">
        <f t="shared" si="242"/>
        <v>0</v>
      </c>
      <c r="Y79" s="118"/>
      <c r="Z79" s="491">
        <f t="shared" ref="Z79:AA79" si="243">SUM(Z77+Z69)</f>
        <v>20</v>
      </c>
      <c r="AA79" s="491">
        <f t="shared" si="243"/>
        <v>169.79</v>
      </c>
    </row>
    <row r="80" spans="1:29" s="306" customFormat="1" ht="14.4" customHeight="1" x14ac:dyDescent="0.3">
      <c r="A80" s="305"/>
      <c r="B80" s="320"/>
      <c r="C80" s="320"/>
      <c r="D80" s="291"/>
      <c r="E80" s="291"/>
      <c r="F80" s="291"/>
      <c r="G80" s="291"/>
      <c r="H80" s="291"/>
      <c r="I80" s="291"/>
      <c r="J80" s="291"/>
      <c r="K80" s="291"/>
      <c r="L80" s="291"/>
      <c r="M80" s="291"/>
      <c r="N80" s="291"/>
      <c r="O80" s="291"/>
      <c r="P80" s="291"/>
      <c r="Q80" s="291"/>
      <c r="R80" s="291"/>
      <c r="S80" s="291"/>
      <c r="T80" s="291"/>
      <c r="U80" s="291"/>
      <c r="V80" s="291"/>
      <c r="W80" s="368"/>
      <c r="X80" s="372"/>
      <c r="Y80" s="368"/>
      <c r="Z80" s="378"/>
      <c r="AA80" s="496"/>
      <c r="AB80" s="204"/>
      <c r="AC80" s="204"/>
    </row>
    <row r="81" spans="1:29" s="164" customFormat="1" ht="14.4" customHeight="1" thickBot="1" x14ac:dyDescent="0.35">
      <c r="A81" s="350" t="s">
        <v>369</v>
      </c>
      <c r="B81" s="411"/>
      <c r="C81" s="351"/>
      <c r="D81" s="76"/>
      <c r="E81" s="351"/>
      <c r="F81" s="351"/>
      <c r="G81" s="351"/>
      <c r="H81" s="351"/>
      <c r="I81" s="351"/>
      <c r="J81" s="351"/>
      <c r="K81" s="351"/>
      <c r="L81" s="351"/>
      <c r="M81" s="76"/>
      <c r="N81" s="351"/>
      <c r="O81" s="351"/>
      <c r="P81" s="76"/>
      <c r="Q81" s="351"/>
      <c r="R81" s="351"/>
      <c r="S81" s="76"/>
      <c r="T81" s="351"/>
      <c r="U81" s="351"/>
      <c r="V81" s="76"/>
      <c r="W81" s="373"/>
      <c r="X81" s="374"/>
      <c r="Y81" s="368"/>
      <c r="Z81" s="500"/>
      <c r="AA81" s="501"/>
      <c r="AB81" s="204"/>
      <c r="AC81" s="204"/>
    </row>
    <row r="82" spans="1:29" s="114" customFormat="1" ht="15" thickTop="1" thickBot="1" x14ac:dyDescent="0.3">
      <c r="A82" s="338" t="s">
        <v>368</v>
      </c>
      <c r="B82" s="403">
        <f>SUM(B20+B47+B69)</f>
        <v>129690</v>
      </c>
      <c r="C82" s="403">
        <f>SUM(C20+C47+C69)</f>
        <v>1089039.6709999999</v>
      </c>
      <c r="D82" s="404"/>
      <c r="E82" s="405">
        <f>SUM(E20+E47+E69)</f>
        <v>4538</v>
      </c>
      <c r="F82" s="405">
        <f t="shared" ref="F82:J82" si="244">SUM(F20+F47+F69)</f>
        <v>145379.625</v>
      </c>
      <c r="G82" s="405">
        <f t="shared" si="244"/>
        <v>2562</v>
      </c>
      <c r="H82" s="405">
        <f t="shared" si="244"/>
        <v>832101.3679999999</v>
      </c>
      <c r="I82" s="405">
        <f t="shared" si="244"/>
        <v>292</v>
      </c>
      <c r="J82" s="405">
        <f t="shared" si="244"/>
        <v>717281.06400000001</v>
      </c>
      <c r="K82" s="403">
        <f t="shared" ref="K82:L82" si="245">SUM(K20+K47+K69)</f>
        <v>7392</v>
      </c>
      <c r="L82" s="403">
        <f t="shared" si="245"/>
        <v>1694762.057</v>
      </c>
      <c r="M82" s="404"/>
      <c r="N82" s="403">
        <f t="shared" ref="N82:O82" si="246">SUM(N20+N47+N69)</f>
        <v>184</v>
      </c>
      <c r="O82" s="403">
        <f t="shared" si="246"/>
        <v>735994.125</v>
      </c>
      <c r="P82" s="404"/>
      <c r="Q82" s="403">
        <f t="shared" ref="Q82:R82" si="247">SUM(Q20+Q47+Q69)</f>
        <v>0</v>
      </c>
      <c r="R82" s="403">
        <f t="shared" si="247"/>
        <v>0</v>
      </c>
      <c r="S82" s="406"/>
      <c r="T82" s="403">
        <f t="shared" ref="T82:U82" si="248">SUM(T20+T47+T69)</f>
        <v>137266</v>
      </c>
      <c r="U82" s="403">
        <f t="shared" si="248"/>
        <v>3519795.8530000006</v>
      </c>
      <c r="V82" s="407"/>
      <c r="W82" s="563">
        <f>SUM(W20+W47+W69)</f>
        <v>137261</v>
      </c>
      <c r="X82" s="563">
        <f>SUM(X20+X47+X69)</f>
        <v>3519737.088</v>
      </c>
      <c r="Y82" s="113"/>
      <c r="Z82" s="502">
        <f>T82-W82</f>
        <v>5</v>
      </c>
      <c r="AA82" s="502">
        <f>U82-X82</f>
        <v>58.765000000596046</v>
      </c>
    </row>
    <row r="83" spans="1:29" s="64" customFormat="1" ht="5.4" customHeight="1" thickTop="1" x14ac:dyDescent="0.25">
      <c r="A83" s="349"/>
      <c r="B83" s="344"/>
      <c r="C83" s="344"/>
      <c r="D83" s="85"/>
      <c r="E83" s="344"/>
      <c r="F83" s="344"/>
      <c r="G83" s="344"/>
      <c r="H83" s="344"/>
      <c r="I83" s="344"/>
      <c r="J83" s="344"/>
      <c r="K83" s="344"/>
      <c r="L83" s="344"/>
      <c r="M83" s="85"/>
      <c r="N83" s="344"/>
      <c r="O83" s="344"/>
      <c r="P83" s="85"/>
      <c r="Q83" s="344"/>
      <c r="R83" s="344"/>
      <c r="S83" s="85"/>
      <c r="T83" s="344"/>
      <c r="U83" s="345"/>
      <c r="V83" s="112"/>
      <c r="W83" s="347"/>
      <c r="X83" s="348"/>
      <c r="Y83" s="113"/>
      <c r="Z83" s="387"/>
      <c r="AA83" s="388"/>
    </row>
    <row r="84" spans="1:29" s="306" customFormat="1" ht="14.4" customHeight="1" x14ac:dyDescent="0.25">
      <c r="A84" s="327">
        <v>44197</v>
      </c>
      <c r="B84" s="329">
        <f t="shared" ref="B84:C90" si="249">SUM(B22+B49)</f>
        <v>1175</v>
      </c>
      <c r="C84" s="329">
        <f t="shared" si="249"/>
        <v>10433.18</v>
      </c>
      <c r="D84" s="292"/>
      <c r="E84" s="301">
        <f t="shared" ref="E84:J90" si="250">SUM(E22+E49)</f>
        <v>10</v>
      </c>
      <c r="F84" s="301">
        <f t="shared" si="250"/>
        <v>307.26</v>
      </c>
      <c r="G84" s="301">
        <f t="shared" si="250"/>
        <v>14</v>
      </c>
      <c r="H84" s="301">
        <f t="shared" si="250"/>
        <v>3716.9300000000003</v>
      </c>
      <c r="I84" s="301">
        <f t="shared" si="250"/>
        <v>1</v>
      </c>
      <c r="J84" s="301">
        <f t="shared" si="250"/>
        <v>1650.02</v>
      </c>
      <c r="K84" s="331">
        <f t="shared" ref="K84" si="251">SUM(E84+G84+I84)</f>
        <v>25</v>
      </c>
      <c r="L84" s="330">
        <f t="shared" ref="L84" si="252">SUM(F84+H84+J84)</f>
        <v>5674.2100000000009</v>
      </c>
      <c r="M84" s="292"/>
      <c r="N84" s="329">
        <f t="shared" ref="N84:O90" si="253">SUM(N22+N49)</f>
        <v>0</v>
      </c>
      <c r="O84" s="329">
        <f t="shared" si="253"/>
        <v>0</v>
      </c>
      <c r="P84" s="292"/>
      <c r="Q84" s="329">
        <f t="shared" ref="Q84:R90" si="254">SUM(Q22+Q49)</f>
        <v>3</v>
      </c>
      <c r="R84" s="329">
        <f t="shared" si="254"/>
        <v>7743.87</v>
      </c>
      <c r="S84" s="292"/>
      <c r="T84" s="332">
        <f t="shared" ref="T84:U90" si="255">SUM(T22+T49)</f>
        <v>1203</v>
      </c>
      <c r="U84" s="332">
        <f t="shared" si="255"/>
        <v>23851.260000000002</v>
      </c>
      <c r="V84" s="293"/>
      <c r="W84" s="375">
        <f t="shared" ref="W84:X90" si="256">W22+W49</f>
        <v>1203</v>
      </c>
      <c r="X84" s="375">
        <f t="shared" si="256"/>
        <v>23851.300000000003</v>
      </c>
      <c r="Y84" s="300"/>
      <c r="Z84" s="389">
        <f t="shared" ref="Z84:AA90" si="257">SUM(Z22+Z49)</f>
        <v>0</v>
      </c>
      <c r="AA84" s="389">
        <f t="shared" si="257"/>
        <v>-4.0000000000873115E-2</v>
      </c>
      <c r="AB84" s="204"/>
      <c r="AC84" s="204"/>
    </row>
    <row r="85" spans="1:29" s="306" customFormat="1" ht="14.4" customHeight="1" x14ac:dyDescent="0.25">
      <c r="A85" s="327">
        <v>44228</v>
      </c>
      <c r="B85" s="329">
        <f t="shared" si="249"/>
        <v>1028</v>
      </c>
      <c r="C85" s="329">
        <f t="shared" si="249"/>
        <v>9457.7200000000012</v>
      </c>
      <c r="D85" s="292"/>
      <c r="E85" s="301">
        <f t="shared" si="250"/>
        <v>19</v>
      </c>
      <c r="F85" s="301">
        <f t="shared" si="250"/>
        <v>593.80999999999995</v>
      </c>
      <c r="G85" s="301">
        <f t="shared" si="250"/>
        <v>8</v>
      </c>
      <c r="H85" s="301">
        <f t="shared" si="250"/>
        <v>2522.4699999999998</v>
      </c>
      <c r="I85" s="301">
        <f t="shared" si="250"/>
        <v>1</v>
      </c>
      <c r="J85" s="301">
        <f t="shared" si="250"/>
        <v>1944</v>
      </c>
      <c r="K85" s="331">
        <f t="shared" ref="K85" si="258">SUM(E85+G85+I85)</f>
        <v>28</v>
      </c>
      <c r="L85" s="330">
        <f t="shared" ref="L85" si="259">SUM(F85+H85+J85)</f>
        <v>5060.28</v>
      </c>
      <c r="M85" s="292"/>
      <c r="N85" s="329">
        <f t="shared" si="253"/>
        <v>0</v>
      </c>
      <c r="O85" s="329">
        <f t="shared" si="253"/>
        <v>0</v>
      </c>
      <c r="P85" s="292"/>
      <c r="Q85" s="329">
        <f t="shared" si="254"/>
        <v>1</v>
      </c>
      <c r="R85" s="329">
        <f t="shared" si="254"/>
        <v>1339.74</v>
      </c>
      <c r="S85" s="292"/>
      <c r="T85" s="332">
        <f t="shared" si="255"/>
        <v>1057</v>
      </c>
      <c r="U85" s="332">
        <f t="shared" si="255"/>
        <v>15857.74</v>
      </c>
      <c r="V85" s="293"/>
      <c r="W85" s="375">
        <f t="shared" si="256"/>
        <v>1056</v>
      </c>
      <c r="X85" s="375">
        <f t="shared" si="256"/>
        <v>15851.019999999999</v>
      </c>
      <c r="Y85" s="300"/>
      <c r="Z85" s="389">
        <f t="shared" si="257"/>
        <v>1</v>
      </c>
      <c r="AA85" s="389">
        <f t="shared" si="257"/>
        <v>6.7200000000011642</v>
      </c>
      <c r="AB85" s="204"/>
      <c r="AC85" s="204"/>
    </row>
    <row r="86" spans="1:29" s="306" customFormat="1" ht="14.4" customHeight="1" x14ac:dyDescent="0.25">
      <c r="A86" s="327">
        <v>44256</v>
      </c>
      <c r="B86" s="329">
        <f t="shared" si="249"/>
        <v>1353</v>
      </c>
      <c r="C86" s="329">
        <f t="shared" si="249"/>
        <v>12101.67</v>
      </c>
      <c r="D86" s="292"/>
      <c r="E86" s="301">
        <f t="shared" si="250"/>
        <v>15</v>
      </c>
      <c r="F86" s="301">
        <f t="shared" si="250"/>
        <v>843.42</v>
      </c>
      <c r="G86" s="301">
        <f t="shared" si="250"/>
        <v>20</v>
      </c>
      <c r="H86" s="301">
        <f t="shared" si="250"/>
        <v>4068.31</v>
      </c>
      <c r="I86" s="301">
        <f t="shared" si="250"/>
        <v>2</v>
      </c>
      <c r="J86" s="301">
        <f t="shared" si="250"/>
        <v>2231.4899999999998</v>
      </c>
      <c r="K86" s="331">
        <f t="shared" ref="K86" si="260">SUM(E86+G86+I86)</f>
        <v>37</v>
      </c>
      <c r="L86" s="330">
        <f t="shared" ref="L86" si="261">SUM(F86+H86+J86)</f>
        <v>7143.2199999999993</v>
      </c>
      <c r="M86" s="292"/>
      <c r="N86" s="329">
        <f t="shared" si="253"/>
        <v>1</v>
      </c>
      <c r="O86" s="329">
        <f t="shared" si="253"/>
        <v>27342.12</v>
      </c>
      <c r="P86" s="292"/>
      <c r="Q86" s="329">
        <f t="shared" si="254"/>
        <v>0</v>
      </c>
      <c r="R86" s="329">
        <f t="shared" si="254"/>
        <v>0</v>
      </c>
      <c r="S86" s="292"/>
      <c r="T86" s="332">
        <f t="shared" si="255"/>
        <v>1391</v>
      </c>
      <c r="U86" s="332">
        <f t="shared" si="255"/>
        <v>46587.009999999995</v>
      </c>
      <c r="V86" s="293"/>
      <c r="W86" s="375">
        <f t="shared" si="256"/>
        <v>1388</v>
      </c>
      <c r="X86" s="375">
        <f t="shared" si="256"/>
        <v>46555.649999999994</v>
      </c>
      <c r="Y86" s="300"/>
      <c r="Z86" s="389">
        <f t="shared" si="257"/>
        <v>3</v>
      </c>
      <c r="AA86" s="389">
        <f t="shared" si="257"/>
        <v>31.360000000000582</v>
      </c>
      <c r="AB86" s="204"/>
      <c r="AC86" s="204"/>
    </row>
    <row r="87" spans="1:29" s="306" customFormat="1" ht="14.4" customHeight="1" x14ac:dyDescent="0.25">
      <c r="A87" s="327">
        <v>44287</v>
      </c>
      <c r="B87" s="329">
        <f t="shared" si="249"/>
        <v>1378</v>
      </c>
      <c r="C87" s="329">
        <f t="shared" si="249"/>
        <v>12003.359999999999</v>
      </c>
      <c r="D87" s="292"/>
      <c r="E87" s="301">
        <f t="shared" si="250"/>
        <v>22</v>
      </c>
      <c r="F87" s="301">
        <f t="shared" si="250"/>
        <v>1105.6300000000001</v>
      </c>
      <c r="G87" s="301">
        <f t="shared" si="250"/>
        <v>13</v>
      </c>
      <c r="H87" s="301">
        <f t="shared" si="250"/>
        <v>3935.44</v>
      </c>
      <c r="I87" s="301">
        <f t="shared" si="250"/>
        <v>1</v>
      </c>
      <c r="J87" s="301">
        <f t="shared" si="250"/>
        <v>1551.42</v>
      </c>
      <c r="K87" s="331">
        <f t="shared" ref="K87" si="262">SUM(E87+G87+I87)</f>
        <v>36</v>
      </c>
      <c r="L87" s="330">
        <f t="shared" ref="L87" si="263">SUM(F87+H87+J87)</f>
        <v>6592.49</v>
      </c>
      <c r="M87" s="292"/>
      <c r="N87" s="329">
        <f t="shared" si="253"/>
        <v>0</v>
      </c>
      <c r="O87" s="329">
        <f t="shared" si="253"/>
        <v>0</v>
      </c>
      <c r="P87" s="292"/>
      <c r="Q87" s="329">
        <f t="shared" si="254"/>
        <v>2</v>
      </c>
      <c r="R87" s="329">
        <f t="shared" si="254"/>
        <v>2601.3200000000002</v>
      </c>
      <c r="S87" s="292"/>
      <c r="T87" s="332">
        <f t="shared" si="255"/>
        <v>1416</v>
      </c>
      <c r="U87" s="332">
        <f t="shared" si="255"/>
        <v>21197.170000000002</v>
      </c>
      <c r="V87" s="293"/>
      <c r="W87" s="375">
        <f t="shared" si="256"/>
        <v>1413</v>
      </c>
      <c r="X87" s="375">
        <f t="shared" si="256"/>
        <v>21175.31</v>
      </c>
      <c r="Y87" s="300"/>
      <c r="Z87" s="389">
        <f t="shared" si="257"/>
        <v>3</v>
      </c>
      <c r="AA87" s="389">
        <f t="shared" si="257"/>
        <v>21.860000000000582</v>
      </c>
      <c r="AB87" s="204"/>
      <c r="AC87" s="204"/>
    </row>
    <row r="88" spans="1:29" s="306" customFormat="1" ht="14.4" customHeight="1" x14ac:dyDescent="0.25">
      <c r="A88" s="327">
        <v>44317</v>
      </c>
      <c r="B88" s="329">
        <f t="shared" si="249"/>
        <v>1146</v>
      </c>
      <c r="C88" s="329">
        <f t="shared" si="249"/>
        <v>10423.56</v>
      </c>
      <c r="D88" s="292"/>
      <c r="E88" s="301">
        <f t="shared" si="250"/>
        <v>17</v>
      </c>
      <c r="F88" s="301">
        <f t="shared" si="250"/>
        <v>596.54</v>
      </c>
      <c r="G88" s="301">
        <f t="shared" si="250"/>
        <v>12</v>
      </c>
      <c r="H88" s="301">
        <f t="shared" si="250"/>
        <v>4571.51</v>
      </c>
      <c r="I88" s="301">
        <f t="shared" si="250"/>
        <v>3</v>
      </c>
      <c r="J88" s="301">
        <f t="shared" si="250"/>
        <v>9402.7999999999993</v>
      </c>
      <c r="K88" s="331">
        <f t="shared" ref="K88" si="264">SUM(E88+G88+I88)</f>
        <v>32</v>
      </c>
      <c r="L88" s="330">
        <f t="shared" ref="L88" si="265">SUM(F88+H88+J88)</f>
        <v>14570.849999999999</v>
      </c>
      <c r="M88" s="292"/>
      <c r="N88" s="329">
        <f t="shared" si="253"/>
        <v>0</v>
      </c>
      <c r="O88" s="329">
        <f t="shared" si="253"/>
        <v>0</v>
      </c>
      <c r="P88" s="292"/>
      <c r="Q88" s="329">
        <f t="shared" si="254"/>
        <v>1</v>
      </c>
      <c r="R88" s="329">
        <f t="shared" si="254"/>
        <v>3099.76</v>
      </c>
      <c r="S88" s="292"/>
      <c r="T88" s="332">
        <f t="shared" si="255"/>
        <v>1179</v>
      </c>
      <c r="U88" s="332">
        <f t="shared" si="255"/>
        <v>28094.170000000002</v>
      </c>
      <c r="V88" s="293"/>
      <c r="W88" s="375">
        <f t="shared" si="256"/>
        <v>1169</v>
      </c>
      <c r="X88" s="375">
        <f t="shared" si="256"/>
        <v>27993.48</v>
      </c>
      <c r="Y88" s="300"/>
      <c r="Z88" s="389">
        <f t="shared" si="257"/>
        <v>10</v>
      </c>
      <c r="AA88" s="389">
        <f t="shared" si="257"/>
        <v>100.69000000000233</v>
      </c>
      <c r="AB88" s="204"/>
      <c r="AC88" s="204"/>
    </row>
    <row r="89" spans="1:29" s="306" customFormat="1" ht="14.4" customHeight="1" x14ac:dyDescent="0.25">
      <c r="A89" s="327">
        <v>44348</v>
      </c>
      <c r="B89" s="329">
        <f t="shared" si="249"/>
        <v>1215</v>
      </c>
      <c r="C89" s="329">
        <f t="shared" si="249"/>
        <v>10958.31</v>
      </c>
      <c r="D89" s="292"/>
      <c r="E89" s="301">
        <f t="shared" si="250"/>
        <v>25</v>
      </c>
      <c r="F89" s="301">
        <f t="shared" si="250"/>
        <v>1091.51</v>
      </c>
      <c r="G89" s="301">
        <f t="shared" si="250"/>
        <v>17</v>
      </c>
      <c r="H89" s="301">
        <f t="shared" si="250"/>
        <v>4923.42</v>
      </c>
      <c r="I89" s="301">
        <f t="shared" si="250"/>
        <v>3</v>
      </c>
      <c r="J89" s="301">
        <f t="shared" si="250"/>
        <v>5373.86</v>
      </c>
      <c r="K89" s="331">
        <f t="shared" ref="K89" si="266">SUM(E89+G89+I89)</f>
        <v>45</v>
      </c>
      <c r="L89" s="330">
        <f t="shared" ref="L89" si="267">SUM(F89+H89+J89)</f>
        <v>11388.79</v>
      </c>
      <c r="M89" s="292"/>
      <c r="N89" s="329">
        <f t="shared" si="253"/>
        <v>0</v>
      </c>
      <c r="O89" s="329">
        <f t="shared" si="253"/>
        <v>0</v>
      </c>
      <c r="P89" s="292"/>
      <c r="Q89" s="329">
        <f t="shared" si="254"/>
        <v>0</v>
      </c>
      <c r="R89" s="329">
        <f t="shared" si="254"/>
        <v>0</v>
      </c>
      <c r="S89" s="292"/>
      <c r="T89" s="332">
        <f t="shared" si="255"/>
        <v>1260</v>
      </c>
      <c r="U89" s="332">
        <f t="shared" si="255"/>
        <v>22347.1</v>
      </c>
      <c r="V89" s="293"/>
      <c r="W89" s="375">
        <f t="shared" si="256"/>
        <v>1251</v>
      </c>
      <c r="X89" s="375">
        <f t="shared" si="256"/>
        <v>22255.39</v>
      </c>
      <c r="Y89" s="300"/>
      <c r="Z89" s="389">
        <f t="shared" si="257"/>
        <v>9</v>
      </c>
      <c r="AA89" s="389">
        <f t="shared" si="257"/>
        <v>91.709999999999127</v>
      </c>
      <c r="AB89" s="204"/>
      <c r="AC89" s="204"/>
    </row>
    <row r="90" spans="1:29" s="306" customFormat="1" ht="14.4" customHeight="1" x14ac:dyDescent="0.25">
      <c r="A90" s="327">
        <v>44378</v>
      </c>
      <c r="B90" s="329">
        <f t="shared" si="249"/>
        <v>1087</v>
      </c>
      <c r="C90" s="329">
        <f t="shared" si="249"/>
        <v>10004.459999999999</v>
      </c>
      <c r="D90" s="292"/>
      <c r="E90" s="301">
        <f t="shared" si="250"/>
        <v>21</v>
      </c>
      <c r="F90" s="301">
        <f t="shared" si="250"/>
        <v>642.24</v>
      </c>
      <c r="G90" s="301">
        <f t="shared" si="250"/>
        <v>20</v>
      </c>
      <c r="H90" s="301">
        <f t="shared" si="250"/>
        <v>6823.91</v>
      </c>
      <c r="I90" s="301">
        <f t="shared" si="250"/>
        <v>2</v>
      </c>
      <c r="J90" s="301">
        <f t="shared" si="250"/>
        <v>2120.04</v>
      </c>
      <c r="K90" s="331">
        <f t="shared" ref="K90" si="268">SUM(E90+G90+I90)</f>
        <v>43</v>
      </c>
      <c r="L90" s="330">
        <f t="shared" ref="L90" si="269">SUM(F90+H90+J90)</f>
        <v>9586.1899999999987</v>
      </c>
      <c r="M90" s="292"/>
      <c r="N90" s="329">
        <f t="shared" si="253"/>
        <v>0</v>
      </c>
      <c r="O90" s="329">
        <f t="shared" si="253"/>
        <v>0</v>
      </c>
      <c r="P90" s="292"/>
      <c r="Q90" s="329">
        <f t="shared" si="254"/>
        <v>2</v>
      </c>
      <c r="R90" s="329">
        <f t="shared" si="254"/>
        <v>5524.29</v>
      </c>
      <c r="S90" s="292"/>
      <c r="T90" s="332">
        <f t="shared" si="255"/>
        <v>1132</v>
      </c>
      <c r="U90" s="332">
        <f t="shared" si="255"/>
        <v>25114.94</v>
      </c>
      <c r="V90" s="293"/>
      <c r="W90" s="375">
        <f t="shared" si="256"/>
        <v>1120</v>
      </c>
      <c r="X90" s="375">
        <f t="shared" si="256"/>
        <v>25061.08</v>
      </c>
      <c r="Y90" s="300"/>
      <c r="Z90" s="389">
        <f t="shared" si="257"/>
        <v>12</v>
      </c>
      <c r="AA90" s="389">
        <f t="shared" si="257"/>
        <v>53.859999999996944</v>
      </c>
      <c r="AB90" s="204"/>
      <c r="AC90" s="204"/>
    </row>
    <row r="91" spans="1:29" s="306" customFormat="1" ht="14.4" customHeight="1" x14ac:dyDescent="0.25">
      <c r="A91" s="327">
        <v>44409</v>
      </c>
      <c r="B91" s="329">
        <f t="shared" ref="B91:C93" si="270">SUM(B29+B56+B71)</f>
        <v>1075</v>
      </c>
      <c r="C91" s="329">
        <f t="shared" si="270"/>
        <v>10179.91</v>
      </c>
      <c r="D91" s="292"/>
      <c r="E91" s="301">
        <f t="shared" ref="E91:J93" si="271">SUM(E29+E56+E71)</f>
        <v>12</v>
      </c>
      <c r="F91" s="301">
        <f t="shared" si="271"/>
        <v>503.55</v>
      </c>
      <c r="G91" s="301">
        <f t="shared" si="271"/>
        <v>4</v>
      </c>
      <c r="H91" s="301">
        <f t="shared" si="271"/>
        <v>1385.75</v>
      </c>
      <c r="I91" s="301">
        <f t="shared" si="271"/>
        <v>0</v>
      </c>
      <c r="J91" s="301">
        <f t="shared" si="271"/>
        <v>0</v>
      </c>
      <c r="K91" s="331">
        <f t="shared" ref="K91" si="272">SUM(E91+G91+I91)</f>
        <v>16</v>
      </c>
      <c r="L91" s="330">
        <f t="shared" ref="L91" si="273">SUM(F91+H91+J91)</f>
        <v>1889.3</v>
      </c>
      <c r="M91" s="292"/>
      <c r="N91" s="329">
        <f t="shared" ref="N91:O93" si="274">SUM(N29+N56+N71)</f>
        <v>0</v>
      </c>
      <c r="O91" s="329">
        <f t="shared" si="274"/>
        <v>0</v>
      </c>
      <c r="P91" s="292"/>
      <c r="Q91" s="329">
        <f t="shared" ref="Q91:R93" si="275">SUM(Q29+Q56+Q71)</f>
        <v>1</v>
      </c>
      <c r="R91" s="329">
        <f t="shared" si="275"/>
        <v>682.65</v>
      </c>
      <c r="S91" s="292"/>
      <c r="T91" s="332">
        <f t="shared" ref="T91:U93" si="276">SUM(T29+T56+T71)</f>
        <v>1092</v>
      </c>
      <c r="U91" s="332">
        <f t="shared" si="276"/>
        <v>12751.859999999999</v>
      </c>
      <c r="V91" s="293"/>
      <c r="W91" s="375">
        <f t="shared" ref="W91:X94" si="277">W29+W56+W71</f>
        <v>1048</v>
      </c>
      <c r="X91" s="375">
        <f t="shared" si="277"/>
        <v>11608.109999999999</v>
      </c>
      <c r="Y91" s="300"/>
      <c r="Z91" s="389">
        <f t="shared" ref="Z91:AA94" si="278">SUM(Z29+Z56+Z71)</f>
        <v>44</v>
      </c>
      <c r="AA91" s="389">
        <f t="shared" si="278"/>
        <v>1143.75</v>
      </c>
      <c r="AB91" s="204"/>
      <c r="AC91" s="204"/>
    </row>
    <row r="92" spans="1:29" s="306" customFormat="1" ht="14.4" customHeight="1" x14ac:dyDescent="0.25">
      <c r="A92" s="327">
        <v>44440</v>
      </c>
      <c r="B92" s="329">
        <f t="shared" si="270"/>
        <v>1025</v>
      </c>
      <c r="C92" s="329">
        <f t="shared" si="270"/>
        <v>9427.52</v>
      </c>
      <c r="D92" s="292"/>
      <c r="E92" s="301">
        <f t="shared" si="271"/>
        <v>13</v>
      </c>
      <c r="F92" s="301">
        <f t="shared" si="271"/>
        <v>698.41</v>
      </c>
      <c r="G92" s="301">
        <f t="shared" si="271"/>
        <v>10</v>
      </c>
      <c r="H92" s="301">
        <f t="shared" si="271"/>
        <v>3310.8</v>
      </c>
      <c r="I92" s="301">
        <f t="shared" si="271"/>
        <v>1</v>
      </c>
      <c r="J92" s="301">
        <f t="shared" si="271"/>
        <v>1589.16</v>
      </c>
      <c r="K92" s="331">
        <f t="shared" ref="K92" si="279">SUM(E92+G92+I92)</f>
        <v>24</v>
      </c>
      <c r="L92" s="330">
        <f t="shared" ref="L92" si="280">SUM(F92+H92+J92)</f>
        <v>5598.37</v>
      </c>
      <c r="M92" s="292"/>
      <c r="N92" s="329">
        <f t="shared" si="274"/>
        <v>0</v>
      </c>
      <c r="O92" s="329">
        <f t="shared" si="274"/>
        <v>0</v>
      </c>
      <c r="P92" s="292"/>
      <c r="Q92" s="329">
        <f t="shared" si="275"/>
        <v>1</v>
      </c>
      <c r="R92" s="329">
        <f t="shared" si="275"/>
        <v>1977.21</v>
      </c>
      <c r="S92" s="292"/>
      <c r="T92" s="332">
        <f t="shared" si="276"/>
        <v>1050</v>
      </c>
      <c r="U92" s="332">
        <f t="shared" si="276"/>
        <v>17003.099999999999</v>
      </c>
      <c r="V92" s="293"/>
      <c r="W92" s="375">
        <f t="shared" si="277"/>
        <v>988</v>
      </c>
      <c r="X92" s="375">
        <f t="shared" si="277"/>
        <v>16178.419999999998</v>
      </c>
      <c r="Y92" s="300"/>
      <c r="Z92" s="389">
        <f t="shared" si="278"/>
        <v>62</v>
      </c>
      <c r="AA92" s="389">
        <f t="shared" si="278"/>
        <v>824.68000000000029</v>
      </c>
      <c r="AB92" s="204"/>
      <c r="AC92" s="204"/>
    </row>
    <row r="93" spans="1:29" s="306" customFormat="1" ht="14.4" customHeight="1" x14ac:dyDescent="0.25">
      <c r="A93" s="327">
        <v>44470</v>
      </c>
      <c r="B93" s="329">
        <f t="shared" si="270"/>
        <v>859</v>
      </c>
      <c r="C93" s="329">
        <f t="shared" si="270"/>
        <v>7750.61</v>
      </c>
      <c r="D93" s="292"/>
      <c r="E93" s="301">
        <f t="shared" si="271"/>
        <v>22</v>
      </c>
      <c r="F93" s="301">
        <f t="shared" si="271"/>
        <v>975.08</v>
      </c>
      <c r="G93" s="301">
        <f t="shared" si="271"/>
        <v>11</v>
      </c>
      <c r="H93" s="301">
        <f t="shared" si="271"/>
        <v>4051.06</v>
      </c>
      <c r="I93" s="301">
        <f t="shared" si="271"/>
        <v>1</v>
      </c>
      <c r="J93" s="301">
        <f t="shared" si="271"/>
        <v>1108.94</v>
      </c>
      <c r="K93" s="331">
        <f t="shared" ref="K93" si="281">SUM(E93+G93+I93)</f>
        <v>34</v>
      </c>
      <c r="L93" s="330">
        <f t="shared" ref="L93" si="282">SUM(F93+H93+J93)</f>
        <v>6135.08</v>
      </c>
      <c r="M93" s="292"/>
      <c r="N93" s="329">
        <f t="shared" si="274"/>
        <v>2</v>
      </c>
      <c r="O93" s="329">
        <f t="shared" si="274"/>
        <v>6238.95</v>
      </c>
      <c r="P93" s="292"/>
      <c r="Q93" s="329">
        <f t="shared" si="275"/>
        <v>0</v>
      </c>
      <c r="R93" s="329">
        <f t="shared" si="275"/>
        <v>0</v>
      </c>
      <c r="S93" s="292"/>
      <c r="T93" s="332">
        <f t="shared" si="276"/>
        <v>895</v>
      </c>
      <c r="U93" s="332">
        <f t="shared" si="276"/>
        <v>20124.64</v>
      </c>
      <c r="V93" s="293"/>
      <c r="W93" s="375">
        <f t="shared" si="277"/>
        <v>597</v>
      </c>
      <c r="X93" s="375">
        <f t="shared" si="277"/>
        <v>9374.85</v>
      </c>
      <c r="Y93" s="300"/>
      <c r="Z93" s="389">
        <f t="shared" si="278"/>
        <v>298</v>
      </c>
      <c r="AA93" s="389">
        <f t="shared" si="278"/>
        <v>10749.789999999999</v>
      </c>
      <c r="AB93" s="204"/>
      <c r="AC93" s="204"/>
    </row>
    <row r="94" spans="1:29" s="306" customFormat="1" ht="14.4" customHeight="1" x14ac:dyDescent="0.25">
      <c r="A94" s="327">
        <v>44501</v>
      </c>
      <c r="B94" s="329">
        <f>SUM(B32+B59+B75)</f>
        <v>420</v>
      </c>
      <c r="C94" s="329">
        <f>SUM(C32+C59+C75)</f>
        <v>3821.84</v>
      </c>
      <c r="D94" s="292"/>
      <c r="E94" s="301">
        <f>SUM(E32+E59+E75)</f>
        <v>4</v>
      </c>
      <c r="F94" s="301">
        <f t="shared" ref="F94:J94" si="283">SUM(F32+F59+F75)</f>
        <v>204.16</v>
      </c>
      <c r="G94" s="301">
        <f t="shared" si="283"/>
        <v>2</v>
      </c>
      <c r="H94" s="301">
        <f t="shared" si="283"/>
        <v>1471.75</v>
      </c>
      <c r="I94" s="301">
        <f t="shared" si="283"/>
        <v>2</v>
      </c>
      <c r="J94" s="301">
        <f t="shared" si="283"/>
        <v>7193.5</v>
      </c>
      <c r="K94" s="329">
        <f t="shared" ref="K94:L94" si="284">SUM(K32+K59+K75)</f>
        <v>8</v>
      </c>
      <c r="L94" s="329">
        <f t="shared" si="284"/>
        <v>8869.41</v>
      </c>
      <c r="M94" s="292"/>
      <c r="N94" s="329">
        <f t="shared" ref="N94:O94" si="285">SUM(N32+N59+N75)</f>
        <v>0</v>
      </c>
      <c r="O94" s="329">
        <f t="shared" si="285"/>
        <v>0</v>
      </c>
      <c r="P94" s="292"/>
      <c r="Q94" s="329">
        <f t="shared" ref="Q94:R94" si="286">SUM(Q32+Q59+Q75)</f>
        <v>1</v>
      </c>
      <c r="R94" s="329">
        <f t="shared" si="286"/>
        <v>1950.89</v>
      </c>
      <c r="S94" s="292"/>
      <c r="T94" s="332">
        <f>SUM(T32+T59+T75)</f>
        <v>429</v>
      </c>
      <c r="U94" s="332">
        <f>SUM(U32+U59+U75)</f>
        <v>14642.14</v>
      </c>
      <c r="V94" s="293"/>
      <c r="W94" s="375">
        <f t="shared" si="277"/>
        <v>0</v>
      </c>
      <c r="X94" s="375">
        <f t="shared" si="277"/>
        <v>0</v>
      </c>
      <c r="Y94" s="300"/>
      <c r="Z94" s="389">
        <f t="shared" si="278"/>
        <v>410</v>
      </c>
      <c r="AA94" s="389">
        <f t="shared" si="278"/>
        <v>14483.07</v>
      </c>
      <c r="AB94" s="204"/>
      <c r="AC94" s="204"/>
    </row>
    <row r="95" spans="1:29" s="306" customFormat="1" ht="3.6" customHeight="1" thickBot="1" x14ac:dyDescent="0.35">
      <c r="A95" s="333"/>
      <c r="B95" s="336"/>
      <c r="C95" s="337"/>
      <c r="D95" s="291"/>
      <c r="E95" s="291"/>
      <c r="F95" s="291"/>
      <c r="G95" s="291"/>
      <c r="H95" s="291"/>
      <c r="I95" s="291"/>
      <c r="J95" s="291"/>
      <c r="K95" s="337"/>
      <c r="L95" s="337"/>
      <c r="M95" s="291"/>
      <c r="N95" s="337"/>
      <c r="O95" s="337"/>
      <c r="P95" s="291"/>
      <c r="Q95" s="337"/>
      <c r="R95" s="337"/>
      <c r="S95" s="291"/>
      <c r="T95" s="337"/>
      <c r="U95" s="337"/>
      <c r="V95" s="291"/>
      <c r="W95" s="391"/>
      <c r="X95" s="392"/>
      <c r="Y95" s="368"/>
      <c r="Z95" s="503"/>
      <c r="AA95" s="504"/>
      <c r="AB95" s="204"/>
      <c r="AC95" s="204"/>
    </row>
    <row r="96" spans="1:29" s="287" customFormat="1" ht="15" thickTop="1" thickBot="1" x14ac:dyDescent="0.3">
      <c r="A96" s="338" t="s">
        <v>370</v>
      </c>
      <c r="B96" s="417">
        <f>SUM(B84:B94)</f>
        <v>11761</v>
      </c>
      <c r="C96" s="417">
        <f>SUM(C84:C94)</f>
        <v>106562.14</v>
      </c>
      <c r="D96" s="85"/>
      <c r="E96" s="328">
        <f>SUM(E84:E94)</f>
        <v>180</v>
      </c>
      <c r="F96" s="328">
        <f>SUM(F84:F94)</f>
        <v>7561.61</v>
      </c>
      <c r="G96" s="328">
        <f t="shared" ref="G96:J96" si="287">SUM(G84:G94)</f>
        <v>131</v>
      </c>
      <c r="H96" s="328">
        <f t="shared" si="287"/>
        <v>40781.35</v>
      </c>
      <c r="I96" s="328">
        <f t="shared" si="287"/>
        <v>17</v>
      </c>
      <c r="J96" s="328">
        <f t="shared" si="287"/>
        <v>34165.229999999996</v>
      </c>
      <c r="K96" s="417">
        <f t="shared" ref="K96:L96" si="288">SUM(K84:K94)</f>
        <v>328</v>
      </c>
      <c r="L96" s="417">
        <f t="shared" si="288"/>
        <v>82508.19</v>
      </c>
      <c r="M96" s="85"/>
      <c r="N96" s="417">
        <f t="shared" ref="N96:O96" si="289">SUM(N84:N94)</f>
        <v>3</v>
      </c>
      <c r="O96" s="417">
        <f t="shared" si="289"/>
        <v>33581.07</v>
      </c>
      <c r="P96" s="85"/>
      <c r="Q96" s="417">
        <f t="shared" ref="Q96:R96" si="290">SUM(Q84:Q94)</f>
        <v>12</v>
      </c>
      <c r="R96" s="417">
        <f t="shared" si="290"/>
        <v>24919.73</v>
      </c>
      <c r="S96" s="85"/>
      <c r="T96" s="417">
        <f t="shared" ref="T96:U96" si="291">SUM(T84:T94)</f>
        <v>12104</v>
      </c>
      <c r="U96" s="417">
        <f t="shared" si="291"/>
        <v>247571.13</v>
      </c>
      <c r="V96" s="112"/>
      <c r="W96" s="408">
        <f>SUM(W84:W94)</f>
        <v>11233</v>
      </c>
      <c r="X96" s="408">
        <f>SUM(X84:X94)</f>
        <v>219904.61000000002</v>
      </c>
      <c r="Y96" s="113"/>
      <c r="Z96" s="505">
        <f>T96-W96</f>
        <v>871</v>
      </c>
      <c r="AA96" s="505">
        <f>U96-X96</f>
        <v>27666.51999999999</v>
      </c>
      <c r="AB96" s="288"/>
    </row>
    <row r="97" spans="1:29" s="306" customFormat="1" ht="6.6" customHeight="1" thickTop="1" thickBot="1" x14ac:dyDescent="0.35">
      <c r="A97" s="352"/>
      <c r="B97" s="205"/>
      <c r="C97" s="291"/>
      <c r="D97" s="291"/>
      <c r="E97" s="291"/>
      <c r="F97" s="291"/>
      <c r="G97" s="291"/>
      <c r="H97" s="291"/>
      <c r="I97" s="291"/>
      <c r="J97" s="291"/>
      <c r="K97" s="291"/>
      <c r="L97" s="291"/>
      <c r="M97" s="291"/>
      <c r="N97" s="291"/>
      <c r="O97" s="291"/>
      <c r="P97" s="291"/>
      <c r="Q97" s="291"/>
      <c r="R97" s="291"/>
      <c r="S97" s="291"/>
      <c r="T97" s="291"/>
      <c r="U97" s="291"/>
      <c r="V97" s="291"/>
      <c r="W97" s="83"/>
      <c r="X97" s="367"/>
      <c r="Y97" s="368"/>
      <c r="Z97" s="378"/>
      <c r="AA97" s="496"/>
      <c r="AB97" s="204"/>
      <c r="AC97" s="204"/>
    </row>
    <row r="98" spans="1:29" ht="28.2" thickBot="1" x14ac:dyDescent="0.3">
      <c r="A98" s="353" t="s">
        <v>371</v>
      </c>
      <c r="B98" s="354">
        <f>SUM(B82+B96)</f>
        <v>141451</v>
      </c>
      <c r="C98" s="354">
        <f>SUM(C82+C96)</f>
        <v>1195601.8109999998</v>
      </c>
      <c r="D98" s="85"/>
      <c r="E98" s="354">
        <f t="shared" ref="E98:L98" si="292">SUM(E82+E96)</f>
        <v>4718</v>
      </c>
      <c r="F98" s="354">
        <f t="shared" si="292"/>
        <v>152941.23499999999</v>
      </c>
      <c r="G98" s="354">
        <f t="shared" si="292"/>
        <v>2693</v>
      </c>
      <c r="H98" s="354">
        <f t="shared" si="292"/>
        <v>872882.71799999988</v>
      </c>
      <c r="I98" s="354">
        <f t="shared" si="292"/>
        <v>309</v>
      </c>
      <c r="J98" s="354">
        <f t="shared" si="292"/>
        <v>751446.29399999999</v>
      </c>
      <c r="K98" s="354">
        <f t="shared" si="292"/>
        <v>7720</v>
      </c>
      <c r="L98" s="354">
        <f t="shared" si="292"/>
        <v>1777270.247</v>
      </c>
      <c r="M98" s="85"/>
      <c r="N98" s="354">
        <f t="shared" ref="N98:O98" si="293">SUM(N82+N96)</f>
        <v>187</v>
      </c>
      <c r="O98" s="354">
        <f t="shared" si="293"/>
        <v>769575.19499999995</v>
      </c>
      <c r="P98" s="85"/>
      <c r="Q98" s="354">
        <f t="shared" ref="Q98:R98" si="294">SUM(Q82+Q96)</f>
        <v>12</v>
      </c>
      <c r="R98" s="354">
        <f t="shared" si="294"/>
        <v>24919.73</v>
      </c>
      <c r="S98" s="85"/>
      <c r="T98" s="354">
        <f t="shared" ref="T98:U98" si="295">SUM(T82+T96)</f>
        <v>149370</v>
      </c>
      <c r="U98" s="354">
        <f t="shared" si="295"/>
        <v>3767366.9830000005</v>
      </c>
      <c r="V98" s="112"/>
      <c r="W98" s="354">
        <f t="shared" ref="W98:X98" si="296">SUM(W82+W96)</f>
        <v>148494</v>
      </c>
      <c r="X98" s="354">
        <f t="shared" si="296"/>
        <v>3739641.6979999999</v>
      </c>
      <c r="Y98" s="113"/>
      <c r="Z98" s="354">
        <f t="shared" ref="Z98:AA98" si="297">SUM(Z82+Z96)</f>
        <v>876</v>
      </c>
      <c r="AA98" s="354">
        <f t="shared" si="297"/>
        <v>27725.285000000586</v>
      </c>
    </row>
    <row r="99" spans="1:29" x14ac:dyDescent="0.3">
      <c r="B99" s="1"/>
    </row>
    <row r="100" spans="1:29" x14ac:dyDescent="0.3">
      <c r="A100" s="319"/>
      <c r="B100" s="604"/>
      <c r="C100" s="604"/>
      <c r="D100" s="604"/>
      <c r="E100" s="604"/>
      <c r="F100" s="604"/>
      <c r="G100" s="604"/>
      <c r="H100" s="604"/>
      <c r="I100" s="604"/>
      <c r="J100" s="604"/>
      <c r="K100" s="604"/>
      <c r="L100" s="604"/>
      <c r="N100" s="114"/>
      <c r="O100" s="287"/>
      <c r="P100" s="288"/>
    </row>
    <row r="101" spans="1:29" x14ac:dyDescent="0.3">
      <c r="B101" s="604"/>
      <c r="C101" s="604"/>
      <c r="D101" s="604"/>
      <c r="E101" s="604"/>
      <c r="F101" s="604"/>
      <c r="G101" s="604"/>
      <c r="H101" s="604"/>
      <c r="I101" s="604"/>
      <c r="J101" s="604"/>
      <c r="K101" s="604"/>
      <c r="L101" s="604"/>
    </row>
    <row r="102" spans="1:29" ht="6" customHeight="1" x14ac:dyDescent="0.3">
      <c r="B102" s="604"/>
      <c r="C102" s="604"/>
      <c r="D102" s="604"/>
      <c r="E102" s="604"/>
      <c r="F102" s="604"/>
      <c r="G102" s="604"/>
      <c r="H102" s="604"/>
      <c r="I102" s="604"/>
      <c r="J102" s="604"/>
      <c r="K102" s="604"/>
      <c r="L102" s="604"/>
    </row>
    <row r="103" spans="1:29" x14ac:dyDescent="0.3">
      <c r="B103" s="414"/>
      <c r="C103" s="415"/>
      <c r="D103" s="288"/>
      <c r="E103" s="288"/>
      <c r="F103" s="288"/>
      <c r="G103" s="288"/>
      <c r="H103" s="288"/>
      <c r="I103" s="288"/>
      <c r="J103" s="288"/>
      <c r="K103" s="288"/>
      <c r="L103" s="288"/>
    </row>
    <row r="104" spans="1:29" x14ac:dyDescent="0.3">
      <c r="B104" s="414"/>
      <c r="C104" s="415"/>
      <c r="D104" s="288"/>
      <c r="E104" s="288"/>
      <c r="F104" s="288"/>
      <c r="G104" s="288"/>
      <c r="H104" s="288"/>
      <c r="I104" s="288"/>
      <c r="J104" s="288"/>
      <c r="K104" s="288"/>
      <c r="L104" s="288"/>
    </row>
    <row r="105" spans="1:29" x14ac:dyDescent="0.3">
      <c r="B105" s="414"/>
      <c r="C105" s="415"/>
      <c r="D105" s="288"/>
      <c r="E105" s="288"/>
      <c r="F105" s="288"/>
      <c r="G105" s="288"/>
      <c r="H105" s="288"/>
      <c r="I105" s="288"/>
      <c r="J105" s="288"/>
      <c r="K105" s="288"/>
      <c r="L105" s="288"/>
    </row>
    <row r="106" spans="1:29" x14ac:dyDescent="0.3">
      <c r="B106" s="414"/>
      <c r="C106" s="415"/>
      <c r="D106" s="288"/>
      <c r="E106" s="288"/>
      <c r="F106" s="288"/>
      <c r="G106" s="288"/>
      <c r="H106" s="288"/>
      <c r="I106" s="288"/>
      <c r="J106" s="288"/>
      <c r="K106" s="288"/>
      <c r="L106" s="288"/>
    </row>
    <row r="107" spans="1:29" x14ac:dyDescent="0.3">
      <c r="B107" s="414"/>
      <c r="C107" s="415"/>
      <c r="D107" s="288"/>
      <c r="E107" s="288"/>
      <c r="F107" s="288"/>
      <c r="G107" s="288"/>
      <c r="H107" s="288"/>
      <c r="I107" s="288"/>
      <c r="J107" s="288"/>
      <c r="K107" s="288"/>
      <c r="L107" s="288"/>
    </row>
    <row r="108" spans="1:29" x14ac:dyDescent="0.3">
      <c r="B108" s="414"/>
      <c r="C108" s="415"/>
      <c r="D108" s="288"/>
      <c r="E108" s="288"/>
      <c r="F108" s="288"/>
      <c r="G108" s="288"/>
      <c r="H108" s="288"/>
      <c r="I108" s="288"/>
      <c r="J108" s="288"/>
      <c r="K108" s="288"/>
      <c r="L108" s="288"/>
    </row>
    <row r="109" spans="1:29" x14ac:dyDescent="0.3">
      <c r="B109" s="414"/>
      <c r="C109" s="415"/>
      <c r="D109" s="288"/>
      <c r="E109" s="288"/>
      <c r="F109" s="288"/>
      <c r="G109" s="288"/>
      <c r="H109" s="288"/>
      <c r="I109" s="288"/>
      <c r="J109" s="288"/>
      <c r="K109" s="288"/>
      <c r="L109" s="288"/>
    </row>
  </sheetData>
  <mergeCells count="17">
    <mergeCell ref="Z3:AA4"/>
    <mergeCell ref="W3:X4"/>
    <mergeCell ref="I4:J4"/>
    <mergeCell ref="K4:L4"/>
    <mergeCell ref="B3:C4"/>
    <mergeCell ref="E3:F3"/>
    <mergeCell ref="G3:H3"/>
    <mergeCell ref="I3:J3"/>
    <mergeCell ref="K3:L3"/>
    <mergeCell ref="Q3:R4"/>
    <mergeCell ref="N3:O4"/>
    <mergeCell ref="T3:U4"/>
    <mergeCell ref="E4:F4"/>
    <mergeCell ref="G4:H4"/>
    <mergeCell ref="B100:L102"/>
    <mergeCell ref="A1:F1"/>
    <mergeCell ref="H1:J1"/>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74"/>
  <sheetViews>
    <sheetView showGridLines="0" zoomScale="75" zoomScaleNormal="7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23" t="s">
        <v>388</v>
      </c>
      <c r="B1" s="623"/>
      <c r="C1" s="274">
        <f>'Annual Capacity'!M1</f>
        <v>44530</v>
      </c>
      <c r="D1" s="490"/>
      <c r="E1" s="266"/>
      <c r="F1" s="266"/>
      <c r="G1" s="266"/>
      <c r="H1" s="266"/>
      <c r="I1" s="266"/>
      <c r="J1" s="207"/>
    </row>
    <row r="2" spans="1:15" ht="21" x14ac:dyDescent="0.25">
      <c r="A2" s="632" t="s">
        <v>389</v>
      </c>
      <c r="B2" s="632"/>
      <c r="C2" s="278"/>
      <c r="D2" s="278"/>
      <c r="E2" s="181"/>
      <c r="F2" s="181"/>
      <c r="G2" s="189"/>
      <c r="I2" s="181"/>
    </row>
    <row r="3" spans="1:15" s="65" customFormat="1" ht="4.8" customHeight="1" x14ac:dyDescent="0.25">
      <c r="A3" s="277"/>
      <c r="B3" s="277"/>
      <c r="C3" s="277"/>
      <c r="D3" s="277"/>
      <c r="E3" s="266"/>
      <c r="F3" s="266"/>
      <c r="G3" s="277"/>
      <c r="I3" s="266"/>
    </row>
    <row r="4" spans="1:15" ht="28.2" customHeight="1" x14ac:dyDescent="0.25">
      <c r="A4" s="73" t="s">
        <v>31</v>
      </c>
      <c r="B4" s="72" t="s">
        <v>32</v>
      </c>
      <c r="C4" s="71" t="s">
        <v>69</v>
      </c>
      <c r="D4" s="71" t="s">
        <v>26</v>
      </c>
    </row>
    <row r="5" spans="1:15" x14ac:dyDescent="0.25">
      <c r="A5" s="27" t="s">
        <v>174</v>
      </c>
      <c r="B5" s="107">
        <f>SUM('Annual Capacity'!D61+'Annual Capacity'!M61)</f>
        <v>149171</v>
      </c>
      <c r="C5" s="104">
        <f>SUM('Annual Capacity'!E61+'Annual Capacity'!N61)</f>
        <v>2972872.0580000002</v>
      </c>
      <c r="D5" s="58">
        <f>C5/$C$8</f>
        <v>0.78911135321164438</v>
      </c>
    </row>
    <row r="6" spans="1:15" x14ac:dyDescent="0.25">
      <c r="A6" s="27" t="s">
        <v>30</v>
      </c>
      <c r="B6" s="107">
        <f>SUM('Annual Capacity'!P61)</f>
        <v>187</v>
      </c>
      <c r="C6" s="104">
        <f>SUM('Annual Capacity'!Q61)</f>
        <v>769575.19499999995</v>
      </c>
      <c r="D6" s="58">
        <f>C6/$C$8</f>
        <v>0.20427401908883797</v>
      </c>
    </row>
    <row r="7" spans="1:15" s="199" customFormat="1" x14ac:dyDescent="0.25">
      <c r="A7" s="27" t="s">
        <v>314</v>
      </c>
      <c r="B7" s="107">
        <f>SUM('Annual Capacity'!S61)</f>
        <v>12</v>
      </c>
      <c r="C7" s="104">
        <f>SUM('Annual Capacity'!T61)</f>
        <v>24919.73</v>
      </c>
      <c r="D7" s="58">
        <f>C7/$C$8</f>
        <v>6.6146276995176397E-3</v>
      </c>
    </row>
    <row r="8" spans="1:15" x14ac:dyDescent="0.25">
      <c r="A8" s="5" t="s">
        <v>0</v>
      </c>
      <c r="B8" s="108">
        <f>SUM(B5:B7)</f>
        <v>149370</v>
      </c>
      <c r="C8" s="105">
        <f>SUM(C5:C7)</f>
        <v>3767366.983</v>
      </c>
      <c r="D8" s="106">
        <f>SUM(D5:D7)</f>
        <v>1</v>
      </c>
    </row>
    <row r="9" spans="1:15" ht="17.399999999999999" x14ac:dyDescent="0.25">
      <c r="E9" s="181"/>
      <c r="F9" s="181"/>
      <c r="G9" s="181"/>
      <c r="H9" s="181"/>
      <c r="I9" s="181"/>
      <c r="J9" s="181"/>
      <c r="K9" s="181"/>
    </row>
    <row r="10" spans="1:15" ht="24" customHeight="1" x14ac:dyDescent="0.25">
      <c r="A10" s="623" t="s">
        <v>309</v>
      </c>
      <c r="B10" s="623"/>
      <c r="C10" s="623"/>
      <c r="D10" s="623"/>
    </row>
    <row r="11" spans="1:15" ht="6" customHeight="1" x14ac:dyDescent="0.3">
      <c r="A11" s="26"/>
    </row>
    <row r="12" spans="1:15" s="199" customFormat="1" ht="15.6" x14ac:dyDescent="0.3">
      <c r="A12" s="26"/>
      <c r="B12" s="631" t="s">
        <v>330</v>
      </c>
      <c r="C12" s="631"/>
      <c r="D12" s="631"/>
      <c r="F12" s="620" t="s">
        <v>331</v>
      </c>
      <c r="G12" s="621"/>
      <c r="H12" s="622"/>
      <c r="I12" s="526"/>
      <c r="J12" s="620" t="s">
        <v>377</v>
      </c>
      <c r="K12" s="621"/>
      <c r="L12" s="622"/>
      <c r="M12" s="624" t="s">
        <v>387</v>
      </c>
      <c r="N12" s="625"/>
      <c r="O12" s="626"/>
    </row>
    <row r="13" spans="1:15" ht="41.4" x14ac:dyDescent="0.25">
      <c r="A13" s="74" t="s">
        <v>73</v>
      </c>
      <c r="B13" s="72" t="s">
        <v>32</v>
      </c>
      <c r="C13" s="71" t="s">
        <v>69</v>
      </c>
      <c r="D13" s="71" t="s">
        <v>26</v>
      </c>
      <c r="F13" s="72" t="s">
        <v>32</v>
      </c>
      <c r="G13" s="71" t="s">
        <v>69</v>
      </c>
      <c r="H13" s="71" t="s">
        <v>26</v>
      </c>
      <c r="I13" s="527"/>
      <c r="J13" s="72" t="s">
        <v>32</v>
      </c>
      <c r="K13" s="71" t="s">
        <v>69</v>
      </c>
      <c r="L13" s="71" t="s">
        <v>26</v>
      </c>
      <c r="M13" s="72" t="s">
        <v>32</v>
      </c>
      <c r="N13" s="71" t="s">
        <v>69</v>
      </c>
      <c r="O13" s="71" t="s">
        <v>26</v>
      </c>
    </row>
    <row r="14" spans="1:15" x14ac:dyDescent="0.25">
      <c r="A14" s="27" t="s">
        <v>3</v>
      </c>
      <c r="B14" s="195">
        <v>4950</v>
      </c>
      <c r="C14" s="196">
        <v>1201376.078</v>
      </c>
      <c r="D14" s="58">
        <f t="shared" ref="D14:D25" si="0">C14/$C$26</f>
        <v>0.45897215845885908</v>
      </c>
      <c r="F14" s="195">
        <v>473</v>
      </c>
      <c r="G14" s="196">
        <v>133370.94</v>
      </c>
      <c r="H14" s="58">
        <f t="shared" ref="H14:H25" si="1">G14/$G$26</f>
        <v>0.37551643352169928</v>
      </c>
      <c r="I14" s="528"/>
      <c r="J14" s="195">
        <v>0</v>
      </c>
      <c r="K14" s="196">
        <v>0</v>
      </c>
      <c r="L14" s="58">
        <f t="shared" ref="L14:L25" si="2">K14/$G$26</f>
        <v>0</v>
      </c>
      <c r="M14" s="232">
        <f>SUM(B14+F14+J14)</f>
        <v>5423</v>
      </c>
      <c r="N14" s="232">
        <f>SUM(C14+G14+K14)</f>
        <v>1334747.0179999999</v>
      </c>
      <c r="O14" s="233">
        <f t="shared" ref="O14:O25" si="3">N14/$N$26</f>
        <v>0.44897555537767886</v>
      </c>
    </row>
    <row r="15" spans="1:15" x14ac:dyDescent="0.25">
      <c r="A15" s="27" t="s">
        <v>1</v>
      </c>
      <c r="B15" s="197">
        <v>187</v>
      </c>
      <c r="C15" s="196">
        <v>9919.0310000000009</v>
      </c>
      <c r="D15" s="58">
        <f t="shared" si="0"/>
        <v>3.7894537366427701E-3</v>
      </c>
      <c r="F15" s="195">
        <v>9</v>
      </c>
      <c r="G15" s="196">
        <v>351.35</v>
      </c>
      <c r="H15" s="58">
        <f t="shared" si="1"/>
        <v>9.8925372287133207E-4</v>
      </c>
      <c r="I15" s="528"/>
      <c r="J15" s="195">
        <v>0</v>
      </c>
      <c r="K15" s="196">
        <v>0</v>
      </c>
      <c r="L15" s="58">
        <f t="shared" si="2"/>
        <v>0</v>
      </c>
      <c r="M15" s="232">
        <f t="shared" ref="M15:M25" si="4">SUM(B15+F15+J15)</f>
        <v>196</v>
      </c>
      <c r="N15" s="232">
        <f t="shared" ref="N15:N25" si="5">SUM(C15+G15+K15)</f>
        <v>10270.381000000001</v>
      </c>
      <c r="O15" s="233">
        <f t="shared" si="3"/>
        <v>3.4546996181529298E-3</v>
      </c>
    </row>
    <row r="16" spans="1:15" x14ac:dyDescent="0.25">
      <c r="A16" s="27" t="s">
        <v>71</v>
      </c>
      <c r="B16" s="197">
        <v>100</v>
      </c>
      <c r="C16" s="196">
        <v>29250.197</v>
      </c>
      <c r="D16" s="58">
        <f t="shared" si="0"/>
        <v>1.1174707319614903E-2</v>
      </c>
      <c r="F16" s="195">
        <v>7</v>
      </c>
      <c r="G16" s="196">
        <v>11316.59</v>
      </c>
      <c r="H16" s="58">
        <f t="shared" si="1"/>
        <v>3.1862754483302939E-2</v>
      </c>
      <c r="I16" s="528"/>
      <c r="J16" s="195">
        <v>0</v>
      </c>
      <c r="K16" s="196">
        <v>0</v>
      </c>
      <c r="L16" s="58">
        <f t="shared" si="2"/>
        <v>0</v>
      </c>
      <c r="M16" s="232">
        <f t="shared" si="4"/>
        <v>107</v>
      </c>
      <c r="N16" s="232">
        <f t="shared" si="5"/>
        <v>40566.786999999997</v>
      </c>
      <c r="O16" s="233">
        <f t="shared" si="3"/>
        <v>1.3645653803748001E-2</v>
      </c>
    </row>
    <row r="17" spans="1:15" x14ac:dyDescent="0.25">
      <c r="A17" s="27" t="s">
        <v>33</v>
      </c>
      <c r="B17" s="197">
        <v>274</v>
      </c>
      <c r="C17" s="196">
        <v>56241.112999999998</v>
      </c>
      <c r="D17" s="58">
        <f t="shared" si="0"/>
        <v>2.1486281856644893E-2</v>
      </c>
      <c r="F17" s="195">
        <v>12</v>
      </c>
      <c r="G17" s="196">
        <v>4304</v>
      </c>
      <c r="H17" s="58">
        <f t="shared" si="1"/>
        <v>1.2118252520956918E-2</v>
      </c>
      <c r="I17" s="528"/>
      <c r="J17" s="195">
        <v>0</v>
      </c>
      <c r="K17" s="196">
        <v>0</v>
      </c>
      <c r="L17" s="58">
        <f t="shared" si="2"/>
        <v>0</v>
      </c>
      <c r="M17" s="232">
        <f t="shared" si="4"/>
        <v>286</v>
      </c>
      <c r="N17" s="232">
        <f t="shared" si="5"/>
        <v>60545.112999999998</v>
      </c>
      <c r="O17" s="233">
        <f t="shared" si="3"/>
        <v>2.0365863619093191E-2</v>
      </c>
    </row>
    <row r="18" spans="1:15" x14ac:dyDescent="0.25">
      <c r="A18" s="27" t="s">
        <v>2</v>
      </c>
      <c r="B18" s="197">
        <v>702</v>
      </c>
      <c r="C18" s="196">
        <v>54018.459000000003</v>
      </c>
      <c r="D18" s="58">
        <f t="shared" si="0"/>
        <v>2.0637142005628804E-2</v>
      </c>
      <c r="F18" s="195">
        <v>59</v>
      </c>
      <c r="G18" s="196">
        <v>3717.91</v>
      </c>
      <c r="H18" s="58">
        <f t="shared" si="1"/>
        <v>1.0468069756085253E-2</v>
      </c>
      <c r="I18" s="528"/>
      <c r="J18" s="195">
        <v>0</v>
      </c>
      <c r="K18" s="196">
        <v>0</v>
      </c>
      <c r="L18" s="58">
        <f t="shared" si="2"/>
        <v>0</v>
      </c>
      <c r="M18" s="232">
        <f t="shared" si="4"/>
        <v>761</v>
      </c>
      <c r="N18" s="232">
        <f t="shared" si="5"/>
        <v>57736.369000000006</v>
      </c>
      <c r="O18" s="233">
        <f t="shared" si="3"/>
        <v>1.9421072298859861E-2</v>
      </c>
    </row>
    <row r="19" spans="1:15" ht="13.8" customHeight="1" x14ac:dyDescent="0.25">
      <c r="A19" s="27" t="s">
        <v>304</v>
      </c>
      <c r="B19" s="197">
        <v>13</v>
      </c>
      <c r="C19" s="196">
        <v>1229.587</v>
      </c>
      <c r="D19" s="58">
        <f t="shared" si="0"/>
        <v>4.6974982250558279E-4</v>
      </c>
      <c r="F19" s="195">
        <v>0</v>
      </c>
      <c r="G19" s="196">
        <v>0</v>
      </c>
      <c r="H19" s="58">
        <f t="shared" si="1"/>
        <v>0</v>
      </c>
      <c r="I19" s="528"/>
      <c r="J19" s="195">
        <v>0</v>
      </c>
      <c r="K19" s="196">
        <v>0</v>
      </c>
      <c r="L19" s="58">
        <f t="shared" si="2"/>
        <v>0</v>
      </c>
      <c r="M19" s="232">
        <f t="shared" si="4"/>
        <v>13</v>
      </c>
      <c r="N19" s="232">
        <f t="shared" si="5"/>
        <v>1229.587</v>
      </c>
      <c r="O19" s="233">
        <f t="shared" si="3"/>
        <v>4.1360235218009981E-4</v>
      </c>
    </row>
    <row r="20" spans="1:15" ht="13.8" customHeight="1" x14ac:dyDescent="0.25">
      <c r="A20" s="27" t="s">
        <v>305</v>
      </c>
      <c r="B20" s="197">
        <v>52</v>
      </c>
      <c r="C20" s="196">
        <v>28850.492999999999</v>
      </c>
      <c r="D20" s="58">
        <f t="shared" si="0"/>
        <v>1.1022004921936031E-2</v>
      </c>
      <c r="F20" s="195">
        <v>0</v>
      </c>
      <c r="G20" s="196">
        <v>0</v>
      </c>
      <c r="H20" s="58">
        <f t="shared" si="1"/>
        <v>0</v>
      </c>
      <c r="I20" s="528"/>
      <c r="J20" s="195">
        <v>0</v>
      </c>
      <c r="K20" s="196">
        <v>0</v>
      </c>
      <c r="L20" s="58">
        <f t="shared" si="2"/>
        <v>0</v>
      </c>
      <c r="M20" s="232">
        <f t="shared" si="4"/>
        <v>52</v>
      </c>
      <c r="N20" s="232">
        <f t="shared" si="5"/>
        <v>28850.492999999999</v>
      </c>
      <c r="O20" s="233">
        <f t="shared" si="3"/>
        <v>9.7045851707569328E-3</v>
      </c>
    </row>
    <row r="21" spans="1:15" x14ac:dyDescent="0.25">
      <c r="A21" s="27" t="s">
        <v>4</v>
      </c>
      <c r="B21" s="197">
        <v>122099</v>
      </c>
      <c r="C21" s="196">
        <v>1022939.831</v>
      </c>
      <c r="D21" s="58">
        <f t="shared" si="0"/>
        <v>0.39080260611582657</v>
      </c>
      <c r="F21" s="195">
        <v>19332</v>
      </c>
      <c r="G21" s="196">
        <v>172492.49</v>
      </c>
      <c r="H21" s="58">
        <f t="shared" si="1"/>
        <v>0.48566625273899527</v>
      </c>
      <c r="I21" s="528"/>
      <c r="J21" s="195">
        <v>20</v>
      </c>
      <c r="K21" s="196">
        <v>169.79</v>
      </c>
      <c r="L21" s="58">
        <f t="shared" si="2"/>
        <v>4.7805717833022189E-4</v>
      </c>
      <c r="M21" s="232">
        <f t="shared" si="4"/>
        <v>141451</v>
      </c>
      <c r="N21" s="232">
        <f t="shared" si="5"/>
        <v>1195602.111</v>
      </c>
      <c r="O21" s="233">
        <f t="shared" si="3"/>
        <v>0.40217068445022014</v>
      </c>
    </row>
    <row r="22" spans="1:15" x14ac:dyDescent="0.25">
      <c r="A22" s="27" t="s">
        <v>311</v>
      </c>
      <c r="B22" s="197">
        <v>1</v>
      </c>
      <c r="C22" s="196">
        <v>209.3</v>
      </c>
      <c r="D22" s="58">
        <f t="shared" si="0"/>
        <v>7.9960700503842744E-5</v>
      </c>
      <c r="F22" s="195">
        <v>1</v>
      </c>
      <c r="G22" s="196">
        <v>139.84</v>
      </c>
      <c r="H22" s="58">
        <f t="shared" si="1"/>
        <v>3.9373058376640692E-4</v>
      </c>
      <c r="I22" s="528"/>
      <c r="J22" s="195">
        <v>0</v>
      </c>
      <c r="K22" s="196">
        <v>0</v>
      </c>
      <c r="L22" s="58">
        <f t="shared" si="2"/>
        <v>0</v>
      </c>
      <c r="M22" s="232">
        <f t="shared" si="4"/>
        <v>2</v>
      </c>
      <c r="N22" s="232">
        <f t="shared" si="5"/>
        <v>349.14</v>
      </c>
      <c r="O22" s="233">
        <f t="shared" si="3"/>
        <v>1.1744197461437056E-4</v>
      </c>
    </row>
    <row r="23" spans="1:15" x14ac:dyDescent="0.25">
      <c r="A23" s="27" t="s">
        <v>6</v>
      </c>
      <c r="B23" s="197">
        <v>116</v>
      </c>
      <c r="C23" s="196">
        <v>37475.487000000001</v>
      </c>
      <c r="D23" s="58">
        <f t="shared" si="0"/>
        <v>1.4317086441675356E-2</v>
      </c>
      <c r="F23" s="195">
        <v>8</v>
      </c>
      <c r="G23" s="196">
        <v>2200.4699999999998</v>
      </c>
      <c r="H23" s="58">
        <f t="shared" si="1"/>
        <v>6.1955973802950894E-3</v>
      </c>
      <c r="I23" s="528"/>
      <c r="J23" s="195">
        <v>0</v>
      </c>
      <c r="K23" s="196">
        <v>0</v>
      </c>
      <c r="L23" s="58">
        <f t="shared" si="2"/>
        <v>0</v>
      </c>
      <c r="M23" s="232">
        <f t="shared" si="4"/>
        <v>124</v>
      </c>
      <c r="N23" s="232">
        <f t="shared" si="5"/>
        <v>39675.957000000002</v>
      </c>
      <c r="O23" s="233">
        <f t="shared" si="3"/>
        <v>1.3346000844345701E-2</v>
      </c>
    </row>
    <row r="24" spans="1:15" x14ac:dyDescent="0.25">
      <c r="A24" s="27" t="s">
        <v>5</v>
      </c>
      <c r="B24" s="197">
        <v>629</v>
      </c>
      <c r="C24" s="196">
        <v>174502.91099999999</v>
      </c>
      <c r="D24" s="58">
        <f t="shared" si="0"/>
        <v>6.6666865759769336E-2</v>
      </c>
      <c r="F24" s="195">
        <v>68</v>
      </c>
      <c r="G24" s="196">
        <v>27273.13</v>
      </c>
      <c r="H24" s="58">
        <f t="shared" si="1"/>
        <v>7.6789655292027359E-2</v>
      </c>
      <c r="I24" s="528"/>
      <c r="J24" s="195">
        <v>0</v>
      </c>
      <c r="K24" s="196">
        <v>0</v>
      </c>
      <c r="L24" s="58">
        <f t="shared" si="2"/>
        <v>0</v>
      </c>
      <c r="M24" s="232">
        <f t="shared" si="4"/>
        <v>697</v>
      </c>
      <c r="N24" s="232">
        <f t="shared" si="5"/>
        <v>201776.041</v>
      </c>
      <c r="O24" s="233">
        <f t="shared" si="3"/>
        <v>6.7872419902933467E-2</v>
      </c>
    </row>
    <row r="25" spans="1:15" x14ac:dyDescent="0.25">
      <c r="A25" s="27" t="s">
        <v>72</v>
      </c>
      <c r="B25" s="197">
        <v>59</v>
      </c>
      <c r="C25" s="196">
        <v>1523.3610000000001</v>
      </c>
      <c r="D25" s="58">
        <f t="shared" si="0"/>
        <v>5.8198286039290198E-4</v>
      </c>
      <c r="F25" s="195">
        <v>0</v>
      </c>
      <c r="G25" s="196">
        <v>0</v>
      </c>
      <c r="H25" s="58">
        <f t="shared" si="1"/>
        <v>0</v>
      </c>
      <c r="I25" s="528"/>
      <c r="J25" s="195">
        <v>0</v>
      </c>
      <c r="K25" s="196">
        <v>0</v>
      </c>
      <c r="L25" s="58">
        <f t="shared" si="2"/>
        <v>0</v>
      </c>
      <c r="M25" s="232">
        <f t="shared" si="4"/>
        <v>59</v>
      </c>
      <c r="N25" s="232">
        <f t="shared" si="5"/>
        <v>1523.3610000000001</v>
      </c>
      <c r="O25" s="233">
        <f t="shared" si="3"/>
        <v>5.1242058741628616E-4</v>
      </c>
    </row>
    <row r="26" spans="1:15" ht="13.8" customHeight="1" x14ac:dyDescent="0.25">
      <c r="A26" s="213" t="s">
        <v>0</v>
      </c>
      <c r="B26" s="214">
        <f>SUM(B14:B25)</f>
        <v>129182</v>
      </c>
      <c r="C26" s="214">
        <f>SUM(C14:C25)</f>
        <v>2617535.8479999998</v>
      </c>
      <c r="D26" s="215">
        <f>SUM(D14:D25)</f>
        <v>1</v>
      </c>
      <c r="F26" s="214">
        <f>SUM(F14:F25)</f>
        <v>19969</v>
      </c>
      <c r="G26" s="214">
        <f>SUM(G14:G25)</f>
        <v>355166.72000000003</v>
      </c>
      <c r="H26" s="215">
        <f>SUM(H14:H25)</f>
        <v>1</v>
      </c>
      <c r="I26" s="529"/>
      <c r="J26" s="214">
        <f t="shared" ref="J26:O26" si="6">SUM(J14:J25)</f>
        <v>20</v>
      </c>
      <c r="K26" s="214">
        <f t="shared" si="6"/>
        <v>169.79</v>
      </c>
      <c r="L26" s="215">
        <f t="shared" si="6"/>
        <v>4.7805717833022189E-4</v>
      </c>
      <c r="M26" s="268">
        <f t="shared" si="6"/>
        <v>149171</v>
      </c>
      <c r="N26" s="268">
        <f t="shared" si="6"/>
        <v>2972872.3580000005</v>
      </c>
      <c r="O26" s="269">
        <f t="shared" si="6"/>
        <v>0.99999999999999989</v>
      </c>
    </row>
    <row r="27" spans="1:15" s="199" customFormat="1" ht="17.399999999999999" x14ac:dyDescent="0.25">
      <c r="C27" s="45"/>
      <c r="E27" s="181"/>
      <c r="F27" s="181"/>
      <c r="G27" s="181"/>
      <c r="H27" s="181"/>
      <c r="I27" s="181"/>
      <c r="J27" s="181"/>
      <c r="K27" s="181"/>
    </row>
    <row r="28" spans="1:15" s="65" customFormat="1" ht="24.6" customHeight="1" x14ac:dyDescent="0.25">
      <c r="A28" s="628" t="s">
        <v>359</v>
      </c>
      <c r="B28" s="628"/>
      <c r="C28" s="628"/>
      <c r="D28" s="628"/>
      <c r="F28" s="211"/>
      <c r="G28" s="211"/>
      <c r="H28" s="212"/>
      <c r="J28" s="211"/>
      <c r="K28" s="211"/>
      <c r="L28" s="212"/>
    </row>
    <row r="29" spans="1:15" s="65" customFormat="1" ht="5.4" customHeight="1" x14ac:dyDescent="0.25">
      <c r="A29" s="279"/>
      <c r="B29" s="279"/>
      <c r="C29" s="279"/>
      <c r="D29" s="279"/>
      <c r="F29" s="211"/>
      <c r="G29" s="211"/>
      <c r="H29" s="212"/>
      <c r="J29" s="211"/>
    </row>
    <row r="30" spans="1:15" s="199" customFormat="1" ht="17.399999999999999" x14ac:dyDescent="0.25">
      <c r="A30" s="531"/>
      <c r="B30" s="633" t="s">
        <v>330</v>
      </c>
      <c r="C30" s="633"/>
      <c r="D30" s="633"/>
      <c r="F30" s="620" t="s">
        <v>331</v>
      </c>
      <c r="G30" s="621"/>
      <c r="H30" s="622"/>
      <c r="I30" s="526"/>
      <c r="J30" s="620" t="s">
        <v>377</v>
      </c>
      <c r="K30" s="621"/>
      <c r="L30" s="622"/>
      <c r="M30" s="624" t="s">
        <v>387</v>
      </c>
      <c r="N30" s="625"/>
      <c r="O30" s="626"/>
    </row>
    <row r="31" spans="1:15" s="199" customFormat="1" ht="41.4" x14ac:dyDescent="0.25">
      <c r="A31" s="74" t="s">
        <v>73</v>
      </c>
      <c r="B31" s="537" t="s">
        <v>32</v>
      </c>
      <c r="C31" s="538" t="s">
        <v>69</v>
      </c>
      <c r="D31" s="538"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32"/>
      <c r="C32" s="533"/>
      <c r="D32" s="534"/>
      <c r="F32" s="195">
        <v>11</v>
      </c>
      <c r="G32" s="196">
        <v>22968.84</v>
      </c>
      <c r="H32" s="58">
        <f>G32/$C$26</f>
        <v>8.7749858392770341E-3</v>
      </c>
      <c r="J32" s="195">
        <v>0</v>
      </c>
      <c r="K32" s="196">
        <v>0</v>
      </c>
      <c r="L32" s="58">
        <f>K32/$C$26</f>
        <v>0</v>
      </c>
      <c r="M32" s="195">
        <f>SUM(B32+F32+J32)</f>
        <v>11</v>
      </c>
      <c r="N32" s="195">
        <f>SUM(C32+G32+K32)</f>
        <v>22968.84</v>
      </c>
      <c r="O32" s="58">
        <f>N32/$N$33</f>
        <v>1</v>
      </c>
    </row>
    <row r="33" spans="1:15" s="199" customFormat="1" ht="13.8" customHeight="1" x14ac:dyDescent="0.25">
      <c r="A33" s="416" t="s">
        <v>0</v>
      </c>
      <c r="B33" s="535"/>
      <c r="C33" s="535"/>
      <c r="D33" s="536"/>
      <c r="F33" s="214">
        <f>SUM(F32:F32)</f>
        <v>11</v>
      </c>
      <c r="G33" s="214">
        <f>SUM(G32:G32)</f>
        <v>22968.84</v>
      </c>
      <c r="H33" s="215">
        <f>SUM(H32:H32)</f>
        <v>8.7749858392770341E-3</v>
      </c>
      <c r="J33" s="214">
        <f t="shared" ref="J33:O33" si="7">SUM(J32:J32)</f>
        <v>0</v>
      </c>
      <c r="K33" s="214">
        <f t="shared" si="7"/>
        <v>0</v>
      </c>
      <c r="L33" s="215">
        <f t="shared" si="7"/>
        <v>0</v>
      </c>
      <c r="M33" s="214">
        <f t="shared" si="7"/>
        <v>11</v>
      </c>
      <c r="N33" s="214">
        <f t="shared" si="7"/>
        <v>22968.84</v>
      </c>
      <c r="O33" s="215">
        <f t="shared" si="7"/>
        <v>1</v>
      </c>
    </row>
    <row r="34" spans="1:15" s="199" customFormat="1" ht="17.399999999999999" x14ac:dyDescent="0.25">
      <c r="C34" s="45"/>
      <c r="E34" s="181"/>
      <c r="F34" s="266"/>
      <c r="G34" s="266"/>
      <c r="H34" s="266"/>
      <c r="I34" s="266"/>
      <c r="J34" s="181"/>
      <c r="K34" s="181"/>
    </row>
    <row r="35" spans="1:15" ht="26.4" customHeight="1" x14ac:dyDescent="0.25">
      <c r="A35" s="628" t="s">
        <v>310</v>
      </c>
      <c r="B35" s="628"/>
      <c r="C35" s="628"/>
      <c r="D35" s="628"/>
      <c r="F35" s="629" t="str">
        <f>'Annual Capacity'!Y2</f>
        <v>Previously Reported through 10/31/2021</v>
      </c>
      <c r="G35" s="629"/>
      <c r="H35" s="630" t="str">
        <f>'Annual Capacity'!AB2</f>
        <v>Difference between 10/31/2021 and 11/30/2021</v>
      </c>
      <c r="I35" s="630"/>
      <c r="J35" s="630"/>
    </row>
    <row r="36" spans="1:15" s="65" customFormat="1" ht="5.4" customHeight="1" x14ac:dyDescent="0.25">
      <c r="A36" s="279"/>
      <c r="B36" s="279"/>
      <c r="C36" s="279"/>
      <c r="D36" s="279"/>
      <c r="F36" s="629"/>
      <c r="G36" s="629"/>
      <c r="H36" s="630"/>
      <c r="I36" s="630"/>
      <c r="J36" s="630"/>
    </row>
    <row r="37" spans="1:15" ht="17.399999999999999" x14ac:dyDescent="0.25">
      <c r="A37" s="276" t="s">
        <v>330</v>
      </c>
      <c r="B37" s="86"/>
      <c r="C37" s="86"/>
      <c r="D37" s="86"/>
      <c r="E37" s="86"/>
      <c r="F37" s="627"/>
      <c r="G37" s="627"/>
      <c r="H37" s="627"/>
      <c r="I37" s="627"/>
      <c r="J37" s="627"/>
    </row>
    <row r="38" spans="1:15" ht="27.6" customHeight="1" x14ac:dyDescent="0.25">
      <c r="A38" s="75" t="s">
        <v>380</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22"/>
      <c r="B46" s="88"/>
      <c r="C46" s="89"/>
      <c r="D46" s="90"/>
    </row>
    <row r="47" spans="1:15" s="199" customFormat="1" ht="17.399999999999999" x14ac:dyDescent="0.25">
      <c r="A47" s="276" t="s">
        <v>331</v>
      </c>
      <c r="B47" s="86"/>
      <c r="C47" s="86"/>
      <c r="D47" s="86"/>
      <c r="E47" s="86"/>
      <c r="F47" s="627"/>
      <c r="G47" s="627"/>
      <c r="H47" s="627"/>
      <c r="I47" s="627"/>
      <c r="J47" s="627"/>
    </row>
    <row r="48" spans="1:15" s="199" customFormat="1" ht="27.6" customHeight="1" x14ac:dyDescent="0.25">
      <c r="A48" s="75" t="s">
        <v>380</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8.7160774696783919E-2</v>
      </c>
      <c r="F49" s="218">
        <v>1</v>
      </c>
      <c r="G49" s="218">
        <v>4779</v>
      </c>
      <c r="H49" s="219">
        <f>B49-F49</f>
        <v>0</v>
      </c>
      <c r="J49" s="220">
        <f>C49-G49</f>
        <v>0</v>
      </c>
    </row>
    <row r="50" spans="1:11" s="199" customFormat="1" ht="14.4" x14ac:dyDescent="0.3">
      <c r="A50" s="49" t="s">
        <v>24</v>
      </c>
      <c r="B50" s="50">
        <v>7</v>
      </c>
      <c r="C50" s="50">
        <v>50050.71</v>
      </c>
      <c r="D50" s="48">
        <f>C50/$C$51</f>
        <v>0.91283922530321604</v>
      </c>
      <c r="F50" s="221">
        <v>5</v>
      </c>
      <c r="G50" s="221">
        <v>43811.76</v>
      </c>
      <c r="H50" s="219">
        <f>B50-F50</f>
        <v>2</v>
      </c>
      <c r="J50" s="220">
        <f>C50-G50</f>
        <v>6238.9499999999971</v>
      </c>
      <c r="K50" s="87"/>
    </row>
    <row r="51" spans="1:11" s="199" customFormat="1" x14ac:dyDescent="0.25">
      <c r="A51" s="51" t="s">
        <v>25</v>
      </c>
      <c r="B51" s="52">
        <f>SUM(B49:B50)</f>
        <v>8</v>
      </c>
      <c r="C51" s="52">
        <f>SUM(C49:C50)</f>
        <v>54829.71</v>
      </c>
      <c r="D51" s="53">
        <f>SUM(D49:D50)</f>
        <v>1</v>
      </c>
      <c r="F51" s="222">
        <f>SUM(F49:F50)</f>
        <v>6</v>
      </c>
      <c r="G51" s="223">
        <f>SUM(G49:G50)</f>
        <v>48590.76</v>
      </c>
      <c r="H51" s="223">
        <f>SUM(H49:H50)</f>
        <v>2</v>
      </c>
      <c r="J51" s="224">
        <f>SUM(J49:J50)</f>
        <v>6238.9499999999971</v>
      </c>
      <c r="K51" s="87"/>
    </row>
    <row r="52" spans="1:11" ht="6.6" customHeight="1" x14ac:dyDescent="0.25"/>
    <row r="53" spans="1:11" x14ac:dyDescent="0.25">
      <c r="A53" s="44" t="s">
        <v>408</v>
      </c>
    </row>
    <row r="54" spans="1:11" s="199" customFormat="1" ht="6" customHeight="1" x14ac:dyDescent="0.25">
      <c r="C54" s="45"/>
    </row>
    <row r="55" spans="1:11" s="199" customFormat="1" ht="23.4" customHeight="1" x14ac:dyDescent="0.25">
      <c r="A55" s="569" t="s">
        <v>409</v>
      </c>
      <c r="B55" s="570" t="s">
        <v>91</v>
      </c>
      <c r="C55" s="571" t="s">
        <v>410</v>
      </c>
      <c r="D55" s="571" t="s">
        <v>10</v>
      </c>
    </row>
    <row r="56" spans="1:11" s="199" customFormat="1" x14ac:dyDescent="0.25">
      <c r="A56" s="46" t="s">
        <v>406</v>
      </c>
      <c r="B56" s="47" t="s">
        <v>405</v>
      </c>
      <c r="C56" s="572">
        <v>44496</v>
      </c>
      <c r="D56" s="47">
        <v>2257.35</v>
      </c>
    </row>
    <row r="57" spans="1:11" s="199" customFormat="1" x14ac:dyDescent="0.25">
      <c r="A57" s="46" t="s">
        <v>407</v>
      </c>
      <c r="B57" s="47" t="s">
        <v>405</v>
      </c>
      <c r="C57" s="572">
        <v>44491</v>
      </c>
      <c r="D57" s="47">
        <v>3981.6</v>
      </c>
    </row>
    <row r="58" spans="1:11" s="199" customFormat="1" x14ac:dyDescent="0.25">
      <c r="C58" s="45"/>
    </row>
    <row r="59" spans="1:11" s="199" customFormat="1" ht="17.399999999999999" x14ac:dyDescent="0.25">
      <c r="A59" s="276" t="s">
        <v>377</v>
      </c>
      <c r="B59" s="86"/>
      <c r="C59" s="86"/>
      <c r="D59" s="86"/>
      <c r="E59" s="86"/>
      <c r="F59" s="627"/>
      <c r="G59" s="627"/>
      <c r="H59" s="627"/>
      <c r="I59" s="627"/>
      <c r="J59" s="627"/>
    </row>
    <row r="60" spans="1:11" s="199" customFormat="1" ht="27.6" customHeight="1" x14ac:dyDescent="0.25">
      <c r="A60" s="75" t="s">
        <v>380</v>
      </c>
      <c r="B60" s="202" t="s">
        <v>21</v>
      </c>
      <c r="C60" s="51" t="s">
        <v>69</v>
      </c>
      <c r="D60" s="51" t="s">
        <v>26</v>
      </c>
      <c r="F60" s="216" t="s">
        <v>7</v>
      </c>
      <c r="G60" s="217" t="s">
        <v>27</v>
      </c>
      <c r="H60" s="216" t="s">
        <v>7</v>
      </c>
      <c r="J60" s="216" t="s">
        <v>27</v>
      </c>
    </row>
    <row r="61" spans="1:11" s="199" customFormat="1" ht="14.4" x14ac:dyDescent="0.3">
      <c r="A61" s="49" t="s">
        <v>392</v>
      </c>
      <c r="B61" s="50">
        <v>0</v>
      </c>
      <c r="C61" s="50">
        <v>0</v>
      </c>
      <c r="D61" s="48">
        <v>0</v>
      </c>
      <c r="F61" s="221">
        <v>0</v>
      </c>
      <c r="G61" s="221">
        <v>0</v>
      </c>
      <c r="H61" s="219">
        <f>B61-F61</f>
        <v>0</v>
      </c>
      <c r="J61" s="220">
        <f>C61-G61</f>
        <v>0</v>
      </c>
      <c r="K61" s="87"/>
    </row>
    <row r="62" spans="1:11" s="199" customFormat="1" x14ac:dyDescent="0.25">
      <c r="A62" s="51" t="s">
        <v>25</v>
      </c>
      <c r="B62" s="52">
        <f>B61</f>
        <v>0</v>
      </c>
      <c r="C62" s="52">
        <f>C61</f>
        <v>0</v>
      </c>
      <c r="D62" s="53">
        <v>0</v>
      </c>
      <c r="F62" s="223">
        <f>F61</f>
        <v>0</v>
      </c>
      <c r="G62" s="223">
        <f>G61</f>
        <v>0</v>
      </c>
      <c r="H62" s="223">
        <f>H61</f>
        <v>0</v>
      </c>
      <c r="J62" s="224">
        <f>J61</f>
        <v>0</v>
      </c>
      <c r="K62" s="87"/>
    </row>
    <row r="64" spans="1:11" s="199" customFormat="1" ht="21" x14ac:dyDescent="0.25">
      <c r="A64" s="628" t="s">
        <v>400</v>
      </c>
      <c r="B64" s="628"/>
      <c r="C64" s="628"/>
      <c r="D64" s="628"/>
    </row>
    <row r="65" spans="1:14" s="65" customFormat="1" ht="6" customHeight="1" x14ac:dyDescent="0.25">
      <c r="A65" s="554"/>
      <c r="B65" s="554"/>
      <c r="C65" s="554"/>
      <c r="D65" s="554"/>
    </row>
    <row r="66" spans="1:14" s="199" customFormat="1" ht="27.6" x14ac:dyDescent="0.25">
      <c r="B66" s="550" t="s">
        <v>21</v>
      </c>
      <c r="C66" s="551" t="s">
        <v>69</v>
      </c>
    </row>
    <row r="67" spans="1:14" ht="25.2" customHeight="1" x14ac:dyDescent="0.25">
      <c r="A67" s="549" t="s">
        <v>398</v>
      </c>
      <c r="B67" s="303">
        <f>SUM(B45+B51+B62)</f>
        <v>187</v>
      </c>
      <c r="C67" s="303">
        <f>SUM(C45+C51+C62)</f>
        <v>769575.19499999995</v>
      </c>
    </row>
    <row r="71" spans="1:14" x14ac:dyDescent="0.25">
      <c r="A71" s="199"/>
      <c r="B71" s="199"/>
      <c r="D71" s="199"/>
      <c r="E71" s="199"/>
      <c r="F71" s="199"/>
      <c r="G71" s="199"/>
      <c r="H71" s="199"/>
      <c r="J71" s="199"/>
      <c r="K71" s="199"/>
      <c r="L71" s="199"/>
      <c r="M71" s="199"/>
      <c r="N71" s="199"/>
    </row>
    <row r="72" spans="1:14" x14ac:dyDescent="0.25">
      <c r="A72" s="199"/>
      <c r="B72" s="199"/>
      <c r="D72" s="199"/>
      <c r="E72" s="199"/>
      <c r="F72" s="199"/>
      <c r="G72" s="199"/>
      <c r="H72" s="199"/>
      <c r="J72" s="199"/>
      <c r="K72" s="199"/>
      <c r="L72" s="199"/>
      <c r="M72" s="199"/>
      <c r="N72" s="199"/>
    </row>
    <row r="73" spans="1:14" x14ac:dyDescent="0.25">
      <c r="A73" s="199"/>
      <c r="B73" s="199"/>
      <c r="D73" s="199"/>
      <c r="E73" s="199"/>
      <c r="F73" s="199"/>
      <c r="G73" s="199"/>
      <c r="H73" s="199"/>
      <c r="J73" s="199"/>
      <c r="K73" s="199"/>
      <c r="L73" s="199"/>
      <c r="M73" s="199"/>
      <c r="N73" s="199"/>
    </row>
    <row r="74" spans="1:14" x14ac:dyDescent="0.25">
      <c r="A74" s="199"/>
      <c r="B74" s="199"/>
      <c r="D74" s="199"/>
      <c r="E74" s="199"/>
      <c r="F74" s="199"/>
      <c r="G74" s="199"/>
      <c r="H74" s="199"/>
      <c r="J74" s="199"/>
      <c r="K74" s="199"/>
      <c r="L74" s="199"/>
      <c r="M74" s="199"/>
      <c r="N74" s="199"/>
    </row>
  </sheetData>
  <mergeCells count="20">
    <mergeCell ref="A1:B1"/>
    <mergeCell ref="A2:B2"/>
    <mergeCell ref="B30:D30"/>
    <mergeCell ref="F30:H30"/>
    <mergeCell ref="A64:D64"/>
    <mergeCell ref="J30:L30"/>
    <mergeCell ref="A10:D10"/>
    <mergeCell ref="M30:O30"/>
    <mergeCell ref="F59:G59"/>
    <mergeCell ref="H59:J59"/>
    <mergeCell ref="A35:D35"/>
    <mergeCell ref="M12:O12"/>
    <mergeCell ref="F47:G47"/>
    <mergeCell ref="F35:G37"/>
    <mergeCell ref="H35:J37"/>
    <mergeCell ref="H47:J47"/>
    <mergeCell ref="B12:D12"/>
    <mergeCell ref="F12:H12"/>
    <mergeCell ref="A28:D28"/>
    <mergeCell ref="J12:L12"/>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34" t="s">
        <v>329</v>
      </c>
      <c r="B1" s="634"/>
      <c r="C1" s="634"/>
      <c r="D1" s="275">
        <f>'Annual Capacity'!M1</f>
        <v>44530</v>
      </c>
    </row>
    <row r="2" spans="1:16" s="199" customFormat="1" ht="6" customHeight="1" x14ac:dyDescent="0.3">
      <c r="A2" s="26"/>
      <c r="C2" s="45"/>
    </row>
    <row r="3" spans="1:16" ht="27.6" x14ac:dyDescent="0.25">
      <c r="A3" s="235" t="s">
        <v>317</v>
      </c>
      <c r="B3" s="247" t="s">
        <v>318</v>
      </c>
      <c r="C3" s="72" t="s">
        <v>32</v>
      </c>
      <c r="D3" s="71" t="s">
        <v>69</v>
      </c>
      <c r="E3" s="71" t="s">
        <v>26</v>
      </c>
    </row>
    <row r="4" spans="1:16" ht="27.6" customHeight="1" x14ac:dyDescent="0.25">
      <c r="A4" s="234" t="s">
        <v>333</v>
      </c>
      <c r="B4" s="247">
        <v>1</v>
      </c>
      <c r="C4" s="342">
        <v>7</v>
      </c>
      <c r="D4" s="343">
        <v>50050.71</v>
      </c>
      <c r="E4" s="238">
        <f>D4/$D$13</f>
        <v>0.11508128371224469</v>
      </c>
    </row>
    <row r="5" spans="1:16" s="198" customFormat="1" ht="27.6" customHeight="1" x14ac:dyDescent="0.25">
      <c r="A5" s="234" t="s">
        <v>319</v>
      </c>
      <c r="B5" s="247">
        <v>1</v>
      </c>
      <c r="C5" s="342">
        <v>1</v>
      </c>
      <c r="D5" s="343">
        <v>4779</v>
      </c>
      <c r="E5" s="238">
        <f t="shared" ref="E5:E12" si="0">D5/$D$13</f>
        <v>1.0988324738266797E-2</v>
      </c>
    </row>
    <row r="6" spans="1:16" s="198" customFormat="1" ht="26.4" x14ac:dyDescent="0.25">
      <c r="A6" s="234" t="s">
        <v>320</v>
      </c>
      <c r="B6" s="247">
        <v>1</v>
      </c>
      <c r="C6" s="236">
        <v>605</v>
      </c>
      <c r="D6" s="237">
        <v>167455.5</v>
      </c>
      <c r="E6" s="238">
        <f t="shared" si="0"/>
        <v>0.38502938129500641</v>
      </c>
    </row>
    <row r="7" spans="1:16" s="198" customFormat="1" ht="28.8" customHeight="1" x14ac:dyDescent="0.25">
      <c r="A7" s="234" t="s">
        <v>314</v>
      </c>
      <c r="B7" s="247">
        <v>0.85</v>
      </c>
      <c r="C7" s="342">
        <v>12</v>
      </c>
      <c r="D7" s="343">
        <v>24919.73</v>
      </c>
      <c r="E7" s="238">
        <f t="shared" si="0"/>
        <v>5.7297778955833698E-2</v>
      </c>
    </row>
    <row r="8" spans="1:16" s="198" customFormat="1" ht="27.6" customHeight="1" x14ac:dyDescent="0.25">
      <c r="A8" s="234" t="s">
        <v>355</v>
      </c>
      <c r="B8" s="247">
        <v>0.6</v>
      </c>
      <c r="C8" s="342">
        <v>1</v>
      </c>
      <c r="D8" s="343">
        <v>3304.6</v>
      </c>
      <c r="E8" s="238">
        <f t="shared" si="0"/>
        <v>7.5982460619536422E-3</v>
      </c>
    </row>
    <row r="9" spans="1:16" s="198" customFormat="1" ht="27.6" customHeight="1" x14ac:dyDescent="0.25">
      <c r="A9" s="234" t="s">
        <v>321</v>
      </c>
      <c r="B9" s="247">
        <v>0.6</v>
      </c>
      <c r="C9" s="340"/>
      <c r="D9" s="341"/>
      <c r="E9" s="238">
        <f t="shared" si="0"/>
        <v>0</v>
      </c>
    </row>
    <row r="10" spans="1:16" s="198" customFormat="1" ht="23.4" customHeight="1" x14ac:dyDescent="0.25">
      <c r="A10" s="234" t="s">
        <v>322</v>
      </c>
      <c r="B10" s="247">
        <v>0.6</v>
      </c>
      <c r="C10" s="236">
        <v>214</v>
      </c>
      <c r="D10" s="237">
        <v>3196.67</v>
      </c>
      <c r="E10" s="238">
        <f t="shared" si="0"/>
        <v>7.3500832896160962E-3</v>
      </c>
    </row>
    <row r="11" spans="1:16" s="198" customFormat="1" ht="27.6" customHeight="1" x14ac:dyDescent="0.25">
      <c r="A11" s="234" t="s">
        <v>323</v>
      </c>
      <c r="B11" s="247">
        <v>0.6</v>
      </c>
      <c r="C11" s="236">
        <v>19129</v>
      </c>
      <c r="D11" s="237">
        <v>168945.53999999998</v>
      </c>
      <c r="E11" s="238">
        <f t="shared" si="0"/>
        <v>0.38845542092526519</v>
      </c>
      <c r="I11" s="322"/>
      <c r="J11" s="322">
        <f>SUM(D11+G11)</f>
        <v>168945.53999999998</v>
      </c>
    </row>
    <row r="12" spans="1:16" s="198" customFormat="1" ht="27.6" customHeight="1" x14ac:dyDescent="0.25">
      <c r="A12" s="234" t="s">
        <v>324</v>
      </c>
      <c r="B12" s="247">
        <v>0.6</v>
      </c>
      <c r="C12" s="236">
        <v>20</v>
      </c>
      <c r="D12" s="237">
        <v>12264.41</v>
      </c>
      <c r="E12" s="238">
        <f t="shared" si="0"/>
        <v>2.8199481021813494E-2</v>
      </c>
    </row>
    <row r="13" spans="1:16" ht="27" customHeight="1" x14ac:dyDescent="0.25">
      <c r="A13" s="198"/>
      <c r="B13" s="239"/>
      <c r="C13" s="240">
        <f>SUM(C4:C12)</f>
        <v>19989</v>
      </c>
      <c r="D13" s="241">
        <f>SUM(D4:D12)</f>
        <v>434916.16</v>
      </c>
      <c r="E13" s="242">
        <f>SUM(E4:E12)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35" t="s">
        <v>386</v>
      </c>
      <c r="B16" s="635"/>
      <c r="C16" s="635"/>
      <c r="D16" s="635"/>
      <c r="E16" s="199"/>
      <c r="F16" s="199"/>
      <c r="G16" s="199"/>
      <c r="H16" s="199"/>
      <c r="I16" s="199"/>
      <c r="J16" s="65"/>
      <c r="K16" s="65"/>
      <c r="M16" s="65"/>
      <c r="P16" s="65"/>
    </row>
    <row r="17" spans="1:18" s="199" customFormat="1" ht="6" customHeight="1" x14ac:dyDescent="0.3">
      <c r="A17" s="26"/>
      <c r="C17" s="45"/>
    </row>
    <row r="18" spans="1:18" ht="15.6" x14ac:dyDescent="0.3">
      <c r="A18" s="26"/>
      <c r="B18" s="620" t="s">
        <v>377</v>
      </c>
      <c r="C18" s="621"/>
      <c r="D18" s="621"/>
      <c r="E18" s="621"/>
      <c r="F18" s="621"/>
      <c r="G18" s="621"/>
      <c r="H18" s="621"/>
      <c r="I18" s="621"/>
      <c r="J18" s="621"/>
      <c r="K18" s="621"/>
      <c r="L18" s="621"/>
      <c r="M18" s="621"/>
      <c r="N18" s="621"/>
      <c r="O18" s="621"/>
      <c r="P18" s="621"/>
      <c r="Q18" s="621"/>
      <c r="R18" s="622"/>
    </row>
    <row r="19" spans="1:18" ht="13.8" customHeight="1" x14ac:dyDescent="0.25">
      <c r="A19" s="638" t="s">
        <v>379</v>
      </c>
      <c r="B19" s="641" t="s">
        <v>82</v>
      </c>
      <c r="C19" s="641"/>
      <c r="D19" s="645" t="s">
        <v>381</v>
      </c>
      <c r="E19" s="646"/>
      <c r="F19" s="649" t="s">
        <v>382</v>
      </c>
      <c r="G19" s="650"/>
      <c r="H19" s="643" t="s">
        <v>9</v>
      </c>
      <c r="I19" s="644"/>
      <c r="K19" s="643" t="s">
        <v>30</v>
      </c>
      <c r="L19" s="644"/>
      <c r="N19" s="643" t="s">
        <v>314</v>
      </c>
      <c r="O19" s="644"/>
      <c r="Q19" s="651" t="s">
        <v>393</v>
      </c>
      <c r="R19" s="652"/>
    </row>
    <row r="20" spans="1:18" ht="13.8" x14ac:dyDescent="0.25">
      <c r="A20" s="639"/>
      <c r="B20" s="642"/>
      <c r="C20" s="642"/>
      <c r="D20" s="647" t="s">
        <v>383</v>
      </c>
      <c r="E20" s="648"/>
      <c r="F20" s="647" t="s">
        <v>384</v>
      </c>
      <c r="G20" s="648"/>
      <c r="H20" s="636" t="s">
        <v>76</v>
      </c>
      <c r="I20" s="637"/>
      <c r="K20" s="636" t="s">
        <v>76</v>
      </c>
      <c r="L20" s="637"/>
      <c r="N20" s="636" t="s">
        <v>76</v>
      </c>
      <c r="O20" s="637"/>
      <c r="Q20" s="653"/>
      <c r="R20" s="654"/>
    </row>
    <row r="21" spans="1:18" ht="13.8" x14ac:dyDescent="0.25">
      <c r="A21" s="640"/>
      <c r="B21" s="512" t="s">
        <v>8</v>
      </c>
      <c r="C21" s="513" t="s">
        <v>70</v>
      </c>
      <c r="D21" s="78" t="s">
        <v>8</v>
      </c>
      <c r="E21" s="78" t="s">
        <v>70</v>
      </c>
      <c r="F21" s="77" t="s">
        <v>8</v>
      </c>
      <c r="G21" s="77" t="s">
        <v>70</v>
      </c>
      <c r="H21" s="512" t="s">
        <v>8</v>
      </c>
      <c r="I21" s="512" t="s">
        <v>70</v>
      </c>
      <c r="K21" s="530" t="s">
        <v>8</v>
      </c>
      <c r="L21" s="530" t="s">
        <v>70</v>
      </c>
      <c r="N21" s="530" t="s">
        <v>8</v>
      </c>
      <c r="O21" s="530" t="s">
        <v>70</v>
      </c>
      <c r="Q21" s="514" t="s">
        <v>8</v>
      </c>
      <c r="R21" s="514" t="s">
        <v>10</v>
      </c>
    </row>
    <row r="22" spans="1:18" ht="13.8" x14ac:dyDescent="0.25">
      <c r="A22" s="510" t="s">
        <v>385</v>
      </c>
      <c r="B22" s="509"/>
      <c r="C22" s="92"/>
      <c r="D22" s="92"/>
      <c r="E22" s="92"/>
      <c r="F22" s="92"/>
      <c r="G22" s="92"/>
      <c r="H22" s="92"/>
      <c r="I22" s="92"/>
      <c r="K22" s="92"/>
      <c r="L22" s="92"/>
      <c r="N22" s="92"/>
      <c r="O22" s="92"/>
      <c r="Q22" s="92"/>
      <c r="R22" s="92"/>
    </row>
    <row r="23" spans="1:18" ht="13.8" x14ac:dyDescent="0.25">
      <c r="A23" s="511" t="s">
        <v>4</v>
      </c>
      <c r="B23" s="517">
        <v>20</v>
      </c>
      <c r="C23" s="520">
        <v>169.79</v>
      </c>
      <c r="D23" s="517">
        <v>0</v>
      </c>
      <c r="E23" s="520">
        <v>0</v>
      </c>
      <c r="F23" s="517">
        <v>0</v>
      </c>
      <c r="G23" s="520">
        <v>0</v>
      </c>
      <c r="H23" s="523">
        <f>SUM(D23+F23)</f>
        <v>0</v>
      </c>
      <c r="I23" s="523">
        <f>SUM(E23+G23)</f>
        <v>0</v>
      </c>
      <c r="K23" s="523">
        <v>0</v>
      </c>
      <c r="L23" s="523">
        <v>0</v>
      </c>
      <c r="N23" s="523">
        <v>0</v>
      </c>
      <c r="O23" s="523">
        <v>0</v>
      </c>
      <c r="Q23" s="515">
        <f>SUM(B23+H23+K23+N23)</f>
        <v>20</v>
      </c>
      <c r="R23" s="574">
        <f>SUM(C23+I23+L23+O23)</f>
        <v>169.79</v>
      </c>
    </row>
    <row r="24" spans="1:18" ht="6" customHeight="1" x14ac:dyDescent="0.25">
      <c r="A24" s="508"/>
      <c r="B24" s="518"/>
      <c r="C24" s="521"/>
      <c r="D24" s="521"/>
      <c r="E24" s="521"/>
      <c r="F24" s="521"/>
      <c r="G24" s="521"/>
      <c r="H24" s="521"/>
      <c r="I24" s="521"/>
      <c r="K24" s="521"/>
      <c r="L24" s="521"/>
      <c r="N24" s="521"/>
      <c r="O24" s="521"/>
      <c r="Q24" s="516"/>
      <c r="R24" s="521"/>
    </row>
    <row r="25" spans="1:18" ht="13.8" x14ac:dyDescent="0.25">
      <c r="A25" s="510" t="s">
        <v>376</v>
      </c>
      <c r="B25" s="518"/>
      <c r="C25" s="521"/>
      <c r="D25" s="521"/>
      <c r="E25" s="521"/>
      <c r="F25" s="521"/>
      <c r="G25" s="521"/>
      <c r="H25" s="521"/>
      <c r="I25" s="521"/>
      <c r="K25" s="521"/>
      <c r="L25" s="521"/>
      <c r="N25" s="521"/>
      <c r="O25" s="521"/>
      <c r="Q25" s="516"/>
      <c r="R25" s="521"/>
    </row>
    <row r="26" spans="1:18" ht="13.8" x14ac:dyDescent="0.25">
      <c r="A26" s="506" t="s">
        <v>374</v>
      </c>
      <c r="B26" s="517">
        <v>0</v>
      </c>
      <c r="C26" s="520">
        <v>0</v>
      </c>
      <c r="D26" s="520">
        <v>0</v>
      </c>
      <c r="E26" s="520">
        <v>0</v>
      </c>
      <c r="F26" s="520">
        <v>0</v>
      </c>
      <c r="G26" s="520">
        <v>0</v>
      </c>
      <c r="H26" s="523">
        <f t="shared" ref="H26:H29" si="1">SUM(D26+F26)</f>
        <v>0</v>
      </c>
      <c r="I26" s="523">
        <f t="shared" ref="I26:I36" si="2">SUM(E26+G26)</f>
        <v>0</v>
      </c>
      <c r="K26" s="523">
        <v>0</v>
      </c>
      <c r="L26" s="523">
        <v>0</v>
      </c>
      <c r="N26" s="523">
        <v>0</v>
      </c>
      <c r="O26" s="523">
        <v>0</v>
      </c>
      <c r="Q26" s="515">
        <f>SUM(B26+H26+K26+N26)</f>
        <v>0</v>
      </c>
      <c r="R26" s="574">
        <f>SUM(C26+I26+L26+O26)</f>
        <v>0</v>
      </c>
    </row>
    <row r="27" spans="1:18" ht="13.8" x14ac:dyDescent="0.25">
      <c r="A27" s="506" t="s">
        <v>375</v>
      </c>
      <c r="B27" s="517">
        <v>0</v>
      </c>
      <c r="C27" s="520">
        <v>0</v>
      </c>
      <c r="D27" s="520">
        <v>0</v>
      </c>
      <c r="E27" s="520">
        <v>0</v>
      </c>
      <c r="F27" s="520">
        <v>0</v>
      </c>
      <c r="G27" s="520">
        <v>0</v>
      </c>
      <c r="H27" s="523">
        <f t="shared" si="1"/>
        <v>0</v>
      </c>
      <c r="I27" s="523">
        <f t="shared" si="2"/>
        <v>0</v>
      </c>
      <c r="K27" s="523">
        <v>0</v>
      </c>
      <c r="L27" s="523">
        <v>0</v>
      </c>
      <c r="N27" s="523">
        <v>0</v>
      </c>
      <c r="O27" s="523">
        <v>0</v>
      </c>
      <c r="Q27" s="515">
        <f t="shared" ref="Q27:Q29" si="3">SUM(B27+H27+K27+N27)</f>
        <v>0</v>
      </c>
      <c r="R27" s="574">
        <f t="shared" ref="R27:R29" si="4">SUM(C27+I27+L27+O27)</f>
        <v>0</v>
      </c>
    </row>
    <row r="28" spans="1:18" ht="13.8" x14ac:dyDescent="0.25">
      <c r="A28" s="507" t="s">
        <v>355</v>
      </c>
      <c r="B28" s="519">
        <v>0</v>
      </c>
      <c r="C28" s="522">
        <v>0</v>
      </c>
      <c r="D28" s="522">
        <v>0</v>
      </c>
      <c r="E28" s="522">
        <v>0</v>
      </c>
      <c r="F28" s="522">
        <v>0</v>
      </c>
      <c r="G28" s="522">
        <v>0</v>
      </c>
      <c r="H28" s="523">
        <f t="shared" si="1"/>
        <v>0</v>
      </c>
      <c r="I28" s="523">
        <f t="shared" si="2"/>
        <v>0</v>
      </c>
      <c r="K28" s="523">
        <v>0</v>
      </c>
      <c r="L28" s="523">
        <v>0</v>
      </c>
      <c r="N28" s="523">
        <v>0</v>
      </c>
      <c r="O28" s="523">
        <v>0</v>
      </c>
      <c r="Q28" s="515">
        <f t="shared" si="3"/>
        <v>0</v>
      </c>
      <c r="R28" s="574">
        <f t="shared" si="4"/>
        <v>0</v>
      </c>
    </row>
    <row r="29" spans="1:18" ht="13.8" x14ac:dyDescent="0.25">
      <c r="A29" s="506" t="s">
        <v>378</v>
      </c>
      <c r="B29" s="517">
        <v>0</v>
      </c>
      <c r="C29" s="520">
        <v>0</v>
      </c>
      <c r="D29" s="520">
        <v>0</v>
      </c>
      <c r="E29" s="520">
        <v>0</v>
      </c>
      <c r="F29" s="520">
        <v>0</v>
      </c>
      <c r="G29" s="520">
        <v>0</v>
      </c>
      <c r="H29" s="523">
        <f t="shared" si="1"/>
        <v>0</v>
      </c>
      <c r="I29" s="523">
        <f t="shared" si="2"/>
        <v>0</v>
      </c>
      <c r="K29" s="523">
        <v>0</v>
      </c>
      <c r="L29" s="523">
        <v>0</v>
      </c>
      <c r="N29" s="523">
        <v>0</v>
      </c>
      <c r="O29" s="523">
        <v>0</v>
      </c>
      <c r="Q29" s="515">
        <f t="shared" si="3"/>
        <v>0</v>
      </c>
      <c r="R29" s="574">
        <f t="shared" si="4"/>
        <v>0</v>
      </c>
    </row>
    <row r="30" spans="1:18" s="198" customFormat="1" ht="6" customHeight="1" x14ac:dyDescent="0.25">
      <c r="A30" s="508"/>
      <c r="B30" s="518"/>
      <c r="C30" s="521"/>
      <c r="D30" s="521"/>
      <c r="E30" s="521"/>
      <c r="F30" s="521"/>
      <c r="G30" s="521"/>
      <c r="H30" s="521"/>
      <c r="I30" s="521"/>
      <c r="K30" s="521"/>
      <c r="L30" s="521"/>
      <c r="N30" s="521"/>
      <c r="O30" s="521"/>
      <c r="Q30" s="516"/>
      <c r="R30" s="521"/>
    </row>
    <row r="31" spans="1:18" ht="13.8" x14ac:dyDescent="0.25">
      <c r="A31" s="510" t="s">
        <v>314</v>
      </c>
      <c r="B31" s="518"/>
      <c r="C31" s="521"/>
      <c r="D31" s="521"/>
      <c r="E31" s="521"/>
      <c r="F31" s="521"/>
      <c r="G31" s="521"/>
      <c r="H31" s="521"/>
      <c r="I31" s="521"/>
      <c r="J31" s="198"/>
      <c r="K31" s="521"/>
      <c r="L31" s="521"/>
      <c r="N31" s="521"/>
      <c r="O31" s="521"/>
      <c r="Q31" s="516"/>
      <c r="R31" s="521"/>
    </row>
    <row r="32" spans="1:18" s="198" customFormat="1" ht="13.8" x14ac:dyDescent="0.25">
      <c r="A32" s="506" t="s">
        <v>394</v>
      </c>
      <c r="B32" s="517">
        <v>0</v>
      </c>
      <c r="C32" s="520">
        <v>0</v>
      </c>
      <c r="D32" s="520">
        <v>0</v>
      </c>
      <c r="E32" s="520">
        <v>0</v>
      </c>
      <c r="F32" s="520">
        <v>0</v>
      </c>
      <c r="G32" s="520">
        <v>0</v>
      </c>
      <c r="H32" s="523">
        <f t="shared" ref="H32:H33" si="5">SUM(D32+F32)</f>
        <v>0</v>
      </c>
      <c r="I32" s="523">
        <f t="shared" ref="I32:I33" si="6">SUM(E32+G32)</f>
        <v>0</v>
      </c>
      <c r="K32" s="523">
        <v>0</v>
      </c>
      <c r="L32" s="523">
        <v>0</v>
      </c>
      <c r="N32" s="523">
        <v>0</v>
      </c>
      <c r="O32" s="523">
        <v>0</v>
      </c>
      <c r="Q32" s="515">
        <f t="shared" ref="Q32:Q33" si="7">SUM(B32+H32+K32+N32)</f>
        <v>0</v>
      </c>
      <c r="R32" s="574">
        <f t="shared" ref="R32:R33" si="8">SUM(C32+I32+L32+O32)</f>
        <v>0</v>
      </c>
    </row>
    <row r="33" spans="1:18" s="198" customFormat="1" ht="13.8" x14ac:dyDescent="0.25">
      <c r="A33" s="506" t="s">
        <v>395</v>
      </c>
      <c r="B33" s="517">
        <v>0</v>
      </c>
      <c r="C33" s="520">
        <v>0</v>
      </c>
      <c r="D33" s="520">
        <v>0</v>
      </c>
      <c r="E33" s="520">
        <v>0</v>
      </c>
      <c r="F33" s="520">
        <v>0</v>
      </c>
      <c r="G33" s="520">
        <v>0</v>
      </c>
      <c r="H33" s="523">
        <f t="shared" si="5"/>
        <v>0</v>
      </c>
      <c r="I33" s="523">
        <f t="shared" si="6"/>
        <v>0</v>
      </c>
      <c r="K33" s="523">
        <v>0</v>
      </c>
      <c r="L33" s="523">
        <v>0</v>
      </c>
      <c r="N33" s="523">
        <v>0</v>
      </c>
      <c r="O33" s="523">
        <v>0</v>
      </c>
      <c r="Q33" s="515">
        <f t="shared" si="7"/>
        <v>0</v>
      </c>
      <c r="R33" s="574">
        <f t="shared" si="8"/>
        <v>0</v>
      </c>
    </row>
    <row r="34" spans="1:18" s="198" customFormat="1" ht="6" customHeight="1" x14ac:dyDescent="0.25">
      <c r="A34" s="508"/>
      <c r="B34" s="518"/>
      <c r="C34" s="521"/>
      <c r="D34" s="521"/>
      <c r="E34" s="521"/>
      <c r="F34" s="521"/>
      <c r="G34" s="521"/>
      <c r="H34" s="521"/>
      <c r="I34" s="521"/>
      <c r="K34" s="521"/>
      <c r="L34" s="521"/>
      <c r="N34" s="521"/>
      <c r="O34" s="521"/>
      <c r="Q34" s="516"/>
      <c r="R34" s="521"/>
    </row>
    <row r="35" spans="1:18" ht="13.8" x14ac:dyDescent="0.25">
      <c r="A35" s="510" t="s">
        <v>30</v>
      </c>
      <c r="B35" s="518"/>
      <c r="C35" s="521"/>
      <c r="D35" s="521"/>
      <c r="E35" s="521"/>
      <c r="F35" s="521"/>
      <c r="G35" s="521"/>
      <c r="H35" s="521"/>
      <c r="I35" s="521"/>
      <c r="J35" s="198"/>
      <c r="K35" s="521"/>
      <c r="L35" s="521"/>
      <c r="N35" s="521"/>
      <c r="O35" s="521"/>
      <c r="Q35" s="516"/>
      <c r="R35" s="521"/>
    </row>
    <row r="36" spans="1:18" s="198" customFormat="1" ht="13.8" x14ac:dyDescent="0.25">
      <c r="A36" s="506" t="s">
        <v>392</v>
      </c>
      <c r="B36" s="517">
        <v>0</v>
      </c>
      <c r="C36" s="520">
        <v>0</v>
      </c>
      <c r="D36" s="520">
        <v>0</v>
      </c>
      <c r="E36" s="520">
        <v>0</v>
      </c>
      <c r="F36" s="520">
        <v>0</v>
      </c>
      <c r="G36" s="520">
        <v>0</v>
      </c>
      <c r="H36" s="523">
        <f t="shared" ref="H36" si="9">SUM(D36+F36)</f>
        <v>0</v>
      </c>
      <c r="I36" s="523">
        <f t="shared" si="2"/>
        <v>0</v>
      </c>
      <c r="K36" s="523">
        <v>0</v>
      </c>
      <c r="L36" s="523">
        <v>0</v>
      </c>
      <c r="N36" s="523">
        <v>0</v>
      </c>
      <c r="O36" s="523">
        <v>0</v>
      </c>
      <c r="Q36" s="515">
        <f t="shared" ref="Q36" si="10">SUM(B36+H36+K36+N36)</f>
        <v>0</v>
      </c>
      <c r="R36" s="574">
        <f t="shared" ref="R36" si="11">SUM(C36+I36+L36+O36)</f>
        <v>0</v>
      </c>
    </row>
    <row r="37" spans="1:18" s="198" customFormat="1" ht="6" customHeight="1" x14ac:dyDescent="0.25">
      <c r="A37" s="508"/>
      <c r="B37" s="518"/>
      <c r="C37" s="521"/>
      <c r="D37" s="521"/>
      <c r="E37" s="521"/>
      <c r="F37" s="521"/>
      <c r="G37" s="521"/>
      <c r="H37" s="521"/>
      <c r="I37" s="521"/>
      <c r="K37" s="521"/>
      <c r="L37" s="521"/>
      <c r="N37" s="521"/>
      <c r="O37" s="521"/>
      <c r="Q37" s="516"/>
      <c r="R37" s="521"/>
    </row>
    <row r="38" spans="1:18" ht="13.8" x14ac:dyDescent="0.25">
      <c r="A38" s="427" t="s">
        <v>0</v>
      </c>
      <c r="B38" s="539">
        <f t="shared" ref="B38:I38" si="12">SUM(B23+B26+B27+B28+B29+B32+B33+B36)</f>
        <v>20</v>
      </c>
      <c r="C38" s="539">
        <f t="shared" si="12"/>
        <v>169.79</v>
      </c>
      <c r="D38" s="540">
        <f t="shared" si="12"/>
        <v>0</v>
      </c>
      <c r="E38" s="540">
        <f t="shared" si="12"/>
        <v>0</v>
      </c>
      <c r="F38" s="540">
        <f t="shared" si="12"/>
        <v>0</v>
      </c>
      <c r="G38" s="540">
        <f t="shared" si="12"/>
        <v>0</v>
      </c>
      <c r="H38" s="539">
        <f t="shared" si="12"/>
        <v>0</v>
      </c>
      <c r="I38" s="539">
        <f t="shared" si="12"/>
        <v>0</v>
      </c>
      <c r="K38" s="539">
        <f>SUM(K23+K26+K27+K28+K29+K32+K33+K36)</f>
        <v>0</v>
      </c>
      <c r="L38" s="539">
        <f>SUM(L23+L26+L27+L28+L29+L32+L33+L36)</f>
        <v>0</v>
      </c>
      <c r="N38" s="539">
        <f>SUM(N23+N26+N27+N28+N29+N32+N33+N36)</f>
        <v>0</v>
      </c>
      <c r="O38" s="539">
        <f>SUM(O23+O26+O27+O28+O29+O32+O33+O36)</f>
        <v>0</v>
      </c>
      <c r="Q38" s="541">
        <f>SUM(B38+H38+K38+N38)</f>
        <v>20</v>
      </c>
      <c r="R38" s="541">
        <f>SUM(C38+I38+L38+O38)</f>
        <v>169.79</v>
      </c>
    </row>
  </sheetData>
  <mergeCells count="16">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8"/>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9" customWidth="1"/>
    <col min="5" max="5" width="8.6640625" style="39" customWidth="1"/>
    <col min="6" max="6" width="19" style="39" customWidth="1"/>
    <col min="7" max="7" width="16.44140625" style="39" bestFit="1" customWidth="1"/>
    <col min="8" max="8" width="3.5546875" style="259" customWidth="1"/>
    <col min="9" max="9" width="12.6640625" style="39" customWidth="1"/>
    <col min="10" max="10" width="14.88671875" style="39" bestFit="1" customWidth="1"/>
    <col min="11" max="11" width="13" style="39" customWidth="1"/>
    <col min="12" max="12" width="3.21875" style="259" customWidth="1"/>
    <col min="13" max="13" width="12.6640625" style="39" customWidth="1"/>
    <col min="14" max="14" width="14.88671875" style="39" bestFit="1" customWidth="1"/>
    <col min="15" max="15" width="13" style="39" customWidth="1"/>
    <col min="16" max="16" width="3.21875" style="259" customWidth="1"/>
    <col min="17" max="17" width="13.77734375" style="39" customWidth="1"/>
    <col min="18" max="18" width="13.33203125" style="39" customWidth="1"/>
    <col min="19" max="19" width="12.33203125" style="39" customWidth="1"/>
    <col min="20" max="16384" width="9.109375" style="39"/>
  </cols>
  <sheetData>
    <row r="1" spans="1:22" ht="21" x14ac:dyDescent="0.25">
      <c r="A1" s="666" t="s">
        <v>388</v>
      </c>
      <c r="B1" s="666"/>
      <c r="C1" s="666"/>
      <c r="D1" s="666"/>
      <c r="E1" s="666"/>
      <c r="F1" s="666"/>
      <c r="G1" s="524">
        <f>'Annual Capacity'!M1</f>
        <v>44530</v>
      </c>
      <c r="H1" s="542"/>
      <c r="J1" s="267"/>
      <c r="K1" s="209"/>
      <c r="L1" s="257"/>
      <c r="N1" s="267"/>
      <c r="O1" s="209"/>
      <c r="P1" s="257"/>
      <c r="Q1" s="208"/>
      <c r="R1" s="208"/>
      <c r="S1" s="209"/>
    </row>
    <row r="2" spans="1:22" ht="21" x14ac:dyDescent="0.25">
      <c r="A2" s="662" t="s">
        <v>390</v>
      </c>
      <c r="B2" s="662"/>
      <c r="C2" s="662"/>
      <c r="D2" s="662"/>
      <c r="E2" s="662"/>
      <c r="F2" s="662"/>
      <c r="G2" s="662"/>
      <c r="H2" s="183"/>
      <c r="I2" s="657"/>
      <c r="J2" s="657"/>
      <c r="K2" s="657"/>
      <c r="L2" s="183"/>
      <c r="M2" s="657"/>
      <c r="N2" s="657"/>
      <c r="O2" s="657"/>
      <c r="P2" s="183"/>
      <c r="Q2" s="657"/>
      <c r="R2" s="657"/>
      <c r="S2" s="657"/>
    </row>
    <row r="3" spans="1:22" ht="21" x14ac:dyDescent="0.25">
      <c r="A3" s="663" t="s">
        <v>391</v>
      </c>
      <c r="B3" s="663"/>
      <c r="C3" s="663"/>
      <c r="D3" s="663"/>
      <c r="E3" s="663"/>
      <c r="F3" s="663"/>
      <c r="G3" s="663"/>
      <c r="H3" s="183"/>
      <c r="I3" s="657"/>
      <c r="J3" s="657"/>
      <c r="K3" s="657"/>
      <c r="L3" s="183"/>
      <c r="M3" s="657"/>
      <c r="N3" s="657"/>
      <c r="O3" s="657"/>
      <c r="P3" s="183"/>
      <c r="Q3" s="657"/>
      <c r="R3" s="657"/>
      <c r="S3" s="657"/>
    </row>
    <row r="4" spans="1:22" ht="18.600000000000001" customHeight="1" x14ac:dyDescent="0.25">
      <c r="A4" s="201"/>
      <c r="B4" s="201"/>
      <c r="C4" s="201"/>
      <c r="D4" s="258"/>
      <c r="E4" s="201"/>
      <c r="F4" s="201"/>
      <c r="G4" s="201"/>
      <c r="H4" s="258"/>
      <c r="I4" s="201"/>
      <c r="J4" s="201"/>
      <c r="K4" s="201"/>
      <c r="L4" s="258"/>
      <c r="M4" s="525"/>
      <c r="N4" s="525"/>
      <c r="O4" s="525"/>
      <c r="P4" s="258"/>
      <c r="Q4" s="229"/>
      <c r="R4" s="229"/>
      <c r="S4" s="229"/>
    </row>
    <row r="5" spans="1:22" x14ac:dyDescent="0.25">
      <c r="A5" s="248"/>
      <c r="B5" s="248"/>
      <c r="C5" s="248"/>
      <c r="D5" s="248"/>
      <c r="E5" s="667" t="s">
        <v>330</v>
      </c>
      <c r="F5" s="668"/>
      <c r="G5" s="669"/>
      <c r="H5" s="248"/>
      <c r="I5" s="660" t="s">
        <v>331</v>
      </c>
      <c r="J5" s="660"/>
      <c r="K5" s="660"/>
      <c r="L5" s="248"/>
      <c r="M5" s="660" t="s">
        <v>377</v>
      </c>
      <c r="N5" s="660"/>
      <c r="O5" s="660"/>
      <c r="P5" s="248"/>
      <c r="Q5" s="658" t="s">
        <v>364</v>
      </c>
      <c r="R5" s="658"/>
      <c r="S5" s="658"/>
    </row>
    <row r="6" spans="1:22" s="54" customFormat="1" ht="17.399999999999999" customHeight="1" x14ac:dyDescent="0.25">
      <c r="A6" s="249"/>
      <c r="B6" s="249"/>
      <c r="C6" s="249"/>
      <c r="D6" s="249"/>
      <c r="E6" s="670" t="s">
        <v>74</v>
      </c>
      <c r="F6" s="671"/>
      <c r="G6" s="672"/>
      <c r="H6" s="249"/>
      <c r="I6" s="661" t="s">
        <v>74</v>
      </c>
      <c r="J6" s="661"/>
      <c r="K6" s="661"/>
      <c r="L6" s="249"/>
      <c r="M6" s="661" t="s">
        <v>74</v>
      </c>
      <c r="N6" s="661"/>
      <c r="O6" s="661"/>
      <c r="P6" s="249"/>
      <c r="Q6" s="656" t="s">
        <v>74</v>
      </c>
      <c r="R6" s="656"/>
      <c r="S6" s="656"/>
    </row>
    <row r="7" spans="1:22" s="54" customFormat="1" ht="41.4" x14ac:dyDescent="0.25">
      <c r="A7" s="243" t="s">
        <v>34</v>
      </c>
      <c r="B7" s="55" t="s">
        <v>20</v>
      </c>
      <c r="C7" s="55"/>
      <c r="D7" s="256"/>
      <c r="E7" s="210" t="s">
        <v>315</v>
      </c>
      <c r="F7" s="210" t="s">
        <v>27</v>
      </c>
      <c r="G7" s="210" t="s">
        <v>35</v>
      </c>
      <c r="H7" s="256"/>
      <c r="I7" s="210" t="s">
        <v>315</v>
      </c>
      <c r="J7" s="210" t="s">
        <v>27</v>
      </c>
      <c r="K7" s="210" t="s">
        <v>35</v>
      </c>
      <c r="L7" s="256"/>
      <c r="M7" s="210" t="s">
        <v>315</v>
      </c>
      <c r="N7" s="210" t="s">
        <v>27</v>
      </c>
      <c r="O7" s="210" t="s">
        <v>35</v>
      </c>
      <c r="P7" s="256"/>
      <c r="Q7" s="210" t="s">
        <v>315</v>
      </c>
      <c r="R7" s="210" t="s">
        <v>27</v>
      </c>
      <c r="S7" s="210" t="s">
        <v>35</v>
      </c>
    </row>
    <row r="8" spans="1:22" s="263" customFormat="1" ht="7.2" customHeight="1" x14ac:dyDescent="0.25">
      <c r="A8" s="252"/>
      <c r="B8" s="253"/>
      <c r="C8" s="253"/>
      <c r="D8" s="256"/>
      <c r="E8" s="262"/>
      <c r="F8" s="262"/>
      <c r="G8" s="262"/>
      <c r="H8" s="256"/>
      <c r="I8" s="262"/>
      <c r="J8" s="262"/>
      <c r="K8" s="262"/>
      <c r="L8" s="256"/>
      <c r="M8" s="262"/>
      <c r="N8" s="262"/>
      <c r="O8" s="262"/>
      <c r="P8" s="256"/>
      <c r="Q8" s="262"/>
      <c r="R8" s="262"/>
      <c r="S8" s="262"/>
    </row>
    <row r="9" spans="1:22" s="54" customFormat="1" ht="14.4" x14ac:dyDescent="0.3">
      <c r="A9" s="70" t="s">
        <v>13</v>
      </c>
      <c r="B9" s="56" t="s">
        <v>36</v>
      </c>
      <c r="C9" s="56"/>
      <c r="D9" s="228"/>
      <c r="E9" s="57">
        <v>36354</v>
      </c>
      <c r="F9" s="57">
        <v>983581.02899999998</v>
      </c>
      <c r="G9" s="58">
        <f>F9/$F$11</f>
        <v>0.37576602045451724</v>
      </c>
      <c r="H9" s="228"/>
      <c r="I9" s="57">
        <v>8379</v>
      </c>
      <c r="J9" s="57">
        <v>161640.26</v>
      </c>
      <c r="K9" s="58">
        <f>J9/$J$11</f>
        <v>0.45511094057461238</v>
      </c>
      <c r="L9" s="228"/>
      <c r="M9" s="57">
        <v>17</v>
      </c>
      <c r="N9" s="57">
        <v>151.71</v>
      </c>
      <c r="O9" s="552" t="s">
        <v>399</v>
      </c>
      <c r="P9" s="228"/>
      <c r="Q9" s="57">
        <f>SUM(E9+I9+M9)</f>
        <v>44750</v>
      </c>
      <c r="R9" s="57">
        <f>SUM(F9+J9+N9)</f>
        <v>1145372.9989999998</v>
      </c>
      <c r="S9" s="58">
        <f>R9/$R$11</f>
        <v>0.38527486587770943</v>
      </c>
    </row>
    <row r="10" spans="1:22" s="54" customFormat="1" ht="14.4" x14ac:dyDescent="0.3">
      <c r="A10" s="250" t="s">
        <v>68</v>
      </c>
      <c r="B10" s="251" t="s">
        <v>37</v>
      </c>
      <c r="C10" s="251"/>
      <c r="D10" s="228"/>
      <c r="E10" s="260">
        <v>92828</v>
      </c>
      <c r="F10" s="260">
        <v>1633954.8189999999</v>
      </c>
      <c r="G10" s="261">
        <f>F10/$F$11</f>
        <v>0.62423397954548288</v>
      </c>
      <c r="H10" s="228"/>
      <c r="I10" s="260">
        <v>11590</v>
      </c>
      <c r="J10" s="260">
        <v>193526.46000000002</v>
      </c>
      <c r="K10" s="58">
        <f>J10/$J$11</f>
        <v>0.54488905942538757</v>
      </c>
      <c r="L10" s="228"/>
      <c r="M10" s="260">
        <v>3</v>
      </c>
      <c r="N10" s="260">
        <v>18.079999999999998</v>
      </c>
      <c r="O10" s="552" t="s">
        <v>399</v>
      </c>
      <c r="P10" s="228"/>
      <c r="Q10" s="57">
        <f>SUM(E10+I10+M10)</f>
        <v>104421</v>
      </c>
      <c r="R10" s="57">
        <f>SUM(F10+J10+N10)</f>
        <v>1827499.3589999999</v>
      </c>
      <c r="S10" s="58">
        <f>R10/$R$11</f>
        <v>0.61472513412229046</v>
      </c>
      <c r="V10" s="323"/>
    </row>
    <row r="11" spans="1:22" s="61" customFormat="1" ht="13.8" x14ac:dyDescent="0.25">
      <c r="A11" s="659" t="s">
        <v>25</v>
      </c>
      <c r="B11" s="659"/>
      <c r="C11" s="659"/>
      <c r="D11" s="254"/>
      <c r="E11" s="59">
        <f>SUM(E9:E10)</f>
        <v>129182</v>
      </c>
      <c r="F11" s="59">
        <f>SUM(F9:F10)</f>
        <v>2617535.8479999998</v>
      </c>
      <c r="G11" s="60">
        <f>SUM(G9:G10)</f>
        <v>1</v>
      </c>
      <c r="H11" s="254"/>
      <c r="I11" s="59">
        <f>SUM(I9:I10)</f>
        <v>19969</v>
      </c>
      <c r="J11" s="59">
        <f>SUM(J9:J10)</f>
        <v>355166.72000000003</v>
      </c>
      <c r="K11" s="60">
        <f>SUM(K9:K10)</f>
        <v>1</v>
      </c>
      <c r="L11" s="254"/>
      <c r="M11" s="59">
        <f>SUM(M9:M10)</f>
        <v>20</v>
      </c>
      <c r="N11" s="59">
        <f>SUM(N9:N10)</f>
        <v>169.79000000000002</v>
      </c>
      <c r="O11" s="60">
        <f>SUM(O9:O10)</f>
        <v>0</v>
      </c>
      <c r="P11" s="254"/>
      <c r="Q11" s="270">
        <f>SUM(Q9:Q10)</f>
        <v>149171</v>
      </c>
      <c r="R11" s="270">
        <f>SUM(R9:R10)</f>
        <v>2972872.358</v>
      </c>
      <c r="S11" s="271">
        <f>SUM(S9:S10)</f>
        <v>0.99999999999999989</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9"/>
      <c r="B14" s="249"/>
      <c r="C14" s="249"/>
      <c r="D14" s="249"/>
      <c r="E14" s="661" t="s">
        <v>77</v>
      </c>
      <c r="F14" s="661"/>
      <c r="G14" s="661"/>
      <c r="H14" s="249"/>
      <c r="I14" s="664" t="s">
        <v>77</v>
      </c>
      <c r="J14" s="664"/>
      <c r="K14" s="665"/>
      <c r="L14" s="249"/>
      <c r="M14" s="664" t="s">
        <v>77</v>
      </c>
      <c r="N14" s="664"/>
      <c r="O14" s="665"/>
      <c r="P14" s="249"/>
      <c r="Q14" s="656" t="s">
        <v>77</v>
      </c>
      <c r="R14" s="656"/>
      <c r="S14" s="656"/>
    </row>
    <row r="15" spans="1:22" s="54" customFormat="1" ht="41.4" x14ac:dyDescent="0.25">
      <c r="A15" s="243" t="s">
        <v>34</v>
      </c>
      <c r="B15" s="55" t="s">
        <v>20</v>
      </c>
      <c r="C15" s="55"/>
      <c r="D15" s="256"/>
      <c r="E15" s="210" t="s">
        <v>316</v>
      </c>
      <c r="F15" s="210" t="s">
        <v>27</v>
      </c>
      <c r="G15" s="210" t="s">
        <v>35</v>
      </c>
      <c r="H15" s="256"/>
      <c r="I15" s="210" t="s">
        <v>316</v>
      </c>
      <c r="J15" s="210" t="s">
        <v>27</v>
      </c>
      <c r="K15" s="210" t="s">
        <v>35</v>
      </c>
      <c r="L15" s="256"/>
      <c r="M15" s="210" t="s">
        <v>316</v>
      </c>
      <c r="N15" s="210" t="s">
        <v>27</v>
      </c>
      <c r="O15" s="210" t="s">
        <v>35</v>
      </c>
      <c r="P15" s="256"/>
      <c r="Q15" s="210" t="s">
        <v>316</v>
      </c>
      <c r="R15" s="210" t="s">
        <v>27</v>
      </c>
      <c r="S15" s="210" t="s">
        <v>35</v>
      </c>
    </row>
    <row r="16" spans="1:22" s="54" customFormat="1" ht="14.4" x14ac:dyDescent="0.3">
      <c r="A16" s="70" t="s">
        <v>13</v>
      </c>
      <c r="B16" s="56" t="s">
        <v>36</v>
      </c>
      <c r="C16" s="56"/>
      <c r="D16" s="228"/>
      <c r="E16" s="57">
        <v>31914</v>
      </c>
      <c r="F16" s="57">
        <v>287261.41600000003</v>
      </c>
      <c r="G16" s="58">
        <f>F16/F18</f>
        <v>0.2808194649329282</v>
      </c>
      <c r="H16" s="228"/>
      <c r="I16" s="57">
        <v>8053</v>
      </c>
      <c r="J16" s="57">
        <v>78850.539999999994</v>
      </c>
      <c r="K16" s="58">
        <f>J16/$J$18</f>
        <v>0.45712448118755777</v>
      </c>
      <c r="L16" s="228"/>
      <c r="M16" s="57">
        <v>17</v>
      </c>
      <c r="N16" s="57">
        <v>151.71</v>
      </c>
      <c r="O16" s="552" t="s">
        <v>399</v>
      </c>
      <c r="P16" s="228"/>
      <c r="Q16" s="57">
        <f t="shared" ref="Q16:Q17" si="0">SUM(E16+I16+M16)</f>
        <v>39984</v>
      </c>
      <c r="R16" s="57">
        <f t="shared" ref="R16:R17" si="1">SUM(F16+J16+N16)</f>
        <v>366263.66600000003</v>
      </c>
      <c r="S16" s="58">
        <f>R16/$R$18</f>
        <v>0.30634243836660474</v>
      </c>
      <c r="V16" s="323"/>
    </row>
    <row r="17" spans="1:19" s="54" customFormat="1" ht="14.4" x14ac:dyDescent="0.3">
      <c r="A17" s="70" t="s">
        <v>68</v>
      </c>
      <c r="B17" s="56" t="s">
        <v>37</v>
      </c>
      <c r="C17" s="56"/>
      <c r="D17" s="228"/>
      <c r="E17" s="57">
        <v>90185</v>
      </c>
      <c r="F17" s="57">
        <v>735678.41500000004</v>
      </c>
      <c r="G17" s="58">
        <f>F17/F18</f>
        <v>0.7191805350670718</v>
      </c>
      <c r="H17" s="228"/>
      <c r="I17" s="57">
        <v>11279</v>
      </c>
      <c r="J17" s="57">
        <v>93641.95</v>
      </c>
      <c r="K17" s="58">
        <f>J17/$J$18</f>
        <v>0.54287551881244223</v>
      </c>
      <c r="L17" s="228"/>
      <c r="M17" s="57">
        <v>3</v>
      </c>
      <c r="N17" s="57">
        <v>18.079999999999998</v>
      </c>
      <c r="O17" s="552" t="s">
        <v>399</v>
      </c>
      <c r="P17" s="228"/>
      <c r="Q17" s="57">
        <f t="shared" si="0"/>
        <v>101467</v>
      </c>
      <c r="R17" s="57">
        <f t="shared" si="1"/>
        <v>829338.44499999995</v>
      </c>
      <c r="S17" s="58">
        <f>R17/$R$18</f>
        <v>0.6936575616333952</v>
      </c>
    </row>
    <row r="18" spans="1:19" s="61" customFormat="1" ht="13.8" x14ac:dyDescent="0.25">
      <c r="A18" s="659" t="s">
        <v>25</v>
      </c>
      <c r="B18" s="659"/>
      <c r="C18" s="659"/>
      <c r="D18" s="254"/>
      <c r="E18" s="59">
        <f>SUM(E16:E17)</f>
        <v>122099</v>
      </c>
      <c r="F18" s="59">
        <f>SUM(F16:F17)</f>
        <v>1022939.831</v>
      </c>
      <c r="G18" s="60">
        <f>SUM(G16:G17)</f>
        <v>1</v>
      </c>
      <c r="H18" s="254"/>
      <c r="I18" s="59">
        <f>SUM(I16:I17)</f>
        <v>19332</v>
      </c>
      <c r="J18" s="59">
        <f>SUM(J16:J17)</f>
        <v>172492.49</v>
      </c>
      <c r="K18" s="60">
        <f>SUM(K16:K17)</f>
        <v>1</v>
      </c>
      <c r="L18" s="254"/>
      <c r="M18" s="59">
        <f>SUM(M16:M17)</f>
        <v>20</v>
      </c>
      <c r="N18" s="59">
        <f>SUM(N16:N17)</f>
        <v>169.79000000000002</v>
      </c>
      <c r="O18" s="60">
        <f>SUM(O16:O17)</f>
        <v>0</v>
      </c>
      <c r="P18" s="254"/>
      <c r="Q18" s="270">
        <f>SUM(Q16:Q17)</f>
        <v>141451</v>
      </c>
      <c r="R18" s="270">
        <f>SUM(R16:R17)</f>
        <v>1195602.111</v>
      </c>
      <c r="S18" s="271">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5" customFormat="1" ht="13.8" customHeight="1" x14ac:dyDescent="0.25">
      <c r="A20" s="228"/>
      <c r="B20" s="228"/>
      <c r="C20" s="228"/>
      <c r="D20" s="228"/>
      <c r="E20" s="264"/>
      <c r="F20" s="264"/>
      <c r="G20" s="228"/>
      <c r="H20" s="228"/>
      <c r="I20" s="264"/>
      <c r="J20" s="264"/>
      <c r="K20" s="228"/>
      <c r="L20" s="228"/>
      <c r="M20" s="264"/>
      <c r="N20" s="264"/>
      <c r="O20" s="228"/>
      <c r="P20" s="228"/>
      <c r="Q20" s="264"/>
      <c r="R20" s="264"/>
      <c r="S20" s="228"/>
    </row>
    <row r="21" spans="1:19" ht="33" customHeight="1" x14ac:dyDescent="0.25">
      <c r="A21" s="655" t="s">
        <v>306</v>
      </c>
      <c r="B21" s="655"/>
      <c r="C21" s="655"/>
      <c r="D21" s="655"/>
      <c r="E21" s="655"/>
      <c r="F21" s="655"/>
      <c r="G21" s="655"/>
      <c r="H21" s="655"/>
      <c r="I21" s="655"/>
      <c r="J21" s="655"/>
      <c r="K21" s="655"/>
      <c r="L21" s="655"/>
      <c r="M21" s="655"/>
      <c r="N21" s="655"/>
      <c r="O21" s="655"/>
      <c r="P21" s="655"/>
      <c r="Q21" s="655"/>
      <c r="R21" s="655"/>
      <c r="S21" s="655"/>
    </row>
    <row r="24" spans="1:19" x14ac:dyDescent="0.25">
      <c r="I24" s="573"/>
      <c r="J24" s="573"/>
    </row>
    <row r="25" spans="1:19" x14ac:dyDescent="0.25">
      <c r="I25" s="573"/>
      <c r="J25" s="573"/>
    </row>
    <row r="27" spans="1:19" x14ac:dyDescent="0.25">
      <c r="I27" s="573"/>
      <c r="J27" s="573"/>
    </row>
    <row r="28" spans="1:19" x14ac:dyDescent="0.25">
      <c r="I28" s="573"/>
      <c r="J28" s="573"/>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hidden="1" customWidth="1"/>
    <col min="3" max="3" width="17.44140625" style="44" bestFit="1" customWidth="1"/>
    <col min="4" max="4" width="0.88671875" style="92" customWidth="1"/>
    <col min="5" max="5" width="11.77734375" style="65" customWidth="1"/>
    <col min="6" max="6" width="12.6640625" style="418"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7"/>
      <c r="B1" s="265"/>
      <c r="C1" s="674" t="s">
        <v>352</v>
      </c>
      <c r="D1" s="674"/>
      <c r="E1" s="674"/>
      <c r="F1" s="674"/>
      <c r="G1" s="674"/>
      <c r="H1" s="674"/>
      <c r="I1" s="674"/>
      <c r="J1" s="673">
        <f>'Annual Capacity'!M1</f>
        <v>44530</v>
      </c>
      <c r="K1" s="673"/>
      <c r="L1" s="265"/>
      <c r="M1" s="265"/>
      <c r="N1" s="265"/>
      <c r="O1" s="265"/>
      <c r="P1" s="265"/>
      <c r="Q1" s="265"/>
      <c r="R1" s="265"/>
      <c r="S1" s="265"/>
      <c r="T1" s="265"/>
      <c r="U1" s="265"/>
      <c r="V1" s="265"/>
      <c r="X1" s="309"/>
      <c r="Z1" s="226"/>
      <c r="AC1" s="190"/>
    </row>
    <row r="2" spans="1:29" ht="27" customHeight="1" x14ac:dyDescent="0.3">
      <c r="B2" s="286"/>
      <c r="C2" s="623" t="s">
        <v>397</v>
      </c>
      <c r="D2" s="623"/>
      <c r="E2" s="623"/>
      <c r="F2" s="623"/>
      <c r="G2" s="623"/>
      <c r="H2" s="623"/>
      <c r="I2" s="623"/>
      <c r="J2" s="623"/>
      <c r="K2" s="623"/>
      <c r="L2" s="265"/>
      <c r="M2" s="265"/>
      <c r="N2" s="265"/>
      <c r="O2" s="265"/>
      <c r="P2" s="265"/>
      <c r="Q2" s="265"/>
      <c r="R2" s="265"/>
      <c r="S2" s="265"/>
      <c r="T2" s="265"/>
      <c r="U2" s="265"/>
      <c r="V2" s="265"/>
      <c r="W2" s="244"/>
      <c r="X2" s="244"/>
      <c r="Y2" s="244"/>
      <c r="Z2" s="244"/>
    </row>
    <row r="3" spans="1:29" s="158" customFormat="1" ht="12" customHeight="1" x14ac:dyDescent="0.3">
      <c r="B3" s="286"/>
      <c r="C3" s="401"/>
      <c r="D3" s="401"/>
      <c r="E3" s="401"/>
      <c r="F3" s="420"/>
      <c r="G3" s="401"/>
      <c r="H3" s="401"/>
      <c r="I3" s="401"/>
      <c r="J3" s="401"/>
      <c r="K3" s="401"/>
      <c r="L3" s="401"/>
      <c r="M3" s="401"/>
      <c r="N3" s="401"/>
      <c r="O3" s="401"/>
      <c r="P3" s="401"/>
      <c r="Q3" s="401"/>
      <c r="R3" s="401"/>
      <c r="S3" s="401"/>
      <c r="T3" s="401"/>
      <c r="U3" s="401"/>
      <c r="V3" s="401"/>
      <c r="W3" s="244"/>
      <c r="X3" s="244"/>
      <c r="Y3" s="244"/>
      <c r="Z3" s="244"/>
    </row>
    <row r="4" spans="1:29" s="133" customFormat="1" ht="43.2" customHeight="1" x14ac:dyDescent="0.25">
      <c r="A4" s="159"/>
      <c r="B4" s="159"/>
      <c r="C4" s="225"/>
      <c r="D4" s="21"/>
      <c r="E4" s="586" t="s">
        <v>4</v>
      </c>
      <c r="F4" s="586"/>
      <c r="G4" s="21"/>
      <c r="H4" s="587" t="s">
        <v>396</v>
      </c>
      <c r="I4" s="587"/>
      <c r="J4" s="21"/>
      <c r="K4" s="586" t="s">
        <v>30</v>
      </c>
      <c r="L4" s="586"/>
      <c r="M4" s="21"/>
      <c r="N4" s="586" t="s">
        <v>314</v>
      </c>
      <c r="O4" s="586"/>
      <c r="P4" s="21"/>
      <c r="Q4" s="676" t="str">
        <f>'Annual Capacity'!V4</f>
        <v>Total of All Projects               as of 11/30/2021 (kW)</v>
      </c>
      <c r="R4" s="677"/>
      <c r="U4" s="44"/>
      <c r="V4" s="678" t="str">
        <f>'Annual Capacity'!Y2</f>
        <v>Previously Reported through 10/31/2021</v>
      </c>
      <c r="W4" s="678"/>
      <c r="X4" s="182"/>
      <c r="Y4" s="679" t="str">
        <f>'Annual Capacity'!AB2</f>
        <v>Difference between 10/31/2021 and 11/30/2021</v>
      </c>
      <c r="Z4" s="679"/>
    </row>
    <row r="5" spans="1:29" s="134" customFormat="1" ht="41.4" x14ac:dyDescent="0.3">
      <c r="B5" s="160"/>
      <c r="C5" s="315" t="s">
        <v>42</v>
      </c>
      <c r="D5" s="76"/>
      <c r="E5" s="129" t="s">
        <v>8</v>
      </c>
      <c r="F5" s="185" t="s">
        <v>10</v>
      </c>
      <c r="G5" s="76"/>
      <c r="H5" s="129" t="s">
        <v>8</v>
      </c>
      <c r="I5" s="129" t="s">
        <v>10</v>
      </c>
      <c r="J5" s="76"/>
      <c r="K5" s="129" t="s">
        <v>8</v>
      </c>
      <c r="L5" s="129" t="s">
        <v>10</v>
      </c>
      <c r="M5" s="291"/>
      <c r="N5" s="326" t="s">
        <v>8</v>
      </c>
      <c r="O5" s="326" t="s">
        <v>10</v>
      </c>
      <c r="P5" s="291"/>
      <c r="Q5" s="310" t="s">
        <v>7</v>
      </c>
      <c r="R5" s="310" t="s">
        <v>11</v>
      </c>
      <c r="T5" s="316" t="s">
        <v>66</v>
      </c>
      <c r="U5" s="44"/>
      <c r="V5" s="68" t="s">
        <v>32</v>
      </c>
      <c r="W5" s="69" t="s">
        <v>65</v>
      </c>
      <c r="X5" s="149"/>
      <c r="Y5" s="68" t="s">
        <v>32</v>
      </c>
      <c r="Z5" s="69" t="s">
        <v>65</v>
      </c>
    </row>
    <row r="6" spans="1:29" s="134" customFormat="1" x14ac:dyDescent="0.3">
      <c r="B6" s="160">
        <v>1</v>
      </c>
      <c r="C6" s="313" t="s">
        <v>43</v>
      </c>
      <c r="D6" s="139"/>
      <c r="E6" s="543">
        <v>1333</v>
      </c>
      <c r="F6" s="543">
        <v>13268.306999999999</v>
      </c>
      <c r="G6" s="142"/>
      <c r="H6" s="543">
        <v>157</v>
      </c>
      <c r="I6" s="543">
        <v>30608.359</v>
      </c>
      <c r="J6" s="142"/>
      <c r="K6" s="544">
        <v>5</v>
      </c>
      <c r="L6" s="543">
        <v>33383.089999999997</v>
      </c>
      <c r="M6" s="142"/>
      <c r="N6" s="544">
        <v>0</v>
      </c>
      <c r="O6" s="543">
        <v>0</v>
      </c>
      <c r="P6" s="139"/>
      <c r="Q6" s="311">
        <f t="shared" ref="Q6:Q26" si="0">SUM(E6+H6+K6+N6)</f>
        <v>1495</v>
      </c>
      <c r="R6" s="311">
        <f t="shared" ref="R6:R26" si="1">SUM(F6+I6+L6+O6)</f>
        <v>77259.755999999994</v>
      </c>
      <c r="T6" s="58">
        <f>R6/$R$28</f>
        <v>2.050762513881501E-2</v>
      </c>
      <c r="U6" s="44"/>
      <c r="V6" s="303">
        <v>1487</v>
      </c>
      <c r="W6" s="303">
        <v>77188.785999999993</v>
      </c>
      <c r="X6" s="150"/>
      <c r="Y6" s="147">
        <f>SUM(Q6-V6)</f>
        <v>8</v>
      </c>
      <c r="Z6" s="147">
        <f>SUM(R6-W6)</f>
        <v>70.970000000001164</v>
      </c>
    </row>
    <row r="7" spans="1:29" s="134" customFormat="1" x14ac:dyDescent="0.3">
      <c r="B7" s="160">
        <v>2</v>
      </c>
      <c r="C7" s="313" t="s">
        <v>44</v>
      </c>
      <c r="D7" s="139"/>
      <c r="E7" s="543">
        <v>1248</v>
      </c>
      <c r="F7" s="543">
        <v>11730.956</v>
      </c>
      <c r="G7" s="142"/>
      <c r="H7" s="543">
        <v>131</v>
      </c>
      <c r="I7" s="543">
        <v>48489.396999999997</v>
      </c>
      <c r="J7" s="142"/>
      <c r="K7" s="544">
        <v>8</v>
      </c>
      <c r="L7" s="543">
        <v>53167.504000000001</v>
      </c>
      <c r="M7" s="142"/>
      <c r="N7" s="544">
        <v>0</v>
      </c>
      <c r="O7" s="543">
        <v>0</v>
      </c>
      <c r="P7" s="139"/>
      <c r="Q7" s="311">
        <f t="shared" si="0"/>
        <v>1387</v>
      </c>
      <c r="R7" s="311">
        <f t="shared" si="1"/>
        <v>113387.85699999999</v>
      </c>
      <c r="T7" s="58">
        <f t="shared" ref="T7:T26" si="2">R7/$R$28</f>
        <v>3.0097372643133398E-2</v>
      </c>
      <c r="U7" s="44"/>
      <c r="V7" s="303">
        <v>1385</v>
      </c>
      <c r="W7" s="303">
        <v>113376.697</v>
      </c>
      <c r="X7" s="150"/>
      <c r="Y7" s="147">
        <f t="shared" ref="Y7:Y26" si="3">SUM(Q7-V7)</f>
        <v>2</v>
      </c>
      <c r="Z7" s="147">
        <f t="shared" ref="Z7:Z26" si="4">SUM(R7-W7)</f>
        <v>11.159999999988941</v>
      </c>
    </row>
    <row r="8" spans="1:29" s="135" customFormat="1" ht="18" x14ac:dyDescent="0.3">
      <c r="B8" s="160">
        <v>3</v>
      </c>
      <c r="C8" s="313" t="s">
        <v>45</v>
      </c>
      <c r="D8" s="140"/>
      <c r="E8" s="543">
        <v>3589</v>
      </c>
      <c r="F8" s="543">
        <v>30004.810999999998</v>
      </c>
      <c r="G8" s="545"/>
      <c r="H8" s="543">
        <v>319</v>
      </c>
      <c r="I8" s="543">
        <v>88513.716</v>
      </c>
      <c r="J8" s="142"/>
      <c r="K8" s="544">
        <v>2</v>
      </c>
      <c r="L8" s="543">
        <v>5193.99</v>
      </c>
      <c r="M8" s="142"/>
      <c r="N8" s="544">
        <v>0</v>
      </c>
      <c r="O8" s="543">
        <v>0</v>
      </c>
      <c r="P8" s="139"/>
      <c r="Q8" s="311">
        <f t="shared" si="0"/>
        <v>3910</v>
      </c>
      <c r="R8" s="311">
        <f t="shared" si="1"/>
        <v>123712.51700000001</v>
      </c>
      <c r="T8" s="58">
        <f t="shared" si="2"/>
        <v>3.2837923065862119E-2</v>
      </c>
      <c r="U8" s="44"/>
      <c r="V8" s="303">
        <v>3893</v>
      </c>
      <c r="W8" s="303">
        <v>121316.48700000001</v>
      </c>
      <c r="X8" s="150"/>
      <c r="Y8" s="147">
        <f t="shared" si="3"/>
        <v>17</v>
      </c>
      <c r="Z8" s="147">
        <f t="shared" si="4"/>
        <v>2396.0299999999988</v>
      </c>
    </row>
    <row r="9" spans="1:29" s="135" customFormat="1" ht="18" x14ac:dyDescent="0.3">
      <c r="B9" s="160">
        <v>4</v>
      </c>
      <c r="C9" s="313" t="s">
        <v>46</v>
      </c>
      <c r="D9" s="140"/>
      <c r="E9" s="543">
        <v>1881</v>
      </c>
      <c r="F9" s="543">
        <v>20085.401000000002</v>
      </c>
      <c r="G9" s="545"/>
      <c r="H9" s="543">
        <v>176</v>
      </c>
      <c r="I9" s="543">
        <v>20293.721000000001</v>
      </c>
      <c r="J9" s="142"/>
      <c r="K9" s="544">
        <v>12</v>
      </c>
      <c r="L9" s="543">
        <v>72299.074999999997</v>
      </c>
      <c r="M9" s="142"/>
      <c r="N9" s="544">
        <v>1</v>
      </c>
      <c r="O9" s="543">
        <v>682.65</v>
      </c>
      <c r="P9" s="139"/>
      <c r="Q9" s="311">
        <f t="shared" si="0"/>
        <v>2070</v>
      </c>
      <c r="R9" s="311">
        <f t="shared" si="1"/>
        <v>113360.84699999999</v>
      </c>
      <c r="T9" s="58">
        <f t="shared" si="2"/>
        <v>3.0090203180224411E-2</v>
      </c>
      <c r="U9" s="44"/>
      <c r="V9" s="303">
        <v>2057</v>
      </c>
      <c r="W9" s="303">
        <v>113222.72699999998</v>
      </c>
      <c r="X9" s="150"/>
      <c r="Y9" s="147">
        <f t="shared" si="3"/>
        <v>13</v>
      </c>
      <c r="Z9" s="147">
        <f t="shared" si="4"/>
        <v>138.1200000000099</v>
      </c>
    </row>
    <row r="10" spans="1:29" s="134" customFormat="1" x14ac:dyDescent="0.3">
      <c r="B10" s="160">
        <v>5</v>
      </c>
      <c r="C10" s="313" t="s">
        <v>47</v>
      </c>
      <c r="D10" s="139"/>
      <c r="E10" s="543">
        <v>4593</v>
      </c>
      <c r="F10" s="543">
        <v>39764.149000000005</v>
      </c>
      <c r="G10" s="142"/>
      <c r="H10" s="543">
        <v>378</v>
      </c>
      <c r="I10" s="543">
        <v>114792.677</v>
      </c>
      <c r="J10" s="142"/>
      <c r="K10" s="544">
        <v>3</v>
      </c>
      <c r="L10" s="543">
        <v>5755.86</v>
      </c>
      <c r="M10" s="142"/>
      <c r="N10" s="544">
        <v>0</v>
      </c>
      <c r="O10" s="543">
        <v>0</v>
      </c>
      <c r="P10" s="139"/>
      <c r="Q10" s="311">
        <f t="shared" si="0"/>
        <v>4974</v>
      </c>
      <c r="R10" s="311">
        <f t="shared" si="1"/>
        <v>160312.68599999999</v>
      </c>
      <c r="T10" s="58">
        <f t="shared" si="2"/>
        <v>4.2552975050614408E-2</v>
      </c>
      <c r="U10" s="44"/>
      <c r="V10" s="303">
        <v>4945</v>
      </c>
      <c r="W10" s="303">
        <v>160009.50599999999</v>
      </c>
      <c r="X10" s="150"/>
      <c r="Y10" s="147">
        <f t="shared" si="3"/>
        <v>29</v>
      </c>
      <c r="Z10" s="147">
        <f t="shared" si="4"/>
        <v>303.17999999999302</v>
      </c>
    </row>
    <row r="11" spans="1:29" s="134" customFormat="1" x14ac:dyDescent="0.3">
      <c r="B11" s="160">
        <v>6</v>
      </c>
      <c r="C11" s="313" t="s">
        <v>49</v>
      </c>
      <c r="D11" s="139"/>
      <c r="E11" s="543">
        <v>3827</v>
      </c>
      <c r="F11" s="543">
        <v>28592.57</v>
      </c>
      <c r="G11" s="142"/>
      <c r="H11" s="543">
        <v>273</v>
      </c>
      <c r="I11" s="543">
        <v>53552.347999999998</v>
      </c>
      <c r="J11" s="142"/>
      <c r="K11" s="544">
        <v>5</v>
      </c>
      <c r="L11" s="543">
        <v>3514.01</v>
      </c>
      <c r="M11" s="142"/>
      <c r="N11" s="544">
        <v>0</v>
      </c>
      <c r="O11" s="543">
        <v>0</v>
      </c>
      <c r="P11" s="139"/>
      <c r="Q11" s="311">
        <f t="shared" si="0"/>
        <v>4105</v>
      </c>
      <c r="R11" s="311">
        <f t="shared" si="1"/>
        <v>85658.928</v>
      </c>
      <c r="T11" s="58">
        <f t="shared" si="2"/>
        <v>2.2737079123272729E-2</v>
      </c>
      <c r="U11" s="44"/>
      <c r="V11" s="303">
        <v>4068</v>
      </c>
      <c r="W11" s="303">
        <v>85365.357999999993</v>
      </c>
      <c r="X11" s="150"/>
      <c r="Y11" s="147">
        <f t="shared" si="3"/>
        <v>37</v>
      </c>
      <c r="Z11" s="147">
        <f t="shared" si="4"/>
        <v>293.57000000000698</v>
      </c>
    </row>
    <row r="12" spans="1:29" s="134" customFormat="1" x14ac:dyDescent="0.3">
      <c r="B12" s="160">
        <v>7</v>
      </c>
      <c r="C12" s="313" t="s">
        <v>50</v>
      </c>
      <c r="D12" s="139"/>
      <c r="E12" s="543">
        <v>6827</v>
      </c>
      <c r="F12" s="543">
        <v>50512.940999999999</v>
      </c>
      <c r="G12" s="142"/>
      <c r="H12" s="543">
        <v>548</v>
      </c>
      <c r="I12" s="543">
        <v>99454.232000000004</v>
      </c>
      <c r="J12" s="142"/>
      <c r="K12" s="544">
        <v>2</v>
      </c>
      <c r="L12" s="543">
        <v>2688.92</v>
      </c>
      <c r="M12" s="142"/>
      <c r="N12" s="544">
        <v>2</v>
      </c>
      <c r="O12" s="543">
        <v>3990.89</v>
      </c>
      <c r="P12" s="139"/>
      <c r="Q12" s="311">
        <f t="shared" si="0"/>
        <v>7379</v>
      </c>
      <c r="R12" s="311">
        <f t="shared" si="1"/>
        <v>156646.98300000004</v>
      </c>
      <c r="T12" s="58">
        <f t="shared" si="2"/>
        <v>4.1579960548805361E-2</v>
      </c>
      <c r="U12" s="44"/>
      <c r="V12" s="303">
        <v>7320</v>
      </c>
      <c r="W12" s="303">
        <v>156170.39300000004</v>
      </c>
      <c r="X12" s="150"/>
      <c r="Y12" s="147">
        <f t="shared" si="3"/>
        <v>59</v>
      </c>
      <c r="Z12" s="147">
        <f t="shared" si="4"/>
        <v>476.58999999999651</v>
      </c>
    </row>
    <row r="13" spans="1:29" s="134" customFormat="1" x14ac:dyDescent="0.3">
      <c r="B13" s="160">
        <v>8</v>
      </c>
      <c r="C13" s="313" t="s">
        <v>51</v>
      </c>
      <c r="D13" s="139"/>
      <c r="E13" s="543">
        <v>1849</v>
      </c>
      <c r="F13" s="543">
        <v>11745.930999999999</v>
      </c>
      <c r="G13" s="142"/>
      <c r="H13" s="543">
        <v>295</v>
      </c>
      <c r="I13" s="543">
        <v>91944.725000000006</v>
      </c>
      <c r="J13" s="142"/>
      <c r="K13" s="544">
        <v>7</v>
      </c>
      <c r="L13" s="543">
        <v>9077.125</v>
      </c>
      <c r="M13" s="142"/>
      <c r="N13" s="544">
        <v>3</v>
      </c>
      <c r="O13" s="543">
        <v>4236.3100000000004</v>
      </c>
      <c r="P13" s="139"/>
      <c r="Q13" s="311">
        <f t="shared" si="0"/>
        <v>2154</v>
      </c>
      <c r="R13" s="311">
        <f t="shared" si="1"/>
        <v>117004.091</v>
      </c>
      <c r="T13" s="58">
        <f t="shared" si="2"/>
        <v>3.1057256224518742E-2</v>
      </c>
      <c r="U13" s="44"/>
      <c r="V13" s="303">
        <v>2138</v>
      </c>
      <c r="W13" s="303">
        <v>113988.82100000001</v>
      </c>
      <c r="X13" s="150"/>
      <c r="Y13" s="147">
        <f t="shared" si="3"/>
        <v>16</v>
      </c>
      <c r="Z13" s="147">
        <f t="shared" si="4"/>
        <v>3015.2699999999895</v>
      </c>
    </row>
    <row r="14" spans="1:29" s="136" customFormat="1" x14ac:dyDescent="0.3">
      <c r="B14" s="160">
        <v>9</v>
      </c>
      <c r="C14" s="313" t="s">
        <v>52</v>
      </c>
      <c r="D14" s="141"/>
      <c r="E14" s="543">
        <v>4805</v>
      </c>
      <c r="F14" s="543">
        <v>32470.905999999999</v>
      </c>
      <c r="G14" s="546"/>
      <c r="H14" s="543">
        <v>323</v>
      </c>
      <c r="I14" s="543">
        <v>61010.491000000002</v>
      </c>
      <c r="J14" s="546"/>
      <c r="K14" s="544">
        <v>15</v>
      </c>
      <c r="L14" s="543">
        <v>12831.09</v>
      </c>
      <c r="M14" s="546"/>
      <c r="N14" s="544">
        <v>1</v>
      </c>
      <c r="O14" s="543">
        <v>1977.21</v>
      </c>
      <c r="P14" s="141"/>
      <c r="Q14" s="311">
        <f t="shared" si="0"/>
        <v>5144</v>
      </c>
      <c r="R14" s="311">
        <f t="shared" si="1"/>
        <v>108289.697</v>
      </c>
      <c r="T14" s="58">
        <f t="shared" si="2"/>
        <v>2.874413054672164E-2</v>
      </c>
      <c r="U14" s="44"/>
      <c r="V14" s="303">
        <v>5103</v>
      </c>
      <c r="W14" s="303">
        <v>107694.12699999999</v>
      </c>
      <c r="X14" s="150"/>
      <c r="Y14" s="147">
        <f t="shared" si="3"/>
        <v>41</v>
      </c>
      <c r="Z14" s="147">
        <f t="shared" si="4"/>
        <v>595.57000000000698</v>
      </c>
    </row>
    <row r="15" spans="1:29" x14ac:dyDescent="0.3">
      <c r="B15" s="160">
        <v>10</v>
      </c>
      <c r="C15" s="313" t="s">
        <v>53</v>
      </c>
      <c r="D15" s="142"/>
      <c r="E15" s="543">
        <v>6472</v>
      </c>
      <c r="F15" s="543">
        <v>44718.449000000001</v>
      </c>
      <c r="G15" s="142"/>
      <c r="H15" s="543">
        <v>328</v>
      </c>
      <c r="I15" s="543">
        <v>74196.09</v>
      </c>
      <c r="J15" s="142"/>
      <c r="K15" s="544">
        <v>10</v>
      </c>
      <c r="L15" s="543">
        <v>6375.6949999999997</v>
      </c>
      <c r="M15" s="142"/>
      <c r="N15" s="544">
        <v>0</v>
      </c>
      <c r="O15" s="543">
        <v>0</v>
      </c>
      <c r="P15" s="142"/>
      <c r="Q15" s="311">
        <f t="shared" si="0"/>
        <v>6810</v>
      </c>
      <c r="R15" s="311">
        <f t="shared" si="1"/>
        <v>125290.234</v>
      </c>
      <c r="T15" s="58">
        <f t="shared" si="2"/>
        <v>3.325670809038557E-2</v>
      </c>
      <c r="U15" s="44"/>
      <c r="V15" s="303">
        <v>6756</v>
      </c>
      <c r="W15" s="303">
        <v>124906.054</v>
      </c>
      <c r="X15" s="150"/>
      <c r="Y15" s="147">
        <f t="shared" si="3"/>
        <v>54</v>
      </c>
      <c r="Z15" s="147">
        <f t="shared" si="4"/>
        <v>384.17999999999302</v>
      </c>
    </row>
    <row r="16" spans="1:29" s="132" customFormat="1" x14ac:dyDescent="0.3">
      <c r="B16" s="160">
        <v>11</v>
      </c>
      <c r="C16" s="313" t="s">
        <v>54</v>
      </c>
      <c r="D16" s="139"/>
      <c r="E16" s="543">
        <v>12548</v>
      </c>
      <c r="F16" s="543">
        <v>98881.77900000001</v>
      </c>
      <c r="G16" s="142"/>
      <c r="H16" s="543">
        <v>650</v>
      </c>
      <c r="I16" s="543">
        <v>277872.18099999998</v>
      </c>
      <c r="J16" s="142"/>
      <c r="K16" s="544">
        <v>31</v>
      </c>
      <c r="L16" s="543">
        <v>80328.971000000005</v>
      </c>
      <c r="M16" s="142"/>
      <c r="N16" s="544">
        <v>3</v>
      </c>
      <c r="O16" s="543">
        <v>10141.27</v>
      </c>
      <c r="P16" s="139"/>
      <c r="Q16" s="311">
        <f t="shared" si="0"/>
        <v>13232</v>
      </c>
      <c r="R16" s="311">
        <f t="shared" si="1"/>
        <v>467224.201</v>
      </c>
      <c r="T16" s="58">
        <f t="shared" si="2"/>
        <v>0.1240187552480797</v>
      </c>
      <c r="U16" s="44"/>
      <c r="V16" s="303">
        <v>13143</v>
      </c>
      <c r="W16" s="303">
        <v>465852.85100000008</v>
      </c>
      <c r="X16" s="150"/>
      <c r="Y16" s="147">
        <f t="shared" si="3"/>
        <v>89</v>
      </c>
      <c r="Z16" s="147">
        <f t="shared" si="4"/>
        <v>1371.3499999999185</v>
      </c>
    </row>
    <row r="17" spans="2:31" x14ac:dyDescent="0.3">
      <c r="B17" s="160">
        <v>12</v>
      </c>
      <c r="C17" s="313" t="s">
        <v>55</v>
      </c>
      <c r="D17" s="142"/>
      <c r="E17" s="543">
        <v>5078</v>
      </c>
      <c r="F17" s="543">
        <v>42906.288</v>
      </c>
      <c r="G17" s="142"/>
      <c r="H17" s="543">
        <v>416</v>
      </c>
      <c r="I17" s="543">
        <v>128595.86500000001</v>
      </c>
      <c r="J17" s="142"/>
      <c r="K17" s="544">
        <v>14</v>
      </c>
      <c r="L17" s="543">
        <v>32943.985000000001</v>
      </c>
      <c r="M17" s="142"/>
      <c r="N17" s="544">
        <v>0</v>
      </c>
      <c r="O17" s="543">
        <v>0</v>
      </c>
      <c r="P17" s="142"/>
      <c r="Q17" s="311">
        <f t="shared" si="0"/>
        <v>5508</v>
      </c>
      <c r="R17" s="311">
        <f t="shared" si="1"/>
        <v>204446.13799999998</v>
      </c>
      <c r="T17" s="58">
        <f t="shared" si="2"/>
        <v>5.4267641735529712E-2</v>
      </c>
      <c r="U17" s="44"/>
      <c r="V17" s="303">
        <v>5461</v>
      </c>
      <c r="W17" s="303">
        <v>203444.44799999997</v>
      </c>
      <c r="X17" s="150"/>
      <c r="Y17" s="147">
        <f t="shared" si="3"/>
        <v>47</v>
      </c>
      <c r="Z17" s="147">
        <f t="shared" si="4"/>
        <v>1001.6900000000023</v>
      </c>
    </row>
    <row r="18" spans="2:31" x14ac:dyDescent="0.3">
      <c r="B18" s="160">
        <v>13</v>
      </c>
      <c r="C18" s="313" t="s">
        <v>56</v>
      </c>
      <c r="D18" s="142"/>
      <c r="E18" s="543">
        <v>11922</v>
      </c>
      <c r="F18" s="543">
        <v>105492.53</v>
      </c>
      <c r="G18" s="142"/>
      <c r="H18" s="543">
        <v>564</v>
      </c>
      <c r="I18" s="543">
        <v>134712.36499999999</v>
      </c>
      <c r="J18" s="142"/>
      <c r="K18" s="544">
        <v>21</v>
      </c>
      <c r="L18" s="543">
        <v>160337.495</v>
      </c>
      <c r="M18" s="142"/>
      <c r="N18" s="544">
        <v>1</v>
      </c>
      <c r="O18" s="543">
        <v>3099.76</v>
      </c>
      <c r="P18" s="142"/>
      <c r="Q18" s="311">
        <f t="shared" si="0"/>
        <v>12508</v>
      </c>
      <c r="R18" s="311">
        <f t="shared" si="1"/>
        <v>403642.15</v>
      </c>
      <c r="T18" s="58">
        <f t="shared" si="2"/>
        <v>0.10714170392183661</v>
      </c>
      <c r="U18" s="44"/>
      <c r="V18" s="303">
        <v>12419</v>
      </c>
      <c r="W18" s="303">
        <v>402044.77</v>
      </c>
      <c r="X18" s="150"/>
      <c r="Y18" s="147">
        <f t="shared" si="3"/>
        <v>89</v>
      </c>
      <c r="Z18" s="147">
        <f t="shared" si="4"/>
        <v>1597.3800000000047</v>
      </c>
    </row>
    <row r="19" spans="2:31" x14ac:dyDescent="0.3">
      <c r="B19" s="160">
        <v>14</v>
      </c>
      <c r="C19" s="313" t="s">
        <v>57</v>
      </c>
      <c r="D19" s="142"/>
      <c r="E19" s="543">
        <v>11385</v>
      </c>
      <c r="F19" s="543">
        <v>95160.455000000002</v>
      </c>
      <c r="G19" s="142"/>
      <c r="H19" s="543">
        <v>419</v>
      </c>
      <c r="I19" s="543">
        <v>106038.178</v>
      </c>
      <c r="J19" s="142"/>
      <c r="K19" s="544">
        <v>14</v>
      </c>
      <c r="L19" s="543">
        <v>27684.154999999999</v>
      </c>
      <c r="M19" s="142"/>
      <c r="N19" s="544">
        <v>1</v>
      </c>
      <c r="O19" s="543">
        <v>791.64</v>
      </c>
      <c r="P19" s="142"/>
      <c r="Q19" s="311">
        <f t="shared" si="0"/>
        <v>11819</v>
      </c>
      <c r="R19" s="311">
        <f t="shared" si="1"/>
        <v>229674.42800000001</v>
      </c>
      <c r="T19" s="58">
        <f t="shared" si="2"/>
        <v>6.096417225800918E-2</v>
      </c>
      <c r="U19" s="44"/>
      <c r="V19" s="303">
        <v>11721</v>
      </c>
      <c r="W19" s="303">
        <v>224295.20300000001</v>
      </c>
      <c r="X19" s="150"/>
      <c r="Y19" s="147">
        <f t="shared" si="3"/>
        <v>98</v>
      </c>
      <c r="Z19" s="147">
        <f t="shared" si="4"/>
        <v>5379.2250000000058</v>
      </c>
    </row>
    <row r="20" spans="2:31" x14ac:dyDescent="0.3">
      <c r="B20" s="160">
        <v>15</v>
      </c>
      <c r="C20" s="313" t="s">
        <v>58</v>
      </c>
      <c r="D20" s="142"/>
      <c r="E20" s="543">
        <v>9807</v>
      </c>
      <c r="F20" s="543">
        <v>91361.619000000006</v>
      </c>
      <c r="G20" s="142"/>
      <c r="H20" s="543">
        <v>316</v>
      </c>
      <c r="I20" s="543">
        <v>82896.069000000003</v>
      </c>
      <c r="J20" s="142"/>
      <c r="K20" s="544">
        <v>5</v>
      </c>
      <c r="L20" s="543">
        <v>24438.275000000001</v>
      </c>
      <c r="M20" s="142"/>
      <c r="N20" s="544">
        <v>0</v>
      </c>
      <c r="O20" s="543">
        <v>0</v>
      </c>
      <c r="P20" s="142"/>
      <c r="Q20" s="311">
        <f t="shared" si="0"/>
        <v>10128</v>
      </c>
      <c r="R20" s="311">
        <f t="shared" si="1"/>
        <v>198695.96300000002</v>
      </c>
      <c r="T20" s="58">
        <f t="shared" si="2"/>
        <v>5.2741330503294076E-2</v>
      </c>
      <c r="U20" s="44"/>
      <c r="V20" s="303">
        <v>10083</v>
      </c>
      <c r="W20" s="303">
        <v>197937.93299999999</v>
      </c>
      <c r="X20" s="150"/>
      <c r="Y20" s="147">
        <f t="shared" si="3"/>
        <v>45</v>
      </c>
      <c r="Z20" s="147">
        <f t="shared" si="4"/>
        <v>758.03000000002794</v>
      </c>
    </row>
    <row r="21" spans="2:31" x14ac:dyDescent="0.3">
      <c r="B21" s="160">
        <v>16</v>
      </c>
      <c r="C21" s="313" t="s">
        <v>59</v>
      </c>
      <c r="D21" s="142"/>
      <c r="E21" s="543">
        <v>2818</v>
      </c>
      <c r="F21" s="543">
        <v>30436.375</v>
      </c>
      <c r="G21" s="142"/>
      <c r="H21" s="543">
        <v>182</v>
      </c>
      <c r="I21" s="543">
        <v>13619.976000000001</v>
      </c>
      <c r="J21" s="142"/>
      <c r="K21" s="544">
        <v>3</v>
      </c>
      <c r="L21" s="543">
        <v>22196.884999999998</v>
      </c>
      <c r="M21" s="142"/>
      <c r="N21" s="544">
        <v>0</v>
      </c>
      <c r="O21" s="543">
        <v>0</v>
      </c>
      <c r="P21" s="142"/>
      <c r="Q21" s="311">
        <f t="shared" si="0"/>
        <v>3003</v>
      </c>
      <c r="R21" s="311">
        <f t="shared" si="1"/>
        <v>66253.236000000004</v>
      </c>
      <c r="T21" s="58">
        <f t="shared" si="2"/>
        <v>1.7586083602457194E-2</v>
      </c>
      <c r="U21" s="44"/>
      <c r="V21" s="303">
        <v>2988</v>
      </c>
      <c r="W21" s="303">
        <v>66060.686000000002</v>
      </c>
      <c r="X21" s="150"/>
      <c r="Y21" s="147">
        <f t="shared" si="3"/>
        <v>15</v>
      </c>
      <c r="Z21" s="147">
        <f t="shared" si="4"/>
        <v>192.55000000000291</v>
      </c>
    </row>
    <row r="22" spans="2:31" x14ac:dyDescent="0.3">
      <c r="B22" s="160">
        <v>17</v>
      </c>
      <c r="C22" s="313" t="s">
        <v>60</v>
      </c>
      <c r="D22" s="142"/>
      <c r="E22" s="543">
        <v>11536</v>
      </c>
      <c r="F22" s="543">
        <v>100380.383</v>
      </c>
      <c r="G22" s="142"/>
      <c r="H22" s="543">
        <v>701</v>
      </c>
      <c r="I22" s="543">
        <v>108626.217</v>
      </c>
      <c r="J22" s="142"/>
      <c r="K22" s="544">
        <v>13</v>
      </c>
      <c r="L22" s="543">
        <v>106655.39</v>
      </c>
      <c r="M22" s="142"/>
      <c r="N22" s="544">
        <v>0</v>
      </c>
      <c r="O22" s="543">
        <v>0</v>
      </c>
      <c r="P22" s="142"/>
      <c r="Q22" s="311">
        <f t="shared" si="0"/>
        <v>12250</v>
      </c>
      <c r="R22" s="311">
        <f t="shared" si="1"/>
        <v>315661.99</v>
      </c>
      <c r="T22" s="58">
        <f t="shared" si="2"/>
        <v>8.3788483120401935E-2</v>
      </c>
      <c r="U22" s="44"/>
      <c r="V22" s="303">
        <v>12210</v>
      </c>
      <c r="W22" s="303">
        <v>315066.29000000004</v>
      </c>
      <c r="X22" s="150"/>
      <c r="Y22" s="147">
        <f t="shared" si="3"/>
        <v>40</v>
      </c>
      <c r="Z22" s="147">
        <f t="shared" si="4"/>
        <v>595.69999999995343</v>
      </c>
    </row>
    <row r="23" spans="2:31" x14ac:dyDescent="0.3">
      <c r="B23" s="160">
        <v>18</v>
      </c>
      <c r="C23" s="313" t="s">
        <v>61</v>
      </c>
      <c r="D23" s="142"/>
      <c r="E23" s="543">
        <v>19867</v>
      </c>
      <c r="F23" s="543">
        <v>169814.60500000001</v>
      </c>
      <c r="G23" s="142"/>
      <c r="H23" s="543">
        <v>582</v>
      </c>
      <c r="I23" s="543">
        <v>113431.49800000001</v>
      </c>
      <c r="J23" s="142"/>
      <c r="K23" s="544">
        <v>4</v>
      </c>
      <c r="L23" s="543">
        <v>51824.97</v>
      </c>
      <c r="M23" s="142"/>
      <c r="N23" s="544">
        <v>0</v>
      </c>
      <c r="O23" s="543">
        <v>0</v>
      </c>
      <c r="P23" s="142"/>
      <c r="Q23" s="311">
        <f t="shared" si="0"/>
        <v>20453</v>
      </c>
      <c r="R23" s="311">
        <f t="shared" si="1"/>
        <v>335071.07299999997</v>
      </c>
      <c r="T23" s="58">
        <f t="shared" si="2"/>
        <v>8.8940378739282053E-2</v>
      </c>
      <c r="U23" s="44"/>
      <c r="V23" s="303">
        <v>20390</v>
      </c>
      <c r="W23" s="303">
        <v>327188.48300000001</v>
      </c>
      <c r="X23" s="150"/>
      <c r="Y23" s="147">
        <f t="shared" si="3"/>
        <v>63</v>
      </c>
      <c r="Z23" s="147">
        <f t="shared" si="4"/>
        <v>7882.5899999999674</v>
      </c>
    </row>
    <row r="24" spans="2:31" x14ac:dyDescent="0.3">
      <c r="B24" s="160">
        <v>19</v>
      </c>
      <c r="C24" s="313" t="s">
        <v>62</v>
      </c>
      <c r="D24" s="142"/>
      <c r="E24" s="543">
        <v>11308</v>
      </c>
      <c r="F24" s="543">
        <v>100710.26999999999</v>
      </c>
      <c r="G24" s="142"/>
      <c r="H24" s="543">
        <v>489</v>
      </c>
      <c r="I24" s="543">
        <v>59788.455000000002</v>
      </c>
      <c r="J24" s="142"/>
      <c r="K24" s="544">
        <v>4</v>
      </c>
      <c r="L24" s="543">
        <v>19549.580000000002</v>
      </c>
      <c r="M24" s="142"/>
      <c r="N24" s="544">
        <v>0</v>
      </c>
      <c r="O24" s="543">
        <v>0</v>
      </c>
      <c r="P24" s="142"/>
      <c r="Q24" s="311">
        <f t="shared" si="0"/>
        <v>11801</v>
      </c>
      <c r="R24" s="311">
        <f t="shared" si="1"/>
        <v>180048.30499999999</v>
      </c>
      <c r="T24" s="58">
        <f t="shared" si="2"/>
        <v>4.7791545521047619E-2</v>
      </c>
      <c r="U24" s="44"/>
      <c r="V24" s="303">
        <v>11740</v>
      </c>
      <c r="W24" s="303">
        <v>179460.10500000004</v>
      </c>
      <c r="X24" s="150"/>
      <c r="Y24" s="147">
        <f t="shared" si="3"/>
        <v>61</v>
      </c>
      <c r="Z24" s="147">
        <f t="shared" si="4"/>
        <v>588.19999999995343</v>
      </c>
      <c r="AE24" s="325"/>
    </row>
    <row r="25" spans="2:31" ht="17.399999999999999" customHeight="1" x14ac:dyDescent="0.3">
      <c r="B25" s="160">
        <v>20</v>
      </c>
      <c r="C25" s="314" t="s">
        <v>63</v>
      </c>
      <c r="D25" s="142"/>
      <c r="E25" s="543">
        <v>3839</v>
      </c>
      <c r="F25" s="543">
        <v>34785.463000000003</v>
      </c>
      <c r="G25" s="142"/>
      <c r="H25" s="543">
        <v>202</v>
      </c>
      <c r="I25" s="543">
        <v>50711.927000000003</v>
      </c>
      <c r="J25" s="142"/>
      <c r="K25" s="544">
        <v>9</v>
      </c>
      <c r="L25" s="543">
        <v>39329.129999999997</v>
      </c>
      <c r="M25" s="142"/>
      <c r="N25" s="544">
        <v>0</v>
      </c>
      <c r="O25" s="543">
        <v>0</v>
      </c>
      <c r="P25" s="142"/>
      <c r="Q25" s="311">
        <f t="shared" si="0"/>
        <v>4050</v>
      </c>
      <c r="R25" s="311">
        <f t="shared" si="1"/>
        <v>124826.52000000002</v>
      </c>
      <c r="T25" s="58">
        <f t="shared" si="2"/>
        <v>3.313362107360001E-2</v>
      </c>
      <c r="U25" s="44"/>
      <c r="V25" s="303">
        <v>4028</v>
      </c>
      <c r="W25" s="303">
        <v>124588.26999999999</v>
      </c>
      <c r="X25" s="150"/>
      <c r="Y25" s="147">
        <f t="shared" si="3"/>
        <v>22</v>
      </c>
      <c r="Z25" s="147">
        <f t="shared" si="4"/>
        <v>238.2500000000291</v>
      </c>
    </row>
    <row r="26" spans="2:31" x14ac:dyDescent="0.3">
      <c r="B26" s="160">
        <v>21</v>
      </c>
      <c r="C26" s="313" t="s">
        <v>64</v>
      </c>
      <c r="D26" s="142"/>
      <c r="E26" s="543">
        <v>4919</v>
      </c>
      <c r="F26" s="543">
        <v>42777.923000000003</v>
      </c>
      <c r="G26" s="142"/>
      <c r="H26" s="543">
        <v>271</v>
      </c>
      <c r="I26" s="543">
        <v>18121.759999999998</v>
      </c>
      <c r="J26" s="142"/>
      <c r="K26" s="544">
        <v>0</v>
      </c>
      <c r="L26" s="543">
        <v>0</v>
      </c>
      <c r="M26" s="142"/>
      <c r="N26" s="544">
        <v>0</v>
      </c>
      <c r="O26" s="543">
        <v>0</v>
      </c>
      <c r="P26" s="142"/>
      <c r="Q26" s="311">
        <f t="shared" si="0"/>
        <v>5190</v>
      </c>
      <c r="R26" s="311">
        <f t="shared" si="1"/>
        <v>60899.683000000005</v>
      </c>
      <c r="T26" s="58">
        <f t="shared" si="2"/>
        <v>1.616505066410856E-2</v>
      </c>
      <c r="U26" s="44"/>
      <c r="V26" s="303">
        <v>5159</v>
      </c>
      <c r="W26" s="303">
        <v>60464.002999999997</v>
      </c>
      <c r="X26" s="150"/>
      <c r="Y26" s="147">
        <f t="shared" si="3"/>
        <v>31</v>
      </c>
      <c r="Z26" s="147">
        <f t="shared" si="4"/>
        <v>435.68000000000757</v>
      </c>
    </row>
    <row r="27" spans="2:31" s="136" customFormat="1" ht="7.2" customHeight="1" x14ac:dyDescent="0.3">
      <c r="B27" s="161"/>
      <c r="C27" s="143"/>
      <c r="D27" s="141"/>
      <c r="E27" s="547"/>
      <c r="F27" s="547"/>
      <c r="G27" s="546"/>
      <c r="H27" s="546"/>
      <c r="I27" s="547"/>
      <c r="J27" s="546"/>
      <c r="K27" s="546"/>
      <c r="L27" s="547"/>
      <c r="M27" s="546"/>
      <c r="N27" s="546"/>
      <c r="O27" s="547"/>
      <c r="P27" s="141"/>
      <c r="Q27" s="138"/>
      <c r="R27" s="138"/>
      <c r="U27" s="137"/>
      <c r="V27" s="151"/>
      <c r="W27" s="148"/>
      <c r="X27" s="148"/>
      <c r="Y27" s="152"/>
      <c r="Z27" s="152"/>
    </row>
    <row r="28" spans="2:31" s="145" customFormat="1" x14ac:dyDescent="0.3">
      <c r="B28" s="162"/>
      <c r="C28" s="318" t="s">
        <v>67</v>
      </c>
      <c r="D28" s="144"/>
      <c r="E28" s="548">
        <f>SUM(E6:E26)</f>
        <v>141451</v>
      </c>
      <c r="F28" s="548">
        <f>SUM(F6:F26)</f>
        <v>1195602.1109999998</v>
      </c>
      <c r="G28" s="144"/>
      <c r="H28" s="548">
        <f>SUM(H6:H26)</f>
        <v>7720</v>
      </c>
      <c r="I28" s="548">
        <f t="shared" ref="I28" si="5">SUM(I6:I26)</f>
        <v>1777270.247</v>
      </c>
      <c r="J28" s="144"/>
      <c r="K28" s="548">
        <f>SUM(K6:K26)</f>
        <v>187</v>
      </c>
      <c r="L28" s="548">
        <f>SUM(L6:L26)</f>
        <v>769575.19499999995</v>
      </c>
      <c r="M28" s="144"/>
      <c r="N28" s="548">
        <f>SUM(N6:N26)</f>
        <v>12</v>
      </c>
      <c r="O28" s="548">
        <f>SUM(O6:O26)</f>
        <v>24919.730000000003</v>
      </c>
      <c r="P28" s="144"/>
      <c r="Q28" s="312">
        <f>SUM(Q6:Q26)</f>
        <v>149370</v>
      </c>
      <c r="R28" s="312">
        <f>SUM(R6:R26)</f>
        <v>3767367.2829999998</v>
      </c>
      <c r="T28" s="317">
        <f>SUM(T6:T26)</f>
        <v>1</v>
      </c>
      <c r="U28" s="146"/>
      <c r="V28" s="423">
        <f>SUM(V6:V26)</f>
        <v>148494</v>
      </c>
      <c r="W28" s="423">
        <f>SUM(W6:W26)</f>
        <v>3739641.9980000006</v>
      </c>
      <c r="X28" s="153"/>
      <c r="Y28" s="130">
        <f>Q28-V28</f>
        <v>876</v>
      </c>
      <c r="Z28" s="130">
        <f>SUM(Z6:Z26)</f>
        <v>27725.284999999858</v>
      </c>
    </row>
    <row r="29" spans="2:31" ht="16.2" customHeight="1" x14ac:dyDescent="0.3">
      <c r="D29" s="65"/>
      <c r="G29" s="65"/>
      <c r="J29" s="65"/>
      <c r="M29" s="65"/>
      <c r="P29" s="65"/>
      <c r="R29" s="419"/>
    </row>
    <row r="30" spans="2:31" ht="31.2" customHeight="1" x14ac:dyDescent="0.3">
      <c r="C30" s="675" t="s">
        <v>358</v>
      </c>
      <c r="D30" s="675"/>
      <c r="E30" s="675"/>
      <c r="F30" s="675"/>
      <c r="G30" s="675"/>
      <c r="H30" s="675"/>
      <c r="I30" s="675"/>
      <c r="J30" s="675"/>
      <c r="K30" s="675"/>
      <c r="L30" s="675"/>
      <c r="M30" s="675"/>
      <c r="N30" s="675"/>
      <c r="O30" s="675"/>
      <c r="P30" s="675"/>
      <c r="Q30" s="675"/>
      <c r="R30" s="675"/>
      <c r="S30" s="675"/>
      <c r="T30" s="675"/>
      <c r="U30" s="675"/>
      <c r="V30" s="675"/>
      <c r="W30" s="675"/>
      <c r="X30" s="675"/>
      <c r="Y30" s="675"/>
      <c r="Z30" s="675"/>
    </row>
    <row r="31" spans="2:31" ht="6.6" customHeight="1" x14ac:dyDescent="0.3">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row>
    <row r="32" spans="2:31" x14ac:dyDescent="0.3">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2021-12-08T18:39:41Z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