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1) January 2022\To be Posted on Website\"/>
    </mc:Choice>
  </mc:AlternateContent>
  <xr:revisionPtr revIDLastSave="0" documentId="13_ncr:1_{19B1002B-3E8C-4989-AF11-670022D5DB60}" xr6:coauthVersionLast="47" xr6:coauthVersionMax="47" xr10:uidLastSave="{00000000-0000-0000-0000-000000000000}"/>
  <bookViews>
    <workbookView xWindow="-23148" yWindow="-2760"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Capacity'!$B$1:$AC$66</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Capacity'!$A$1:$AA$67</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3" i="61" l="1"/>
  <c r="T63" i="61"/>
  <c r="L65" i="65"/>
  <c r="K65" i="65"/>
  <c r="J65" i="65"/>
  <c r="I65" i="65"/>
  <c r="H65" i="65"/>
  <c r="G65" i="65"/>
  <c r="J63" i="61"/>
  <c r="I63" i="61"/>
  <c r="H63" i="61"/>
  <c r="G63" i="61"/>
  <c r="F63" i="61"/>
  <c r="E63" i="61"/>
  <c r="C63" i="61"/>
  <c r="B63" i="61"/>
  <c r="R28" i="63"/>
  <c r="X52" i="61"/>
  <c r="W52" i="61"/>
  <c r="R50" i="61"/>
  <c r="Q50" i="61"/>
  <c r="O50" i="61"/>
  <c r="N50" i="61"/>
  <c r="J50" i="61"/>
  <c r="I50" i="61"/>
  <c r="H50" i="61"/>
  <c r="G50" i="61"/>
  <c r="G52" i="61" s="1"/>
  <c r="F50" i="61"/>
  <c r="L50" i="61" s="1"/>
  <c r="E50" i="61"/>
  <c r="C50" i="61"/>
  <c r="B50" i="61"/>
  <c r="B52" i="61" s="1"/>
  <c r="X39" i="61"/>
  <c r="W39" i="61"/>
  <c r="R37" i="61"/>
  <c r="Q37" i="61"/>
  <c r="O37" i="61"/>
  <c r="N37" i="61"/>
  <c r="J37" i="61"/>
  <c r="I37" i="61"/>
  <c r="H37" i="61"/>
  <c r="G37" i="61"/>
  <c r="F37" i="61"/>
  <c r="E37" i="61"/>
  <c r="C37" i="61"/>
  <c r="B37" i="61"/>
  <c r="X21" i="61"/>
  <c r="W21" i="61"/>
  <c r="R19" i="61"/>
  <c r="Q19" i="61"/>
  <c r="O19" i="61"/>
  <c r="N19" i="61"/>
  <c r="J19" i="61"/>
  <c r="I19" i="61"/>
  <c r="H19" i="61"/>
  <c r="G19" i="61"/>
  <c r="F19" i="61"/>
  <c r="L19" i="61" s="1"/>
  <c r="E19" i="61"/>
  <c r="C19" i="61"/>
  <c r="B19" i="61"/>
  <c r="Z65" i="65"/>
  <c r="Y65" i="65"/>
  <c r="T65" i="65"/>
  <c r="S65" i="65"/>
  <c r="Q65" i="65"/>
  <c r="P65" i="65"/>
  <c r="Z63" i="65"/>
  <c r="Y63" i="65"/>
  <c r="T63" i="65"/>
  <c r="S63" i="65"/>
  <c r="Q63" i="65"/>
  <c r="P63" i="65"/>
  <c r="L63" i="65"/>
  <c r="K63" i="65"/>
  <c r="J63" i="65"/>
  <c r="I63" i="65"/>
  <c r="H63" i="65"/>
  <c r="G63" i="65"/>
  <c r="E63" i="65"/>
  <c r="D63" i="65"/>
  <c r="Z52" i="65"/>
  <c r="Y52" i="65"/>
  <c r="T52" i="65"/>
  <c r="S52" i="65"/>
  <c r="Q52" i="65"/>
  <c r="P52" i="65"/>
  <c r="E52" i="65"/>
  <c r="D52" i="65"/>
  <c r="N50" i="65"/>
  <c r="W50" i="65" s="1"/>
  <c r="AC50" i="65" s="1"/>
  <c r="M50" i="65"/>
  <c r="V50" i="65" s="1"/>
  <c r="AB50" i="65" s="1"/>
  <c r="L45" i="65"/>
  <c r="K45" i="65"/>
  <c r="J45" i="65"/>
  <c r="I45" i="65"/>
  <c r="H45" i="65"/>
  <c r="G45" i="65"/>
  <c r="Z45" i="65"/>
  <c r="Y45" i="65"/>
  <c r="T45" i="65"/>
  <c r="S45" i="65"/>
  <c r="Q45" i="65"/>
  <c r="P45" i="65"/>
  <c r="E45" i="65"/>
  <c r="D45" i="65"/>
  <c r="N43" i="65"/>
  <c r="W43" i="65" s="1"/>
  <c r="AC43" i="65" s="1"/>
  <c r="M43" i="65"/>
  <c r="V43" i="65" s="1"/>
  <c r="AB43" i="65" s="1"/>
  <c r="Z33" i="65"/>
  <c r="Y33" i="65"/>
  <c r="Q33" i="65"/>
  <c r="P33" i="65"/>
  <c r="L33" i="65"/>
  <c r="K33" i="65"/>
  <c r="J33" i="65"/>
  <c r="I33" i="65"/>
  <c r="H33" i="65"/>
  <c r="G33" i="65"/>
  <c r="E33" i="65"/>
  <c r="D33" i="65"/>
  <c r="N31" i="65"/>
  <c r="W31" i="65" s="1"/>
  <c r="AC31" i="65" s="1"/>
  <c r="M31" i="65"/>
  <c r="V31" i="65" s="1"/>
  <c r="AB31" i="65" s="1"/>
  <c r="X63" i="61"/>
  <c r="W63" i="61"/>
  <c r="E13" i="71"/>
  <c r="D13" i="71"/>
  <c r="X56" i="61"/>
  <c r="W56" i="61"/>
  <c r="R56" i="61"/>
  <c r="Q56" i="61"/>
  <c r="O56" i="61"/>
  <c r="N56" i="61"/>
  <c r="J56" i="61"/>
  <c r="I56" i="61"/>
  <c r="H56" i="61"/>
  <c r="G56" i="61"/>
  <c r="F56" i="61"/>
  <c r="E56" i="61"/>
  <c r="C56" i="61"/>
  <c r="B56" i="61"/>
  <c r="L54" i="61"/>
  <c r="U54" i="61" s="1"/>
  <c r="AA54" i="61" s="1"/>
  <c r="K54" i="61"/>
  <c r="T54" i="61" s="1"/>
  <c r="Z54" i="61" s="1"/>
  <c r="X43" i="61"/>
  <c r="W43" i="61"/>
  <c r="R43" i="61"/>
  <c r="Q43" i="61"/>
  <c r="O43" i="61"/>
  <c r="N43" i="61"/>
  <c r="J43" i="61"/>
  <c r="I43" i="61"/>
  <c r="H43" i="61"/>
  <c r="G43" i="61"/>
  <c r="F43" i="61"/>
  <c r="E43" i="61"/>
  <c r="C43" i="61"/>
  <c r="B43" i="61"/>
  <c r="X25" i="61"/>
  <c r="W25" i="61"/>
  <c r="R25" i="61"/>
  <c r="Q25" i="61"/>
  <c r="O25" i="61"/>
  <c r="N25" i="61"/>
  <c r="J25" i="61"/>
  <c r="I25" i="61"/>
  <c r="H25" i="61"/>
  <c r="G25" i="61"/>
  <c r="F25" i="61"/>
  <c r="E25" i="61"/>
  <c r="C25" i="61"/>
  <c r="B25" i="61"/>
  <c r="Z61" i="65"/>
  <c r="Y61" i="65"/>
  <c r="J11" i="71"/>
  <c r="B36" i="61"/>
  <c r="C36" i="61"/>
  <c r="T61" i="65"/>
  <c r="S61" i="65"/>
  <c r="Q61" i="65"/>
  <c r="P61" i="65"/>
  <c r="L61" i="65"/>
  <c r="K61" i="65"/>
  <c r="J61" i="65"/>
  <c r="I61" i="65"/>
  <c r="H61" i="65"/>
  <c r="G61" i="65"/>
  <c r="E61" i="65"/>
  <c r="D61" i="65"/>
  <c r="J55" i="46"/>
  <c r="J56" i="46" s="1"/>
  <c r="H55" i="46"/>
  <c r="H56" i="46" s="1"/>
  <c r="G56" i="46"/>
  <c r="F56" i="46"/>
  <c r="D56" i="46"/>
  <c r="C56" i="46"/>
  <c r="B56" i="46"/>
  <c r="R49" i="61"/>
  <c r="Q49" i="61"/>
  <c r="Q52" i="61" s="1"/>
  <c r="O49" i="61"/>
  <c r="O52" i="61" s="1"/>
  <c r="N49" i="61"/>
  <c r="J49" i="61"/>
  <c r="I49" i="61"/>
  <c r="I52" i="61" s="1"/>
  <c r="H49" i="61"/>
  <c r="H52" i="61" s="1"/>
  <c r="G49" i="61"/>
  <c r="F49" i="61"/>
  <c r="E49" i="61"/>
  <c r="E52" i="61" s="1"/>
  <c r="C49" i="61"/>
  <c r="C52" i="61" s="1"/>
  <c r="B49" i="61"/>
  <c r="N48" i="65"/>
  <c r="W48" i="65" s="1"/>
  <c r="AC48" i="65" s="1"/>
  <c r="M48" i="65"/>
  <c r="V48" i="65" s="1"/>
  <c r="AB48" i="65" s="1"/>
  <c r="O38" i="71"/>
  <c r="L38" i="71"/>
  <c r="N38" i="71"/>
  <c r="K38" i="71"/>
  <c r="G38" i="71"/>
  <c r="E38" i="71"/>
  <c r="F38" i="71"/>
  <c r="D38" i="71"/>
  <c r="C38" i="71"/>
  <c r="B38" i="71"/>
  <c r="N32" i="46"/>
  <c r="M32" i="46"/>
  <c r="M33" i="46" s="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K33" i="46"/>
  <c r="J33" i="46"/>
  <c r="K26" i="46"/>
  <c r="J26" i="46"/>
  <c r="R36" i="61"/>
  <c r="Q36" i="61"/>
  <c r="O36" i="61"/>
  <c r="N36" i="61"/>
  <c r="J36" i="61"/>
  <c r="I36" i="61"/>
  <c r="H36" i="61"/>
  <c r="G36" i="61"/>
  <c r="F36" i="61"/>
  <c r="E36" i="61"/>
  <c r="M63" i="65" l="1"/>
  <c r="J52" i="61"/>
  <c r="N52" i="61"/>
  <c r="F52" i="61"/>
  <c r="R52" i="61"/>
  <c r="U50" i="61"/>
  <c r="AA50" i="61" s="1"/>
  <c r="K50" i="61"/>
  <c r="T50" i="61" s="1"/>
  <c r="Z50" i="61" s="1"/>
  <c r="K37" i="61"/>
  <c r="T37" i="61" s="1"/>
  <c r="Z37" i="61" s="1"/>
  <c r="L37" i="61"/>
  <c r="U37" i="61" s="1"/>
  <c r="AA37" i="61" s="1"/>
  <c r="K19" i="61"/>
  <c r="T19" i="61" s="1"/>
  <c r="Z19" i="61" s="1"/>
  <c r="U19" i="61"/>
  <c r="AA19" i="61" s="1"/>
  <c r="K56" i="61"/>
  <c r="M52" i="65"/>
  <c r="N52" i="65"/>
  <c r="N63" i="65"/>
  <c r="V63" i="65"/>
  <c r="AB63" i="65" s="1"/>
  <c r="W63" i="65"/>
  <c r="AC63" i="65" s="1"/>
  <c r="L56" i="61"/>
  <c r="AA56" i="61"/>
  <c r="U56" i="61"/>
  <c r="T56" i="61"/>
  <c r="X61" i="61"/>
  <c r="L49" i="61"/>
  <c r="L52" i="61" s="1"/>
  <c r="Z56" i="61"/>
  <c r="W61" i="61"/>
  <c r="K49" i="61"/>
  <c r="K52" i="61" s="1"/>
  <c r="H38" i="71"/>
  <c r="Q38" i="71" s="1"/>
  <c r="I38" i="71"/>
  <c r="R38" i="71" s="1"/>
  <c r="N33" i="46"/>
  <c r="O32" i="46" s="1"/>
  <c r="W45" i="61"/>
  <c r="W58" i="61" s="1"/>
  <c r="X45" i="61"/>
  <c r="X58" i="61" s="1"/>
  <c r="K36" i="61"/>
  <c r="T36" i="61" s="1"/>
  <c r="Z36" i="61" s="1"/>
  <c r="L36" i="61"/>
  <c r="U36" i="61" s="1"/>
  <c r="AA36" i="61" s="1"/>
  <c r="X27" i="61"/>
  <c r="W27" i="61"/>
  <c r="R18" i="61"/>
  <c r="Q18" i="61"/>
  <c r="O18" i="61"/>
  <c r="N18" i="61"/>
  <c r="J18" i="61"/>
  <c r="I18" i="61"/>
  <c r="H18" i="61"/>
  <c r="G18" i="61"/>
  <c r="F18" i="61"/>
  <c r="E18" i="61"/>
  <c r="C18" i="61"/>
  <c r="B18" i="61"/>
  <c r="Z62" i="65"/>
  <c r="Y62" i="65"/>
  <c r="T62" i="65"/>
  <c r="S62" i="65"/>
  <c r="Q62" i="65"/>
  <c r="P62" i="65"/>
  <c r="L62" i="65"/>
  <c r="K62" i="65"/>
  <c r="J62" i="65"/>
  <c r="I62" i="65"/>
  <c r="H62" i="65"/>
  <c r="G62" i="65"/>
  <c r="E62" i="65"/>
  <c r="D62" i="65"/>
  <c r="L52" i="65"/>
  <c r="K52" i="65"/>
  <c r="J52" i="65"/>
  <c r="I52" i="65"/>
  <c r="H52" i="65"/>
  <c r="G52" i="65"/>
  <c r="N49" i="65"/>
  <c r="W49" i="65" s="1"/>
  <c r="AC49" i="65" s="1"/>
  <c r="AC52" i="65" s="1"/>
  <c r="M49" i="65"/>
  <c r="V49" i="65" s="1"/>
  <c r="AB49" i="65" s="1"/>
  <c r="AB52" i="65" s="1"/>
  <c r="W52" i="65" l="1"/>
  <c r="V52" i="65"/>
  <c r="U49" i="61"/>
  <c r="T49" i="61"/>
  <c r="K18" i="61"/>
  <c r="T18" i="61" s="1"/>
  <c r="Z18" i="61" s="1"/>
  <c r="L18" i="61"/>
  <c r="U18" i="61" s="1"/>
  <c r="AA18" i="61" s="1"/>
  <c r="Z49" i="61" l="1"/>
  <c r="Z52" i="61" s="1"/>
  <c r="T52" i="61"/>
  <c r="AA49" i="61"/>
  <c r="AA52" i="61" s="1"/>
  <c r="U52" i="61"/>
  <c r="Y55" i="65"/>
  <c r="Z55" i="65"/>
  <c r="Y56" i="65"/>
  <c r="Z56" i="65"/>
  <c r="Y57" i="65"/>
  <c r="Z57" i="65"/>
  <c r="Y58" i="65"/>
  <c r="Z58" i="65"/>
  <c r="Y59" i="65"/>
  <c r="Z59" i="65"/>
  <c r="Y60" i="65"/>
  <c r="Z60" i="65"/>
  <c r="G33" i="46" l="1"/>
  <c r="F33" i="46"/>
  <c r="E28" i="63" l="1"/>
  <c r="X65" i="61" l="1"/>
  <c r="W65" i="61"/>
  <c r="R63" i="61"/>
  <c r="R65" i="61" s="1"/>
  <c r="Q63" i="61"/>
  <c r="Q65" i="61" s="1"/>
  <c r="O63" i="61"/>
  <c r="O65" i="61" s="1"/>
  <c r="N63" i="61"/>
  <c r="N65" i="61" s="1"/>
  <c r="J65" i="61"/>
  <c r="I65" i="61"/>
  <c r="H65" i="61"/>
  <c r="G65" i="61"/>
  <c r="F65" i="61"/>
  <c r="E65" i="61"/>
  <c r="C65" i="61"/>
  <c r="B65" i="61"/>
  <c r="L41" i="61"/>
  <c r="L43" i="61" s="1"/>
  <c r="K41" i="61"/>
  <c r="K43" i="61" s="1"/>
  <c r="R35" i="61"/>
  <c r="Q35" i="61"/>
  <c r="O35" i="61"/>
  <c r="N35" i="61"/>
  <c r="J35" i="61"/>
  <c r="I35" i="61"/>
  <c r="H35" i="61"/>
  <c r="G35" i="61"/>
  <c r="F35" i="61"/>
  <c r="E35" i="61"/>
  <c r="C35" i="61"/>
  <c r="B35" i="61"/>
  <c r="L23" i="61"/>
  <c r="L25" i="61" s="1"/>
  <c r="K23" i="61"/>
  <c r="K25" i="61" s="1"/>
  <c r="R17" i="61"/>
  <c r="Q17" i="61"/>
  <c r="O17" i="61"/>
  <c r="N17" i="61"/>
  <c r="J17" i="61"/>
  <c r="I17" i="61"/>
  <c r="H17" i="61"/>
  <c r="G17" i="61"/>
  <c r="F17" i="61"/>
  <c r="E17" i="61"/>
  <c r="C17" i="61"/>
  <c r="B17" i="61"/>
  <c r="T23" i="61" l="1"/>
  <c r="T25" i="61" s="1"/>
  <c r="U23" i="61"/>
  <c r="U25" i="61" s="1"/>
  <c r="K63" i="61"/>
  <c r="K65" i="61" s="1"/>
  <c r="L63" i="61"/>
  <c r="L65" i="61" s="1"/>
  <c r="T41" i="61"/>
  <c r="T43" i="61" s="1"/>
  <c r="U41" i="61"/>
  <c r="U43" i="61" s="1"/>
  <c r="K35" i="61"/>
  <c r="T35" i="61" s="1"/>
  <c r="Z35" i="61" s="1"/>
  <c r="L35" i="61"/>
  <c r="U35" i="61" s="1"/>
  <c r="AA35" i="61" s="1"/>
  <c r="L17" i="61"/>
  <c r="U17" i="61" s="1"/>
  <c r="AA17" i="61" s="1"/>
  <c r="K17" i="61"/>
  <c r="T17" i="61" s="1"/>
  <c r="Z17" i="61" s="1"/>
  <c r="N42" i="65"/>
  <c r="W42" i="65" s="1"/>
  <c r="AC42" i="65" s="1"/>
  <c r="M42" i="65"/>
  <c r="V42" i="65" s="1"/>
  <c r="AB42" i="65" s="1"/>
  <c r="N30" i="65"/>
  <c r="M30" i="65"/>
  <c r="Z23" i="61" l="1"/>
  <c r="Z25" i="61" s="1"/>
  <c r="AA23" i="61"/>
  <c r="AA25" i="61" s="1"/>
  <c r="V30" i="65"/>
  <c r="M62" i="65"/>
  <c r="M65" i="65" s="1"/>
  <c r="W30" i="65"/>
  <c r="N62" i="65"/>
  <c r="N65" i="65" s="1"/>
  <c r="AA63" i="61"/>
  <c r="Z63" i="61"/>
  <c r="Z41" i="61"/>
  <c r="Z43" i="61" s="1"/>
  <c r="AA41" i="61"/>
  <c r="AA43" i="61" s="1"/>
  <c r="T65" i="61" l="1"/>
  <c r="Z65" i="61" s="1"/>
  <c r="U65" i="61"/>
  <c r="AA65" i="61" s="1"/>
  <c r="AC30" i="65"/>
  <c r="W62" i="65"/>
  <c r="AC62" i="65" s="1"/>
  <c r="AB30" i="65"/>
  <c r="V62" i="65"/>
  <c r="AB62" i="65" s="1"/>
  <c r="X67" i="61"/>
  <c r="W67" i="61"/>
  <c r="R16" i="61"/>
  <c r="Q16" i="61"/>
  <c r="R15" i="61"/>
  <c r="Q15" i="61"/>
  <c r="R14" i="61"/>
  <c r="Q14" i="61"/>
  <c r="R13" i="61"/>
  <c r="Q13" i="61"/>
  <c r="R12" i="61"/>
  <c r="Q12" i="61"/>
  <c r="R11" i="61"/>
  <c r="Q11" i="61"/>
  <c r="R10" i="61"/>
  <c r="Q10" i="61"/>
  <c r="R9" i="61"/>
  <c r="R21" i="61" s="1"/>
  <c r="Q9" i="61"/>
  <c r="Q21" i="61" s="1"/>
  <c r="O16" i="61"/>
  <c r="N16" i="61"/>
  <c r="O15" i="61"/>
  <c r="N15" i="61"/>
  <c r="O14" i="61"/>
  <c r="N14" i="61"/>
  <c r="O13" i="61"/>
  <c r="N13" i="61"/>
  <c r="O12" i="61"/>
  <c r="N12" i="61"/>
  <c r="O11" i="61"/>
  <c r="N11" i="61"/>
  <c r="O10" i="61"/>
  <c r="N10" i="61"/>
  <c r="O9" i="61"/>
  <c r="O21" i="61" s="1"/>
  <c r="N9" i="61"/>
  <c r="N21" i="61" s="1"/>
  <c r="J16" i="61"/>
  <c r="I16" i="61"/>
  <c r="H16" i="61"/>
  <c r="G16" i="61"/>
  <c r="F16" i="61"/>
  <c r="E16" i="61"/>
  <c r="C16" i="61"/>
  <c r="B16" i="61"/>
  <c r="R34" i="61"/>
  <c r="Q34" i="61"/>
  <c r="R33" i="61"/>
  <c r="Q33" i="61"/>
  <c r="R32" i="61"/>
  <c r="Q32" i="61"/>
  <c r="R31" i="61"/>
  <c r="R39" i="61" s="1"/>
  <c r="Q31" i="61"/>
  <c r="Q39" i="61" s="1"/>
  <c r="O34" i="61"/>
  <c r="O33" i="61"/>
  <c r="O32" i="61"/>
  <c r="O31" i="61"/>
  <c r="O39" i="61" s="1"/>
  <c r="N34" i="61"/>
  <c r="N33" i="61"/>
  <c r="N32" i="61"/>
  <c r="N31" i="61"/>
  <c r="N39" i="61" s="1"/>
  <c r="J34" i="61"/>
  <c r="I34" i="61"/>
  <c r="H34" i="61"/>
  <c r="G34" i="61"/>
  <c r="F34" i="61"/>
  <c r="J33" i="61"/>
  <c r="I33" i="61"/>
  <c r="H33" i="61"/>
  <c r="G33" i="61"/>
  <c r="F33" i="61"/>
  <c r="J32" i="61"/>
  <c r="I32" i="61"/>
  <c r="H32" i="61"/>
  <c r="G32" i="61"/>
  <c r="F32" i="61"/>
  <c r="J31" i="61"/>
  <c r="J39" i="61" s="1"/>
  <c r="I31" i="61"/>
  <c r="H31" i="61"/>
  <c r="G31" i="61"/>
  <c r="F31" i="61"/>
  <c r="F39" i="61" s="1"/>
  <c r="E34" i="61"/>
  <c r="E33" i="61"/>
  <c r="E32" i="61"/>
  <c r="E31" i="61"/>
  <c r="E39" i="61" s="1"/>
  <c r="C34" i="61"/>
  <c r="C33" i="61"/>
  <c r="C32" i="61"/>
  <c r="C31" i="61"/>
  <c r="C39" i="61" s="1"/>
  <c r="B34" i="61"/>
  <c r="B33" i="61"/>
  <c r="B32" i="61"/>
  <c r="B31" i="61"/>
  <c r="B39" i="61" s="1"/>
  <c r="T60" i="65"/>
  <c r="S60" i="65"/>
  <c r="T59" i="65"/>
  <c r="S59" i="65"/>
  <c r="T58" i="65"/>
  <c r="S58" i="65"/>
  <c r="T57" i="65"/>
  <c r="S57" i="65"/>
  <c r="T56" i="65"/>
  <c r="S56" i="65"/>
  <c r="Q60" i="65"/>
  <c r="P60" i="65"/>
  <c r="Q59" i="65"/>
  <c r="P59" i="65"/>
  <c r="Q58" i="65"/>
  <c r="P58" i="65"/>
  <c r="Q57" i="65"/>
  <c r="P57" i="65"/>
  <c r="Q56" i="65"/>
  <c r="P56" i="65"/>
  <c r="L60" i="65"/>
  <c r="K60" i="65"/>
  <c r="J60" i="65"/>
  <c r="I60" i="65"/>
  <c r="H60" i="65"/>
  <c r="G60" i="65"/>
  <c r="L59" i="65"/>
  <c r="K59" i="65"/>
  <c r="J59" i="65"/>
  <c r="I59" i="65"/>
  <c r="H59" i="65"/>
  <c r="G59" i="65"/>
  <c r="L58" i="65"/>
  <c r="K58" i="65"/>
  <c r="J58" i="65"/>
  <c r="I58" i="65"/>
  <c r="H58" i="65"/>
  <c r="G58" i="65"/>
  <c r="L57" i="65"/>
  <c r="K57" i="65"/>
  <c r="J57" i="65"/>
  <c r="I57" i="65"/>
  <c r="H57" i="65"/>
  <c r="G57" i="65"/>
  <c r="L56" i="65"/>
  <c r="K56" i="65"/>
  <c r="J56" i="65"/>
  <c r="I56" i="65"/>
  <c r="H56" i="65"/>
  <c r="G56" i="65"/>
  <c r="E60" i="65"/>
  <c r="E59" i="65"/>
  <c r="E58" i="65"/>
  <c r="E57" i="65"/>
  <c r="E56" i="65"/>
  <c r="D60" i="65"/>
  <c r="D59" i="65"/>
  <c r="D58" i="65"/>
  <c r="D57" i="65"/>
  <c r="D56" i="65"/>
  <c r="T55" i="65"/>
  <c r="S55" i="65"/>
  <c r="Q55" i="65"/>
  <c r="P55" i="65"/>
  <c r="L55" i="65"/>
  <c r="K55" i="65"/>
  <c r="J55" i="65"/>
  <c r="I55" i="65"/>
  <c r="H55" i="65"/>
  <c r="G55" i="65"/>
  <c r="E55" i="65"/>
  <c r="E65" i="65" s="1"/>
  <c r="D55" i="65"/>
  <c r="D65" i="65" s="1"/>
  <c r="N40" i="65"/>
  <c r="W40" i="65" s="1"/>
  <c r="AC40" i="65" s="1"/>
  <c r="M40" i="65"/>
  <c r="V40" i="65" s="1"/>
  <c r="AB40" i="65" s="1"/>
  <c r="N39" i="65"/>
  <c r="W39" i="65" s="1"/>
  <c r="AC39" i="65" s="1"/>
  <c r="M39" i="65"/>
  <c r="V39" i="65" s="1"/>
  <c r="AB39" i="65" s="1"/>
  <c r="N38" i="65"/>
  <c r="W38" i="65" s="1"/>
  <c r="AC38" i="65" s="1"/>
  <c r="M38" i="65"/>
  <c r="V38" i="65" s="1"/>
  <c r="AB38" i="65" s="1"/>
  <c r="N37" i="65"/>
  <c r="W37" i="65" s="1"/>
  <c r="M37" i="65"/>
  <c r="V37" i="65" s="1"/>
  <c r="N36" i="65"/>
  <c r="M36" i="65"/>
  <c r="H39" i="61" l="1"/>
  <c r="G39" i="61"/>
  <c r="I39" i="61"/>
  <c r="I45" i="61" s="1"/>
  <c r="I58" i="61" s="1"/>
  <c r="C7" i="46"/>
  <c r="H45" i="61"/>
  <c r="H58" i="61" s="1"/>
  <c r="J45" i="61"/>
  <c r="J58" i="61" s="1"/>
  <c r="N45" i="61"/>
  <c r="N58" i="61" s="1"/>
  <c r="O45" i="61"/>
  <c r="O58" i="61" s="1"/>
  <c r="Q45" i="61"/>
  <c r="Q58" i="61" s="1"/>
  <c r="G45" i="61"/>
  <c r="G58" i="61" s="1"/>
  <c r="R45" i="61"/>
  <c r="R58" i="61" s="1"/>
  <c r="V36" i="65"/>
  <c r="M57" i="65"/>
  <c r="M59" i="65"/>
  <c r="W36" i="65"/>
  <c r="B7" i="46"/>
  <c r="B6" i="46"/>
  <c r="N55" i="65"/>
  <c r="W55" i="65" s="1"/>
  <c r="N57" i="65"/>
  <c r="N58" i="65"/>
  <c r="C6" i="46"/>
  <c r="AC37" i="65"/>
  <c r="AB37" i="65"/>
  <c r="N56" i="65"/>
  <c r="K16" i="61"/>
  <c r="T16" i="61" s="1"/>
  <c r="Z16" i="61" s="1"/>
  <c r="N60" i="65"/>
  <c r="L16" i="61"/>
  <c r="U16" i="61" s="1"/>
  <c r="AA16" i="61" s="1"/>
  <c r="M56" i="65"/>
  <c r="N59" i="65"/>
  <c r="M55" i="65"/>
  <c r="V55" i="65" s="1"/>
  <c r="M58" i="65"/>
  <c r="M60" i="65"/>
  <c r="K34" i="61"/>
  <c r="T34" i="61" s="1"/>
  <c r="Z34" i="61" s="1"/>
  <c r="L31" i="61"/>
  <c r="L34" i="61"/>
  <c r="U34" i="61" s="1"/>
  <c r="AA34" i="61" s="1"/>
  <c r="K32" i="61"/>
  <c r="T32" i="61" s="1"/>
  <c r="Z32" i="61" s="1"/>
  <c r="L32" i="61"/>
  <c r="U32" i="61" s="1"/>
  <c r="AA32" i="61" s="1"/>
  <c r="K31" i="61"/>
  <c r="K33" i="61"/>
  <c r="T33" i="61" s="1"/>
  <c r="Z33" i="61" s="1"/>
  <c r="L33" i="61"/>
  <c r="U33" i="61" s="1"/>
  <c r="AA33" i="61" s="1"/>
  <c r="K39" i="61" l="1"/>
  <c r="L39" i="61"/>
  <c r="AB36" i="65"/>
  <c r="AC36" i="65"/>
  <c r="R27" i="61"/>
  <c r="R61" i="61"/>
  <c r="R67" i="61" s="1"/>
  <c r="O27" i="61"/>
  <c r="O61" i="61"/>
  <c r="O67" i="61" s="1"/>
  <c r="N27" i="61"/>
  <c r="N61" i="61"/>
  <c r="N67" i="61" s="1"/>
  <c r="Q27" i="61"/>
  <c r="Q61" i="61"/>
  <c r="Q67" i="61" s="1"/>
  <c r="F45" i="61"/>
  <c r="F58" i="61" s="1"/>
  <c r="E45" i="61"/>
  <c r="E58" i="61" s="1"/>
  <c r="C45" i="61"/>
  <c r="C58" i="61" s="1"/>
  <c r="B45" i="61"/>
  <c r="B58" i="61" s="1"/>
  <c r="T31" i="61"/>
  <c r="T39" i="61" s="1"/>
  <c r="U31" i="61"/>
  <c r="U39" i="61" s="1"/>
  <c r="L45" i="61" l="1"/>
  <c r="L58" i="61" s="1"/>
  <c r="K45" i="61"/>
  <c r="K58" i="61" s="1"/>
  <c r="U45" i="61"/>
  <c r="U58" i="61" s="1"/>
  <c r="T45" i="61"/>
  <c r="T58" i="61" s="1"/>
  <c r="AA31" i="61"/>
  <c r="AA39" i="61" s="1"/>
  <c r="Z31" i="61"/>
  <c r="Z39"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Y4" i="63"/>
  <c r="V4" i="63"/>
  <c r="Q4" i="63"/>
  <c r="J1" i="63"/>
  <c r="J18" i="47"/>
  <c r="I18" i="47"/>
  <c r="F18" i="47"/>
  <c r="G17" i="47" s="1"/>
  <c r="E18" i="47"/>
  <c r="J11" i="47"/>
  <c r="I11" i="47"/>
  <c r="F11" i="47"/>
  <c r="G9" i="47" s="1"/>
  <c r="E11" i="47"/>
  <c r="G1" i="47"/>
  <c r="D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E21" i="61" s="1"/>
  <c r="C9" i="61"/>
  <c r="C21" i="61" s="1"/>
  <c r="B9" i="61"/>
  <c r="Z3" i="61"/>
  <c r="W3" i="61"/>
  <c r="T3" i="61"/>
  <c r="G1" i="61"/>
  <c r="A1" i="61"/>
  <c r="N41" i="65"/>
  <c r="N45" i="65" s="1"/>
  <c r="M41" i="65"/>
  <c r="M45" i="65" s="1"/>
  <c r="N29" i="65"/>
  <c r="W29" i="65" s="1"/>
  <c r="M29" i="65"/>
  <c r="V29" i="65" s="1"/>
  <c r="N28" i="65"/>
  <c r="W28" i="65" s="1"/>
  <c r="W60" i="65" s="1"/>
  <c r="M28" i="65"/>
  <c r="V28" i="65" s="1"/>
  <c r="N27" i="65"/>
  <c r="W27" i="65" s="1"/>
  <c r="W59" i="65" s="1"/>
  <c r="M27" i="65"/>
  <c r="V27" i="65" s="1"/>
  <c r="V59" i="65" s="1"/>
  <c r="N26" i="65"/>
  <c r="W26" i="65" s="1"/>
  <c r="W58" i="65" s="1"/>
  <c r="M26" i="65"/>
  <c r="V26" i="65" s="1"/>
  <c r="V58" i="65" s="1"/>
  <c r="N25" i="65"/>
  <c r="W25" i="65" s="1"/>
  <c r="W57" i="65" s="1"/>
  <c r="M25" i="65"/>
  <c r="V25" i="65" s="1"/>
  <c r="V57" i="65" s="1"/>
  <c r="N24" i="65"/>
  <c r="W24" i="65" s="1"/>
  <c r="W56" i="65" s="1"/>
  <c r="M24" i="65"/>
  <c r="V24" i="65" s="1"/>
  <c r="V56"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1" i="61" l="1"/>
  <c r="G21" i="61"/>
  <c r="F21" i="61"/>
  <c r="F61" i="61" s="1"/>
  <c r="F27" i="61"/>
  <c r="M33" i="65"/>
  <c r="N33" i="65"/>
  <c r="Z6" i="63"/>
  <c r="T25" i="63"/>
  <c r="B61" i="46"/>
  <c r="C61" i="46"/>
  <c r="B27" i="61"/>
  <c r="J27" i="61"/>
  <c r="J61" i="61"/>
  <c r="C27" i="61"/>
  <c r="C61" i="61"/>
  <c r="AA45" i="61"/>
  <c r="AA58" i="61" s="1"/>
  <c r="Z45" i="61"/>
  <c r="Z58" i="61" s="1"/>
  <c r="D49" i="46"/>
  <c r="D50" i="46"/>
  <c r="K10" i="47"/>
  <c r="O11" i="47"/>
  <c r="K16" i="47"/>
  <c r="O18" i="47"/>
  <c r="L32" i="46"/>
  <c r="H23" i="46"/>
  <c r="L25" i="46"/>
  <c r="L21" i="46"/>
  <c r="L17" i="46"/>
  <c r="L24" i="46"/>
  <c r="L20" i="46"/>
  <c r="L16" i="46"/>
  <c r="L23" i="46"/>
  <c r="L19" i="46"/>
  <c r="L15" i="46"/>
  <c r="L22" i="46"/>
  <c r="L18" i="46"/>
  <c r="L14" i="46"/>
  <c r="D24" i="46"/>
  <c r="H32" i="46"/>
  <c r="V9" i="65"/>
  <c r="V33" i="65" s="1"/>
  <c r="W9" i="65"/>
  <c r="K9" i="47"/>
  <c r="D40" i="46"/>
  <c r="J51" i="46"/>
  <c r="F6" i="71"/>
  <c r="F5" i="71"/>
  <c r="AB29" i="65"/>
  <c r="V60" i="65"/>
  <c r="AB60" i="65" s="1"/>
  <c r="AC29" i="65"/>
  <c r="AB23" i="65"/>
  <c r="AB55" i="65"/>
  <c r="AC23" i="65"/>
  <c r="AC55" i="65"/>
  <c r="AC24" i="65"/>
  <c r="AC56" i="65"/>
  <c r="AB24" i="65"/>
  <c r="AB56" i="65"/>
  <c r="AC25" i="65"/>
  <c r="AC57" i="65"/>
  <c r="AB25" i="65"/>
  <c r="AB57" i="65"/>
  <c r="AB26" i="65"/>
  <c r="AB58" i="65"/>
  <c r="AC26" i="65"/>
  <c r="AC58" i="65"/>
  <c r="AB28" i="65"/>
  <c r="AB27" i="65"/>
  <c r="AB59" i="65"/>
  <c r="AC27" i="65"/>
  <c r="AC59" i="65"/>
  <c r="AC28" i="65"/>
  <c r="AC60" i="65"/>
  <c r="N61" i="65"/>
  <c r="K13" i="61"/>
  <c r="T13" i="61" s="1"/>
  <c r="Z13" i="61" s="1"/>
  <c r="K15" i="61"/>
  <c r="T15" i="61" s="1"/>
  <c r="Z15" i="61" s="1"/>
  <c r="L13" i="61"/>
  <c r="U13" i="61" s="1"/>
  <c r="AA13" i="61" s="1"/>
  <c r="L15" i="61"/>
  <c r="U15" i="61" s="1"/>
  <c r="AA15" i="61" s="1"/>
  <c r="H17" i="46"/>
  <c r="H16" i="46"/>
  <c r="D44" i="46"/>
  <c r="D39" i="46"/>
  <c r="J45" i="46"/>
  <c r="D43" i="46"/>
  <c r="D42" i="46"/>
  <c r="D41" i="46"/>
  <c r="W41" i="65"/>
  <c r="V41" i="65"/>
  <c r="V45" i="65" s="1"/>
  <c r="M61"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Z7" i="63"/>
  <c r="Z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N26" i="46"/>
  <c r="H14" i="46"/>
  <c r="H18" i="46"/>
  <c r="H22" i="46"/>
  <c r="H15" i="46"/>
  <c r="D16" i="46"/>
  <c r="H19" i="46"/>
  <c r="D20" i="46"/>
  <c r="F13" i="71" l="1"/>
  <c r="K21" i="61"/>
  <c r="L21" i="61"/>
  <c r="B61" i="61"/>
  <c r="B67" i="61" s="1"/>
  <c r="W61" i="65"/>
  <c r="W65" i="65" s="1"/>
  <c r="W45" i="65"/>
  <c r="AC9" i="65"/>
  <c r="AC33" i="65" s="1"/>
  <c r="W33" i="65"/>
  <c r="V61" i="65"/>
  <c r="V65" i="65" s="1"/>
  <c r="H27" i="61"/>
  <c r="H61" i="61"/>
  <c r="H67" i="61" s="1"/>
  <c r="I27" i="61"/>
  <c r="I61" i="61"/>
  <c r="I67" i="61" s="1"/>
  <c r="G27" i="61"/>
  <c r="G61" i="61"/>
  <c r="G67" i="61" s="1"/>
  <c r="E27" i="61"/>
  <c r="E61" i="61"/>
  <c r="E67" i="61" s="1"/>
  <c r="K11" i="47"/>
  <c r="AB9" i="65"/>
  <c r="AB33" i="65" s="1"/>
  <c r="O33" i="46"/>
  <c r="L33" i="46"/>
  <c r="K18" i="47"/>
  <c r="D51" i="46"/>
  <c r="L26" i="46"/>
  <c r="H33" i="46"/>
  <c r="C5" i="46"/>
  <c r="C8" i="46" s="1"/>
  <c r="D6" i="46" s="1"/>
  <c r="B5" i="46"/>
  <c r="B8" i="46" s="1"/>
  <c r="F67" i="61"/>
  <c r="C67" i="61"/>
  <c r="J67" i="61"/>
  <c r="T9" i="61"/>
  <c r="T21" i="61" s="1"/>
  <c r="AB41" i="65"/>
  <c r="AB45" i="65" s="1"/>
  <c r="AC41" i="65"/>
  <c r="AC45" i="65" s="1"/>
  <c r="Y6" i="63"/>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27" i="61" l="1"/>
  <c r="L61" i="61"/>
  <c r="L67" i="61" s="1"/>
  <c r="K27" i="61"/>
  <c r="K61" i="61"/>
  <c r="K67" i="61" s="1"/>
  <c r="U27" i="61"/>
  <c r="U61" i="61"/>
  <c r="AA61" i="61" s="1"/>
  <c r="T27" i="61"/>
  <c r="T61" i="61"/>
  <c r="Z61" i="61" s="1"/>
  <c r="AC61" i="65"/>
  <c r="AC65" i="65" s="1"/>
  <c r="Z9" i="61"/>
  <c r="Z21" i="61" s="1"/>
  <c r="D7" i="46"/>
  <c r="D5" i="46"/>
  <c r="AB61" i="65"/>
  <c r="AB65" i="65" s="1"/>
  <c r="AA9" i="61"/>
  <c r="AA21" i="61" s="1"/>
  <c r="T28" i="63"/>
  <c r="O26" i="46"/>
  <c r="AA27" i="61" l="1"/>
  <c r="Z27" i="61"/>
  <c r="T67" i="61"/>
  <c r="U67" i="61"/>
  <c r="D8" i="46"/>
  <c r="AA67" i="61" l="1"/>
  <c r="Z67" i="61"/>
</calcChain>
</file>

<file path=xl/sharedStrings.xml><?xml version="1.0" encoding="utf-8"?>
<sst xmlns="http://schemas.openxmlformats.org/spreadsheetml/2006/main" count="1133" uniqueCount="406">
  <si>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</si>
  <si>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</si>
  <si>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</si>
  <si>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</si>
  <si>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</si>
  <si>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</si>
  <si>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</si>
  <si>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</si>
  <si>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</si>
  <si>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</si>
  <si>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</si>
  <si>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</si>
  <si>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</si>
  <si>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</si>
  <si>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</si>
  <si>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</si>
  <si>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</si>
  <si>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</si>
  <si>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</si>
  <si>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</si>
  <si>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</si>
  <si>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</si>
  <si>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</si>
  <si>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</si>
  <si>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</si>
  <si>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</si>
  <si>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</si>
  <si>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</si>
  <si>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</si>
  <si>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</si>
  <si>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</si>
  <si>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</si>
  <si>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</si>
  <si>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</si>
  <si>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</si>
  <si>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</si>
  <si>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</si>
  <si>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</si>
  <si>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</si>
  <si>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</si>
  <si>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</si>
  <si>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</si>
  <si>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</si>
  <si>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</si>
  <si>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</si>
  <si>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</si>
  <si>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</si>
  <si>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</si>
  <si>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</si>
  <si>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</si>
  <si>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</si>
  <si>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</si>
  <si>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</si>
  <si>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</si>
  <si>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</si>
  <si>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</si>
  <si>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</si>
  <si>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</si>
  <si>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</si>
  <si>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</si>
  <si>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</si>
  <si>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</si>
  <si>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</si>
  <si>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</si>
  <si>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</si>
  <si>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</si>
  <si>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</si>
  <si>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</si>
  <si>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</si>
  <si>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</si>
  <si>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</si>
  <si>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</si>
  <si>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</si>
  <si>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</si>
  <si>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</si>
  <si>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</si>
  <si>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</si>
  <si>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</si>
  <si>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</si>
  <si>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</si>
  <si>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</si>
  <si>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</si>
  <si>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</si>
  <si>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</si>
  <si>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</si>
  <si>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</si>
  <si>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</si>
  <si>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</si>
  <si>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</si>
  <si>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</si>
  <si>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</si>
  <si>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</si>
  <si>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</si>
  <si>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</si>
  <si>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</si>
  <si>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</si>
  <si>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</si>
  <si>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</si>
  <si>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</si>
  <si>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</si>
  <si>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</si>
  <si>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</si>
  <si>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</si>
  <si>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</si>
  <si>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</si>
  <si>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</si>
  <si>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</si>
  <si>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</si>
  <si>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</si>
  <si>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</si>
  <si>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</si>
  <si>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</si>
  <si>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</si>
  <si>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</si>
  <si>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</si>
  <si>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</si>
  <si>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</si>
  <si>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</si>
  <si>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</si>
  <si>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</si>
  <si>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</si>
  <si>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</si>
  <si>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</si>
  <si>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</si>
  <si>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</si>
  <si>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</si>
  <si>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</si>
  <si>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</si>
  <si>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</si>
  <si>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</si>
  <si>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</si>
  <si>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</si>
  <si>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</si>
  <si>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</si>
  <si>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</si>
  <si>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</si>
  <si>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</si>
  <si>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</si>
  <si>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</si>
  <si>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</si>
  <si>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</si>
  <si>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</si>
  <si>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</si>
  <si>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</si>
  <si>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</si>
  <si>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</si>
  <si>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</si>
  <si>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</si>
  <si>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</si>
  <si>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</si>
  <si>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</si>
  <si>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</si>
  <si>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</si>
  <si>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</si>
  <si>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</si>
  <si>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</si>
  <si>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</si>
  <si>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</si>
  <si>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</si>
  <si>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</si>
  <si>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</si>
  <si>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</si>
  <si>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</si>
  <si>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</si>
  <si>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</si>
  <si>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</si>
  <si>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</si>
  <si>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</si>
  <si>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</si>
  <si>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</si>
  <si>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</si>
  <si>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</si>
  <si>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</si>
  <si>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</si>
  <si>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</si>
  <si>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</si>
  <si>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</si>
  <si>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</si>
  <si>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</si>
  <si>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</si>
  <si>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</si>
  <si>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</si>
  <si>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</si>
  <si>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</si>
  <si>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</si>
  <si>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</si>
  <si>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</si>
  <si>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</si>
  <si>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</si>
  <si>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</si>
  <si>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</si>
  <si>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</si>
  <si>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</si>
  <si>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</si>
  <si>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</si>
  <si>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</si>
  <si>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</si>
  <si>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</si>
  <si>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</si>
  <si>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</si>
  <si>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</si>
  <si>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</si>
  <si>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</si>
  <si>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</si>
  <si>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</si>
  <si>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</si>
  <si>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</si>
  <si>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</si>
  <si>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</si>
  <si>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</si>
  <si>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</si>
  <si>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</si>
  <si>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</si>
  <si>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</si>
  <si>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</si>
  <si>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</si>
  <si>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</si>
  <si>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</si>
  <si>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</si>
  <si>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</si>
  <si>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</si>
  <si>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</si>
  <si>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</si>
  <si>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</si>
  <si>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</si>
  <si>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</si>
  <si>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</si>
  <si>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</si>
  <si>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</si>
  <si>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</si>
  <si>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</si>
  <si>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</si>
  <si>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</si>
  <si>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</si>
  <si>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</si>
  <si>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</si>
  <si>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</si>
  <si>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</si>
  <si>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</si>
  <si>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</si>
  <si>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</si>
  <si>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</si>
  <si>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</si>
  <si>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</si>
  <si>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</si>
  <si>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</si>
  <si>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</si>
  <si>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</si>
  <si>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</si>
  <si>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</si>
  <si>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</si>
  <si>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</si>
  <si>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</si>
  <si>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</si>
  <si>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</si>
  <si>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</si>
  <si>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</si>
  <si>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</si>
  <si>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</si>
  <si>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</si>
  <si>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</si>
  <si>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</si>
  <si>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</si>
  <si>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</si>
  <si>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</si>
  <si>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</si>
  <si>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</si>
  <si>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</si>
  <si>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</si>
  <si>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</si>
  <si>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</si>
  <si>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</si>
  <si>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</si>
  <si>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</si>
  <si>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</si>
  <si>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</si>
  <si>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</si>
  <si>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</si>
  <si>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</si>
  <si>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</si>
  <si>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</si>
  <si>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</si>
  <si>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</si>
  <si>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</si>
  <si>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</si>
  <si>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</si>
  <si>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</si>
  <si>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</si>
  <si>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</si>
  <si>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</si>
  <si>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</si>
  <si>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</si>
  <si>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</si>
  <si>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</si>
  <si>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</si>
  <si>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</si>
  <si>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</si>
  <si>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</si>
  <si>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</si>
  <si>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</si>
  <si>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</si>
  <si>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</si>
  <si>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</si>
  <si>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</si>
  <si>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</si>
  <si>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</si>
  <si>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</si>
  <si>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</si>
  <si>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</si>
  <si>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</si>
  <si>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</si>
  <si>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</si>
  <si>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</si>
  <si>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</si>
  <si>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</si>
  <si>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</si>
  <si>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</si>
  <si>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</si>
  <si>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</si>
  <si>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</si>
  <si>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</si>
  <si>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</si>
  <si>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</si>
  <si>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</si>
  <si>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</si>
  <si>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</si>
  <si>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</si>
  <si>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</si>
  <si>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</si>
  <si>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</si>
  <si>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</si>
  <si>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</si>
  <si>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</si>
  <si>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</si>
  <si>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</si>
  <si>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</si>
  <si>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</si>
  <si>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</si>
  <si>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</si>
  <si>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</si>
  <si>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</si>
  <si>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</si>
  <si>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</si>
  <si>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</si>
  <si>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</si>
  <si>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</si>
  <si>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</si>
  <si>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</si>
  <si>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</si>
  <si>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</si>
  <si>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</si>
  <si>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</si>
  <si>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</si>
  <si>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</si>
  <si>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</si>
  <si>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</si>
  <si>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</si>
  <si>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</si>
  <si>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</si>
  <si>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</si>
  <si>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</si>
  <si>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</si>
  <si>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</si>
  <si>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</si>
  <si>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</si>
  <si>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</si>
  <si>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</si>
  <si>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</si>
  <si>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</si>
  <si>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</si>
  <si>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</si>
  <si>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</si>
  <si>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</si>
  <si>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</si>
  <si>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</si>
  <si>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</si>
  <si>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</si>
  <si>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</si>
  <si>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</si>
  <si>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</si>
  <si>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</si>
  <si>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</si>
  <si>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</si>
  <si>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</si>
  <si>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</si>
  <si>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</si>
  <si>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</si>
  <si>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</si>
  <si>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</si>
  <si>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</si>
  <si>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</si>
  <si>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0.00%</t>
  </si>
  <si>
    <t>GRID SUPPLY Project Installations Cumulative Total</t>
  </si>
  <si>
    <t>-%</t>
  </si>
  <si>
    <t>Grid supply (subsection (r)) ground mount</t>
  </si>
  <si>
    <t>Grid supply (subsection (r)) rooftop</t>
  </si>
  <si>
    <t>Total of All Projects               as of 01/31/2022 (kW)</t>
  </si>
  <si>
    <t>Previously Reported through 12/31/2021</t>
  </si>
  <si>
    <t>Difference between 12/31/2021 and 01/31/2022</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</si>
  <si>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</si>
  <si>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</si>
  <si>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</si>
  <si>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</si>
  <si>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rgb="FF000000"/>
        <rFont val="Arial"/>
        <family val="2"/>
      </rPr>
      <t xml:space="preserve"> 2020-2021</t>
    </r>
    <r>
      <rPr>
        <b/>
        <sz val="11"/>
        <color indexed="8"/>
        <rFont val="Arial"/>
        <family val="2"/>
      </rPr>
      <t xml:space="preserve"> Total</t>
    </r>
  </si>
  <si>
    <r>
      <rPr>
        <b/>
        <i/>
        <sz val="11"/>
        <color rgb="FF000000"/>
        <rFont val="Arial"/>
        <family val="2"/>
      </rPr>
      <t>ADI</t>
    </r>
    <r>
      <rPr>
        <b/>
        <sz val="11"/>
        <color indexed="8"/>
        <rFont val="Arial"/>
        <family val="2"/>
      </rPr>
      <t xml:space="preserve"> 2022 Total</t>
    </r>
  </si>
  <si>
    <t>2000-2021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</si>
</sst>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54">
    <xf numFmtId="0" fontId="0" fillId="0" borderId="0"/>
    <xf numFmtId="43" fontId="28" fillId="0" borderId="0" applyFont="0" applyFill="0" applyBorder="0" applyAlignment="0" applyProtection="0"/>
    <xf numFmtId="0" fontId="35" fillId="0" borderId="0"/>
    <xf numFmtId="0" fontId="29" fillId="0" borderId="0"/>
    <xf numFmtId="0" fontId="29" fillId="0" borderId="0"/>
    <xf numFmtId="0" fontId="33" fillId="0" borderId="0"/>
    <xf numFmtId="0" fontId="27" fillId="0" borderId="0"/>
    <xf numFmtId="9" fontId="43" fillId="0" borderId="0" applyFont="0" applyFill="0" applyBorder="0" applyAlignment="0" applyProtection="0"/>
    <xf numFmtId="0" fontId="26" fillId="0" borderId="0"/>
    <xf numFmtId="43" fontId="26" fillId="0" borderId="0" applyFont="0" applyFill="0" applyBorder="0" applyAlignment="0" applyProtection="0"/>
    <xf numFmtId="43" fontId="28" fillId="0" borderId="0" applyFont="0" applyFill="0" applyBorder="0" applyAlignment="0" applyProtection="0"/>
    <xf numFmtId="0" fontId="28" fillId="0" borderId="0"/>
    <xf numFmtId="0" fontId="25" fillId="0" borderId="0"/>
    <xf numFmtId="9" fontId="28" fillId="0" borderId="0" applyFont="0" applyFill="0" applyBorder="0" applyAlignment="0" applyProtection="0"/>
    <xf numFmtId="0" fontId="25" fillId="0" borderId="0"/>
    <xf numFmtId="43" fontId="25" fillId="0" borderId="0" applyFont="0" applyFill="0" applyBorder="0" applyAlignment="0" applyProtection="0"/>
    <xf numFmtId="0" fontId="58" fillId="0" borderId="0" applyNumberFormat="0" applyFill="0" applyBorder="0" applyAlignment="0" applyProtection="0"/>
    <xf numFmtId="0" fontId="59" fillId="0" borderId="26" applyNumberFormat="0" applyFill="0" applyAlignment="0" applyProtection="0"/>
    <xf numFmtId="0" fontId="60" fillId="0" borderId="27" applyNumberFormat="0" applyFill="0" applyAlignment="0" applyProtection="0"/>
    <xf numFmtId="0" fontId="61" fillId="0" borderId="28" applyNumberFormat="0" applyFill="0" applyAlignment="0" applyProtection="0"/>
    <xf numFmtId="0" fontId="61" fillId="0" borderId="0" applyNumberFormat="0" applyFill="0" applyBorder="0" applyAlignment="0" applyProtection="0"/>
    <xf numFmtId="0" fontId="62" fillId="9"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2" borderId="29" applyNumberFormat="0" applyAlignment="0" applyProtection="0"/>
    <xf numFmtId="0" fontId="66" fillId="13" borderId="30" applyNumberFormat="0" applyAlignment="0" applyProtection="0"/>
    <xf numFmtId="0" fontId="67" fillId="13" borderId="29" applyNumberFormat="0" applyAlignment="0" applyProtection="0"/>
    <xf numFmtId="0" fontId="68" fillId="0" borderId="31" applyNumberFormat="0" applyFill="0" applyAlignment="0" applyProtection="0"/>
    <xf numFmtId="0" fontId="69" fillId="14" borderId="32"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4" applyNumberFormat="0" applyFill="0" applyAlignment="0" applyProtection="0"/>
    <xf numFmtId="0" fontId="73"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73"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73"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73"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7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43"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95">
    <xf numFmtId="0" fontId="0" fillId="0" borderId="0" xfId="0"/>
    <xf numFmtId="0" fontId="29" fillId="0" borderId="0" xfId="3" applyFill="1"/>
    <xf numFmtId="0" fontId="0" fillId="2" borderId="0" xfId="0" applyFill="1" applyBorder="1" applyAlignment="1"/>
    <xf numFmtId="0" fontId="30" fillId="2" borderId="0" xfId="4" applyFont="1" applyFill="1" applyBorder="1" applyAlignment="1">
      <alignment vertical="center"/>
    </xf>
    <xf numFmtId="0" fontId="29" fillId="0" borderId="0" xfId="3" applyFill="1" applyBorder="1"/>
    <xf numFmtId="0" fontId="32" fillId="4" borderId="1" xfId="3" applyFont="1" applyFill="1" applyBorder="1" applyAlignment="1">
      <alignment horizontal="center" wrapText="1"/>
    </xf>
    <xf numFmtId="0" fontId="29" fillId="3" borderId="0" xfId="3" applyFill="1" applyAlignment="1">
      <alignment horizontal="center" vertical="center"/>
    </xf>
    <xf numFmtId="0" fontId="39"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6" fillId="2" borderId="0" xfId="0" applyFont="1" applyFill="1" applyBorder="1" applyAlignment="1"/>
    <xf numFmtId="0" fontId="0" fillId="0" borderId="8" xfId="0" applyBorder="1"/>
    <xf numFmtId="0" fontId="0" fillId="0" borderId="15" xfId="0" applyBorder="1"/>
    <xf numFmtId="0" fontId="30" fillId="2" borderId="12" xfId="4" applyFont="1" applyFill="1" applyBorder="1" applyAlignment="1">
      <alignment horizontal="left" vertical="center"/>
    </xf>
    <xf numFmtId="0" fontId="30" fillId="2" borderId="0" xfId="4" applyFont="1" applyFill="1" applyBorder="1" applyAlignment="1">
      <alignment horizontal="left" vertical="center"/>
    </xf>
    <xf numFmtId="0" fontId="30" fillId="2" borderId="13" xfId="4" applyFont="1" applyFill="1" applyBorder="1" applyAlignment="1">
      <alignment horizontal="left" vertical="center"/>
    </xf>
    <xf numFmtId="0" fontId="28" fillId="2" borderId="13" xfId="0" applyFont="1" applyFill="1" applyBorder="1" applyAlignment="1">
      <alignment horizontal="left"/>
    </xf>
    <xf numFmtId="0" fontId="38" fillId="3" borderId="0" xfId="3" applyFont="1" applyFill="1" applyAlignment="1">
      <alignment horizontal="center" vertical="center"/>
    </xf>
    <xf numFmtId="0" fontId="32" fillId="0" borderId="0" xfId="3" applyFont="1" applyFill="1" applyBorder="1" applyAlignment="1">
      <alignment horizontal="center" vertical="center"/>
    </xf>
    <xf numFmtId="0" fontId="32" fillId="0" borderId="0" xfId="3" applyFont="1" applyFill="1" applyBorder="1" applyAlignment="1">
      <alignment horizontal="center" wrapText="1"/>
    </xf>
    <xf numFmtId="0" fontId="38" fillId="0" borderId="0" xfId="3" applyFont="1" applyFill="1" applyAlignment="1">
      <alignment horizontal="left" vertical="center" wrapText="1"/>
    </xf>
    <xf numFmtId="0" fontId="38" fillId="3" borderId="0" xfId="3" applyFont="1" applyFill="1" applyAlignment="1">
      <alignment vertical="center"/>
    </xf>
    <xf numFmtId="0" fontId="0" fillId="3" borderId="0" xfId="0" applyFill="1"/>
    <xf numFmtId="0" fontId="31" fillId="3" borderId="0" xfId="3" applyFont="1" applyFill="1"/>
    <xf numFmtId="0" fontId="34" fillId="3" borderId="1" xfId="5" applyFont="1" applyFill="1" applyBorder="1" applyAlignment="1">
      <alignment horizontal="left" wrapText="1"/>
    </xf>
    <xf numFmtId="0" fontId="31" fillId="0" borderId="1" xfId="0" applyFont="1" applyBorder="1" applyAlignment="1">
      <alignment horizontal="center" wrapText="1"/>
    </xf>
    <xf numFmtId="0" fontId="31" fillId="0" borderId="1" xfId="0" applyFont="1" applyBorder="1" applyAlignment="1">
      <alignment horizontal="center"/>
    </xf>
    <xf numFmtId="0" fontId="36" fillId="0" borderId="1" xfId="0" applyNumberFormat="1" applyFont="1" applyBorder="1" applyAlignment="1">
      <alignment horizontal="center"/>
    </xf>
    <xf numFmtId="0" fontId="36" fillId="0" borderId="1" xfId="0" applyFont="1" applyBorder="1"/>
    <xf numFmtId="0" fontId="0" fillId="3" borderId="9" xfId="0" applyFill="1" applyBorder="1"/>
    <xf numFmtId="0" fontId="0" fillId="3" borderId="10" xfId="0" applyFill="1" applyBorder="1"/>
    <xf numFmtId="0" fontId="0" fillId="3" borderId="12" xfId="0" applyFill="1" applyBorder="1"/>
    <xf numFmtId="0" fontId="38" fillId="0" borderId="12" xfId="3" applyFont="1" applyFill="1" applyBorder="1" applyAlignment="1">
      <alignment horizontal="left" vertical="center" wrapText="1"/>
    </xf>
    <xf numFmtId="0" fontId="38" fillId="3" borderId="12" xfId="3" applyFont="1" applyFill="1" applyBorder="1" applyAlignment="1">
      <alignment vertical="center"/>
    </xf>
    <xf numFmtId="0" fontId="0" fillId="3" borderId="14" xfId="0" applyFill="1" applyBorder="1"/>
    <xf numFmtId="0" fontId="0" fillId="3" borderId="8" xfId="0" applyFill="1" applyBorder="1"/>
    <xf numFmtId="0" fontId="36" fillId="3" borderId="0" xfId="2" applyFont="1" applyFill="1"/>
    <xf numFmtId="0" fontId="38" fillId="0" borderId="0" xfId="3" applyFont="1" applyFill="1" applyAlignment="1">
      <alignment horizontal="left" vertical="center"/>
    </xf>
    <xf numFmtId="0" fontId="29" fillId="0" borderId="0" xfId="3" applyFill="1" applyAlignment="1">
      <alignment horizontal="center"/>
    </xf>
    <xf numFmtId="0" fontId="31" fillId="0" borderId="0" xfId="3" applyFont="1" applyFill="1" applyBorder="1"/>
    <xf numFmtId="0" fontId="31" fillId="0" borderId="0" xfId="3" applyFont="1" applyFill="1" applyBorder="1" applyAlignment="1">
      <alignment horizontal="center"/>
    </xf>
    <xf numFmtId="0" fontId="29" fillId="3" borderId="0" xfId="3" applyFont="1" applyFill="1"/>
    <xf numFmtId="166" fontId="29" fillId="3" borderId="0" xfId="3" applyNumberFormat="1" applyFont="1" applyFill="1"/>
    <xf numFmtId="0" fontId="44" fillId="0" borderId="1" xfId="0" applyFont="1" applyBorder="1" applyAlignment="1">
      <alignment vertical="center" wrapText="1"/>
    </xf>
    <xf numFmtId="3" fontId="44" fillId="0" borderId="1" xfId="0" applyNumberFormat="1" applyFont="1" applyBorder="1" applyAlignment="1">
      <alignment horizontal="center" vertical="center"/>
    </xf>
    <xf numFmtId="10" fontId="44" fillId="0" borderId="1" xfId="0" applyNumberFormat="1" applyFont="1" applyBorder="1" applyAlignment="1">
      <alignment horizontal="center" vertical="center"/>
    </xf>
    <xf numFmtId="0" fontId="44" fillId="0" borderId="16" xfId="0" applyFont="1" applyBorder="1" applyAlignment="1">
      <alignment vertical="center" wrapText="1"/>
    </xf>
    <xf numFmtId="3" fontId="44" fillId="0" borderId="16" xfId="0" applyNumberFormat="1" applyFont="1" applyBorder="1" applyAlignment="1">
      <alignment horizontal="center" vertical="center"/>
    </xf>
    <xf numFmtId="0" fontId="46" fillId="6" borderId="1" xfId="0" applyFont="1" applyFill="1" applyBorder="1" applyAlignment="1">
      <alignment horizontal="center" vertical="center" wrapText="1"/>
    </xf>
    <xf numFmtId="3" fontId="46"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xf>
    <xf numFmtId="0" fontId="29" fillId="3" borderId="0" xfId="2" applyFont="1" applyFill="1"/>
    <xf numFmtId="0" fontId="32" fillId="3" borderId="1" xfId="2" applyFont="1" applyFill="1" applyBorder="1"/>
    <xf numFmtId="0" fontId="29" fillId="3" borderId="1" xfId="2" applyFont="1" applyFill="1" applyBorder="1"/>
    <xf numFmtId="3" fontId="29" fillId="3" borderId="1" xfId="2" applyNumberFormat="1" applyFont="1" applyFill="1" applyBorder="1" applyAlignment="1">
      <alignment horizontal="center"/>
    </xf>
    <xf numFmtId="167" fontId="29" fillId="3" borderId="1" xfId="7" applyNumberFormat="1" applyFont="1" applyFill="1" applyBorder="1" applyAlignment="1">
      <alignment horizontal="center"/>
    </xf>
    <xf numFmtId="3" fontId="32" fillId="4" borderId="1" xfId="2" applyNumberFormat="1" applyFont="1" applyFill="1" applyBorder="1" applyAlignment="1">
      <alignment horizontal="center"/>
    </xf>
    <xf numFmtId="9" fontId="32" fillId="4" borderId="1" xfId="0" applyNumberFormat="1" applyFont="1" applyFill="1" applyBorder="1" applyAlignment="1">
      <alignment horizontal="center"/>
    </xf>
    <xf numFmtId="0" fontId="32" fillId="3" borderId="0" xfId="2" applyFont="1" applyFill="1"/>
    <xf numFmtId="0" fontId="29" fillId="7" borderId="1" xfId="2" applyFont="1" applyFill="1" applyBorder="1"/>
    <xf numFmtId="3" fontId="29" fillId="7" borderId="1" xfId="2" applyNumberFormat="1" applyFont="1" applyFill="1" applyBorder="1" applyAlignment="1">
      <alignment horizontal="center"/>
    </xf>
    <xf numFmtId="0" fontId="32" fillId="0" borderId="0" xfId="3" applyFont="1" applyFill="1" applyBorder="1"/>
    <xf numFmtId="0" fontId="29" fillId="0" borderId="0" xfId="3" applyFont="1" applyFill="1"/>
    <xf numFmtId="164" fontId="29" fillId="0" borderId="0" xfId="3" applyNumberFormat="1" applyFont="1" applyFill="1" applyBorder="1"/>
    <xf numFmtId="0" fontId="46" fillId="6" borderId="1" xfId="0" applyFont="1" applyFill="1" applyBorder="1" applyAlignment="1">
      <alignment horizontal="center" vertical="center"/>
    </xf>
    <xf numFmtId="0" fontId="42" fillId="6" borderId="1" xfId="0" applyFont="1" applyFill="1" applyBorder="1" applyAlignment="1">
      <alignment horizontal="center" vertical="center"/>
    </xf>
    <xf numFmtId="4" fontId="42" fillId="6" borderId="1" xfId="0" applyNumberFormat="1" applyFont="1" applyFill="1" applyBorder="1" applyAlignment="1">
      <alignment horizontal="center" vertical="center" wrapText="1"/>
    </xf>
    <xf numFmtId="0" fontId="38" fillId="3" borderId="1" xfId="2" applyFont="1" applyFill="1" applyBorder="1"/>
    <xf numFmtId="43" fontId="32" fillId="3" borderId="1" xfId="3" applyNumberFormat="1" applyFont="1" applyFill="1" applyBorder="1" applyAlignment="1">
      <alignment horizontal="center" vertical="center" wrapText="1"/>
    </xf>
    <xf numFmtId="0" fontId="32" fillId="3" borderId="1" xfId="3" quotePrefix="1" applyFont="1" applyFill="1" applyBorder="1" applyAlignment="1">
      <alignment horizontal="center" vertical="center" wrapText="1"/>
    </xf>
    <xf numFmtId="43" fontId="32" fillId="3" borderId="1" xfId="3" applyNumberFormat="1" applyFont="1" applyFill="1" applyBorder="1" applyAlignment="1">
      <alignment horizontal="left" vertical="center" wrapText="1"/>
    </xf>
    <xf numFmtId="0" fontId="32" fillId="3" borderId="1" xfId="3" applyFont="1" applyFill="1" applyBorder="1" applyAlignment="1">
      <alignment horizontal="left" vertical="center"/>
    </xf>
    <xf numFmtId="0" fontId="46" fillId="6" borderId="1" xfId="0" applyFont="1" applyFill="1" applyBorder="1" applyAlignment="1">
      <alignment horizontal="left" vertical="center" wrapText="1"/>
    </xf>
    <xf numFmtId="0" fontId="32" fillId="0" borderId="0" xfId="3" applyFont="1" applyFill="1" applyBorder="1" applyAlignment="1">
      <alignment horizontal="center" vertical="center" wrapText="1"/>
    </xf>
    <xf numFmtId="0" fontId="32" fillId="3" borderId="1" xfId="3" applyFont="1" applyFill="1" applyBorder="1" applyAlignment="1">
      <alignment horizontal="center" vertical="center" wrapText="1"/>
    </xf>
    <xf numFmtId="0" fontId="32" fillId="3" borderId="17" xfId="3" applyFont="1" applyFill="1" applyBorder="1" applyAlignment="1">
      <alignment horizontal="center" vertical="center" wrapText="1"/>
    </xf>
    <xf numFmtId="0" fontId="32" fillId="4" borderId="1" xfId="3" applyFont="1" applyFill="1" applyBorder="1" applyAlignment="1">
      <alignment horizontal="center" vertical="center" wrapText="1"/>
    </xf>
    <xf numFmtId="0" fontId="29" fillId="0" borderId="0" xfId="3" applyFont="1" applyFill="1" applyBorder="1" applyAlignment="1">
      <alignment vertical="center"/>
    </xf>
    <xf numFmtId="0" fontId="32" fillId="0" borderId="0" xfId="3" applyFont="1" applyFill="1" applyBorder="1" applyAlignment="1">
      <alignment wrapText="1"/>
    </xf>
    <xf numFmtId="0" fontId="48" fillId="0" borderId="1" xfId="3" applyFont="1" applyFill="1" applyBorder="1" applyAlignment="1">
      <alignment horizontal="center" vertical="center" wrapText="1"/>
    </xf>
    <xf numFmtId="0" fontId="48" fillId="0" borderId="0" xfId="3" applyFont="1" applyFill="1" applyBorder="1" applyAlignment="1">
      <alignment horizontal="center" vertical="center" wrapText="1"/>
    </xf>
    <xf numFmtId="3" fontId="47" fillId="0" borderId="0" xfId="1" applyNumberFormat="1" applyFont="1" applyFill="1" applyBorder="1"/>
    <xf numFmtId="168" fontId="32" fillId="0" borderId="0" xfId="1" applyNumberFormat="1" applyFont="1" applyFill="1" applyBorder="1" applyAlignment="1">
      <alignment vertical="center"/>
    </xf>
    <xf numFmtId="0" fontId="40" fillId="0" borderId="0" xfId="0" applyFont="1" applyBorder="1" applyAlignment="1">
      <alignment vertical="center"/>
    </xf>
    <xf numFmtId="4" fontId="29" fillId="3" borderId="0" xfId="3" applyNumberFormat="1" applyFont="1" applyFill="1"/>
    <xf numFmtId="165" fontId="37" fillId="0" borderId="0" xfId="1" applyNumberFormat="1" applyFont="1" applyFill="1" applyBorder="1" applyAlignment="1">
      <alignment horizontal="right" wrapText="1" indent="1"/>
    </xf>
    <xf numFmtId="37" fontId="32" fillId="0" borderId="0" xfId="1" applyNumberFormat="1" applyFont="1" applyFill="1" applyBorder="1"/>
    <xf numFmtId="167" fontId="32" fillId="0" borderId="0" xfId="7" applyNumberFormat="1" applyFont="1" applyFill="1" applyBorder="1"/>
    <xf numFmtId="0" fontId="32" fillId="5" borderId="1" xfId="3" applyFont="1" applyFill="1" applyBorder="1" applyAlignment="1">
      <alignment horizontal="center" vertical="center" wrapText="1"/>
    </xf>
    <xf numFmtId="0" fontId="29" fillId="0" borderId="0" xfId="3" applyFont="1" applyFill="1" applyBorder="1"/>
    <xf numFmtId="0" fontId="29" fillId="0" borderId="0" xfId="3" applyFill="1" applyBorder="1" applyAlignment="1">
      <alignment vertical="center"/>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3" fontId="34" fillId="0" borderId="0" xfId="1" applyNumberFormat="1" applyFont="1" applyFill="1" applyBorder="1" applyAlignment="1">
      <alignment horizontal="right" vertical="center" wrapText="1"/>
    </xf>
    <xf numFmtId="3" fontId="29" fillId="0" borderId="0" xfId="1" applyNumberFormat="1" applyFont="1" applyFill="1" applyBorder="1" applyAlignment="1">
      <alignment horizontal="right" vertical="center"/>
    </xf>
    <xf numFmtId="3" fontId="29" fillId="0" borderId="0" xfId="1" applyNumberFormat="1" applyFont="1" applyFill="1" applyBorder="1" applyAlignment="1">
      <alignment vertical="center"/>
    </xf>
    <xf numFmtId="3" fontId="47" fillId="0" borderId="0" xfId="1" applyNumberFormat="1" applyFont="1" applyFill="1" applyBorder="1" applyAlignment="1">
      <alignment vertical="center"/>
    </xf>
    <xf numFmtId="3" fontId="29" fillId="5" borderId="1" xfId="1" applyNumberFormat="1" applyFont="1" applyFill="1" applyBorder="1" applyAlignment="1">
      <alignment vertical="center"/>
    </xf>
    <xf numFmtId="168" fontId="29" fillId="0" borderId="0" xfId="1" applyNumberFormat="1" applyFont="1" applyFill="1" applyBorder="1" applyAlignment="1">
      <alignment vertical="center"/>
    </xf>
    <xf numFmtId="3" fontId="29" fillId="5" borderId="17" xfId="1" applyNumberFormat="1" applyFont="1" applyFill="1" applyBorder="1" applyAlignment="1">
      <alignment vertical="center"/>
    </xf>
    <xf numFmtId="0" fontId="34" fillId="0" borderId="0" xfId="1" applyNumberFormat="1" applyFont="1" applyFill="1" applyBorder="1" applyAlignment="1">
      <alignment horizontal="right" vertical="center" wrapText="1"/>
    </xf>
    <xf numFmtId="37" fontId="29" fillId="3" borderId="1" xfId="1" applyNumberFormat="1" applyFont="1" applyFill="1" applyBorder="1" applyAlignment="1">
      <alignment horizontal="center"/>
    </xf>
    <xf numFmtId="37" fontId="32" fillId="4" borderId="1" xfId="1" applyNumberFormat="1" applyFont="1" applyFill="1" applyBorder="1" applyAlignment="1">
      <alignment horizontal="center"/>
    </xf>
    <xf numFmtId="167" fontId="32" fillId="4" borderId="1" xfId="7" applyNumberFormat="1" applyFont="1" applyFill="1" applyBorder="1" applyAlignment="1">
      <alignment horizontal="center"/>
    </xf>
    <xf numFmtId="37" fontId="34" fillId="3" borderId="1" xfId="1" applyNumberFormat="1" applyFont="1" applyFill="1" applyBorder="1" applyAlignment="1">
      <alignment horizontal="center" wrapText="1"/>
    </xf>
    <xf numFmtId="37" fontId="37" fillId="4" borderId="1" xfId="1" applyNumberFormat="1" applyFont="1" applyFill="1" applyBorder="1" applyAlignment="1">
      <alignment horizontal="center" wrapText="1"/>
    </xf>
    <xf numFmtId="3" fontId="47" fillId="0" borderId="0" xfId="1" applyNumberFormat="1" applyFont="1" applyFill="1" applyBorder="1" applyAlignment="1">
      <alignment vertical="center" wrapText="1"/>
    </xf>
    <xf numFmtId="0" fontId="32" fillId="5" borderId="1" xfId="3" applyFont="1" applyFill="1" applyBorder="1" applyAlignment="1">
      <alignment horizontal="center" vertical="center" wrapText="1"/>
    </xf>
    <xf numFmtId="164" fontId="34" fillId="0" borderId="0" xfId="5" applyNumberFormat="1" applyFont="1" applyFill="1" applyBorder="1" applyAlignment="1">
      <alignment horizontal="center"/>
    </xf>
    <xf numFmtId="0" fontId="32" fillId="0" borderId="0" xfId="3" applyFont="1" applyFill="1" applyBorder="1" applyAlignment="1">
      <alignment vertical="center"/>
    </xf>
    <xf numFmtId="0" fontId="52" fillId="0" borderId="0" xfId="3" applyFont="1" applyFill="1" applyBorder="1" applyAlignment="1">
      <alignment vertical="center"/>
    </xf>
    <xf numFmtId="0" fontId="32" fillId="0" borderId="0" xfId="3" applyFont="1" applyFill="1"/>
    <xf numFmtId="164" fontId="37" fillId="0" borderId="24" xfId="5" applyNumberFormat="1" applyFont="1" applyFill="1" applyBorder="1" applyAlignment="1">
      <alignment horizontal="center"/>
    </xf>
    <xf numFmtId="168" fontId="32" fillId="0" borderId="0" xfId="1" applyNumberFormat="1" applyFont="1" applyFill="1" applyBorder="1" applyAlignment="1">
      <alignment horizontal="right" vertical="center"/>
    </xf>
    <xf numFmtId="0" fontId="29" fillId="0" borderId="0" xfId="3" applyFill="1" applyBorder="1" applyAlignment="1">
      <alignment horizontal="right" vertical="center"/>
    </xf>
    <xf numFmtId="0" fontId="47" fillId="0" borderId="0" xfId="3" applyFont="1" applyFill="1" applyBorder="1" applyAlignment="1">
      <alignment horizontal="right" vertical="center"/>
    </xf>
    <xf numFmtId="3" fontId="34" fillId="5" borderId="1" xfId="1" applyNumberFormat="1" applyFont="1" applyFill="1" applyBorder="1" applyAlignment="1">
      <alignment horizontal="right" vertical="center" wrapText="1"/>
    </xf>
    <xf numFmtId="3" fontId="34" fillId="5" borderId="17" xfId="1" applyNumberFormat="1" applyFont="1" applyFill="1" applyBorder="1" applyAlignment="1">
      <alignment horizontal="right" vertical="center" wrapText="1"/>
    </xf>
    <xf numFmtId="0" fontId="50" fillId="0" borderId="0" xfId="3" applyFont="1" applyFill="1"/>
    <xf numFmtId="0" fontId="50" fillId="3" borderId="0" xfId="3" applyFont="1" applyFill="1" applyAlignment="1">
      <alignment horizontal="center" vertical="center"/>
    </xf>
    <xf numFmtId="0" fontId="53" fillId="3" borderId="0" xfId="3" applyFont="1" applyFill="1" applyAlignment="1">
      <alignment horizontal="center" vertical="center"/>
    </xf>
    <xf numFmtId="14" fontId="50" fillId="3" borderId="0" xfId="3" applyNumberFormat="1" applyFont="1" applyFill="1" applyAlignment="1">
      <alignment horizontal="center" vertical="center"/>
    </xf>
    <xf numFmtId="0" fontId="32" fillId="6" borderId="1" xfId="3" applyFont="1" applyFill="1" applyBorder="1" applyAlignment="1">
      <alignment horizontal="center"/>
    </xf>
    <xf numFmtId="0" fontId="29" fillId="3" borderId="0" xfId="1" applyNumberFormat="1" applyFont="1" applyFill="1" applyBorder="1" applyAlignment="1">
      <alignment vertical="center"/>
    </xf>
    <xf numFmtId="0" fontId="29" fillId="3" borderId="1" xfId="3" quotePrefix="1" applyNumberFormat="1" applyFont="1" applyFill="1" applyBorder="1" applyAlignment="1">
      <alignment horizontal="center" vertical="center"/>
    </xf>
    <xf numFmtId="0" fontId="29" fillId="3" borderId="17" xfId="3" quotePrefix="1" applyNumberFormat="1" applyFont="1" applyFill="1" applyBorder="1" applyAlignment="1">
      <alignment horizontal="center" vertical="center"/>
    </xf>
    <xf numFmtId="0" fontId="32" fillId="5" borderId="1" xfId="3" applyFont="1" applyFill="1" applyBorder="1" applyAlignment="1">
      <alignment horizontal="center" vertical="center" wrapText="1"/>
    </xf>
    <xf numFmtId="3" fontId="54" fillId="6" borderId="1" xfId="3" applyNumberFormat="1" applyFont="1" applyFill="1" applyBorder="1" applyAlignment="1">
      <alignment horizontal="right" vertical="center"/>
    </xf>
    <xf numFmtId="0" fontId="55" fillId="0" borderId="0" xfId="3" applyFont="1" applyFill="1"/>
    <xf numFmtId="0" fontId="55" fillId="3"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7" fillId="3" borderId="0" xfId="3" applyFont="1" applyFill="1" applyAlignment="1">
      <alignment horizontal="center" vertical="center"/>
    </xf>
    <xf numFmtId="0" fontId="55" fillId="3" borderId="0" xfId="3" applyFont="1" applyFill="1" applyBorder="1"/>
    <xf numFmtId="0" fontId="29" fillId="3" borderId="0" xfId="3" applyFont="1" applyFill="1" applyBorder="1"/>
    <xf numFmtId="3" fontId="29" fillId="3" borderId="0" xfId="3" applyNumberFormat="1" applyFont="1" applyFill="1" applyBorder="1" applyAlignment="1">
      <alignment horizontal="center" vertical="center"/>
    </xf>
    <xf numFmtId="0" fontId="29" fillId="3" borderId="0" xfId="3" applyFont="1" applyFill="1" applyAlignment="1">
      <alignment horizontal="right" vertical="center"/>
    </xf>
    <xf numFmtId="0" fontId="38" fillId="3" borderId="0" xfId="3" applyFont="1" applyFill="1" applyAlignment="1">
      <alignment horizontal="right" vertical="center"/>
    </xf>
    <xf numFmtId="0" fontId="29" fillId="3" borderId="0" xfId="3" applyFont="1" applyFill="1" applyBorder="1" applyAlignment="1">
      <alignment horizontal="right" vertical="center"/>
    </xf>
    <xf numFmtId="0" fontId="29" fillId="0" borderId="0" xfId="3" applyFont="1" applyFill="1" applyAlignment="1">
      <alignment horizontal="right" vertical="center"/>
    </xf>
    <xf numFmtId="0" fontId="29" fillId="3" borderId="0" xfId="0" applyFont="1" applyFill="1" applyBorder="1" applyAlignment="1">
      <alignment horizontal="right" vertical="center"/>
    </xf>
    <xf numFmtId="0" fontId="32" fillId="0" borderId="0" xfId="3" applyFont="1" applyFill="1" applyAlignment="1">
      <alignment horizontal="right" vertical="center"/>
    </xf>
    <xf numFmtId="0" fontId="30" fillId="0" borderId="0" xfId="3" applyFont="1" applyFill="1"/>
    <xf numFmtId="0" fontId="32" fillId="3" borderId="0" xfId="3" applyFont="1" applyFill="1"/>
    <xf numFmtId="3" fontId="41" fillId="3" borderId="1" xfId="0" applyNumberFormat="1" applyFont="1" applyFill="1" applyBorder="1" applyAlignment="1">
      <alignment horizontal="right"/>
    </xf>
    <xf numFmtId="3" fontId="42" fillId="3" borderId="0" xfId="0" applyNumberFormat="1" applyFont="1" applyFill="1" applyBorder="1" applyAlignment="1">
      <alignment horizontal="right"/>
    </xf>
    <xf numFmtId="0" fontId="41" fillId="3" borderId="0" xfId="3" applyFont="1" applyFill="1" applyAlignment="1">
      <alignment horizontal="center"/>
    </xf>
    <xf numFmtId="0" fontId="41" fillId="3" borderId="0" xfId="3" applyFont="1" applyFill="1" applyAlignment="1">
      <alignment horizontal="right"/>
    </xf>
    <xf numFmtId="0" fontId="41" fillId="3" borderId="0" xfId="3" applyFont="1" applyFill="1" applyBorder="1" applyAlignment="1">
      <alignment horizontal="right"/>
    </xf>
    <xf numFmtId="0" fontId="56" fillId="3" borderId="0" xfId="3" applyFont="1" applyFill="1" applyBorder="1" applyAlignment="1">
      <alignment horizontal="right"/>
    </xf>
    <xf numFmtId="169" fontId="54" fillId="3" borderId="0" xfId="3" applyNumberFormat="1" applyFont="1" applyFill="1" applyAlignment="1">
      <alignment horizontal="right"/>
    </xf>
    <xf numFmtId="3" fontId="37" fillId="4" borderId="1" xfId="1" applyNumberFormat="1" applyFont="1" applyFill="1" applyBorder="1" applyAlignment="1">
      <alignment horizontal="right" vertical="center" wrapText="1"/>
    </xf>
    <xf numFmtId="3" fontId="32" fillId="4" borderId="1" xfId="1" applyNumberFormat="1" applyFont="1" applyFill="1" applyBorder="1" applyAlignment="1">
      <alignment vertical="center"/>
    </xf>
    <xf numFmtId="0" fontId="32" fillId="4" borderId="1" xfId="3" applyFont="1" applyFill="1" applyBorder="1" applyAlignment="1">
      <alignment horizontal="center" vertical="center" wrapText="1"/>
    </xf>
    <xf numFmtId="0" fontId="29" fillId="0" borderId="0" xfId="3" applyFill="1"/>
    <xf numFmtId="0" fontId="55" fillId="0"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5" fillId="3" borderId="0" xfId="3" applyFont="1" applyFill="1" applyBorder="1"/>
    <xf numFmtId="0" fontId="30" fillId="0" borderId="0" xfId="3" applyFont="1" applyFill="1"/>
    <xf numFmtId="14" fontId="50" fillId="0" borderId="0" xfId="3" applyNumberFormat="1" applyFont="1" applyFill="1" applyAlignment="1">
      <alignment horizontal="center" vertical="center"/>
    </xf>
    <xf numFmtId="0" fontId="29" fillId="0" borderId="0" xfId="3" applyFill="1" applyAlignment="1">
      <alignment horizontal="center" vertical="center"/>
    </xf>
    <xf numFmtId="0" fontId="52" fillId="0" borderId="0" xfId="3" applyFont="1" applyFill="1"/>
    <xf numFmtId="0" fontId="52" fillId="0" borderId="0" xfId="3" applyFont="1" applyFill="1" applyBorder="1"/>
    <xf numFmtId="0" fontId="74" fillId="0" borderId="0" xfId="0" applyFont="1"/>
    <xf numFmtId="170" fontId="74" fillId="0" borderId="0" xfId="0" applyNumberFormat="1" applyFont="1"/>
    <xf numFmtId="14" fontId="74" fillId="0" borderId="0" xfId="0" applyNumberFormat="1" applyFont="1"/>
    <xf numFmtId="0" fontId="72" fillId="0" borderId="0" xfId="0" applyFont="1"/>
    <xf numFmtId="170" fontId="72" fillId="0" borderId="0" xfId="0" applyNumberFormat="1" applyFont="1"/>
    <xf numFmtId="14" fontId="72" fillId="0" borderId="0" xfId="0" applyNumberFormat="1" applyFont="1"/>
    <xf numFmtId="170" fontId="0" fillId="0" borderId="0" xfId="0" applyNumberFormat="1"/>
    <xf numFmtId="14" fontId="0" fillId="0" borderId="0" xfId="0" applyNumberFormat="1"/>
    <xf numFmtId="14" fontId="72" fillId="0" borderId="0" xfId="0" applyNumberFormat="1" applyFont="1" applyAlignment="1">
      <alignment wrapText="1"/>
    </xf>
    <xf numFmtId="0" fontId="72" fillId="0" borderId="0" xfId="0" applyFont="1" applyAlignment="1">
      <alignment wrapText="1"/>
    </xf>
    <xf numFmtId="3" fontId="37" fillId="4" borderId="25" xfId="1" applyNumberFormat="1" applyFont="1" applyFill="1" applyBorder="1" applyAlignment="1">
      <alignment horizontal="right" vertical="center" wrapText="1"/>
    </xf>
    <xf numFmtId="0" fontId="30" fillId="0" borderId="0" xfId="3" applyFont="1" applyFill="1" applyBorder="1" applyAlignment="1">
      <alignment vertical="center"/>
    </xf>
    <xf numFmtId="0" fontId="30" fillId="3" borderId="0" xfId="3" applyFont="1" applyFill="1" applyBorder="1" applyAlignment="1">
      <alignment vertical="center"/>
    </xf>
    <xf numFmtId="0" fontId="30" fillId="0" borderId="0" xfId="3" applyFont="1" applyFill="1" applyBorder="1" applyAlignment="1"/>
    <xf numFmtId="0" fontId="30" fillId="3" borderId="0" xfId="3" applyFont="1" applyFill="1" applyAlignment="1">
      <alignment vertical="center"/>
    </xf>
    <xf numFmtId="0" fontId="42" fillId="3" borderId="0" xfId="3" applyFont="1" applyFill="1" applyAlignment="1">
      <alignment vertical="center"/>
    </xf>
    <xf numFmtId="0" fontId="75" fillId="3" borderId="0" xfId="2" applyFont="1" applyFill="1"/>
    <xf numFmtId="3" fontId="32" fillId="0" borderId="0" xfId="3" applyNumberFormat="1" applyFont="1" applyFill="1" applyBorder="1" applyAlignment="1">
      <alignment wrapText="1"/>
    </xf>
    <xf numFmtId="3" fontId="32" fillId="5" borderId="1" xfId="3" applyNumberFormat="1" applyFont="1" applyFill="1" applyBorder="1" applyAlignment="1">
      <alignment horizontal="center" vertical="center" wrapText="1"/>
    </xf>
    <xf numFmtId="3" fontId="31" fillId="0" borderId="0" xfId="3" applyNumberFormat="1" applyFont="1" applyFill="1" applyBorder="1"/>
    <xf numFmtId="3" fontId="29" fillId="0" borderId="0" xfId="3" applyNumberFormat="1" applyFill="1"/>
    <xf numFmtId="3" fontId="29" fillId="0" borderId="0" xfId="1" applyNumberFormat="1" applyFont="1" applyFill="1" applyBorder="1" applyAlignment="1">
      <alignment horizontal="right" vertical="center"/>
    </xf>
    <xf numFmtId="0" fontId="30" fillId="3" borderId="0" xfId="3" applyFont="1" applyFill="1" applyAlignment="1">
      <alignment horizontal="left" vertical="center"/>
    </xf>
    <xf numFmtId="0" fontId="29" fillId="0" borderId="0" xfId="3" applyFill="1"/>
    <xf numFmtId="164" fontId="34" fillId="3" borderId="1" xfId="5" applyNumberFormat="1" applyFont="1" applyFill="1" applyBorder="1" applyAlignment="1">
      <alignment horizontal="center"/>
    </xf>
    <xf numFmtId="3" fontId="29" fillId="5" borderId="1" xfId="1" applyNumberFormat="1" applyFont="1" applyFill="1" applyBorder="1" applyAlignment="1">
      <alignment vertical="center"/>
    </xf>
    <xf numFmtId="3" fontId="34" fillId="5" borderId="1" xfId="1" applyNumberFormat="1" applyFont="1" applyFill="1" applyBorder="1" applyAlignment="1">
      <alignment horizontal="right" vertical="center" wrapText="1"/>
    </xf>
    <xf numFmtId="3" fontId="37" fillId="4" borderId="1" xfId="1" applyNumberFormat="1" applyFont="1" applyFill="1" applyBorder="1" applyAlignment="1">
      <alignment horizontal="right" vertical="center" wrapText="1"/>
    </xf>
    <xf numFmtId="3" fontId="34" fillId="0" borderId="1" xfId="1" applyNumberFormat="1" applyFont="1" applyFill="1" applyBorder="1" applyAlignment="1">
      <alignment horizontal="center" vertical="center" wrapText="1"/>
    </xf>
    <xf numFmtId="37" fontId="29" fillId="0" borderId="1" xfId="1" applyNumberFormat="1" applyFont="1" applyFill="1" applyBorder="1" applyAlignment="1">
      <alignment horizontal="center"/>
    </xf>
    <xf numFmtId="37" fontId="34" fillId="0" borderId="1" xfId="1" applyNumberFormat="1" applyFont="1" applyFill="1" applyBorder="1" applyAlignment="1">
      <alignment horizontal="center" wrapText="1"/>
    </xf>
    <xf numFmtId="0" fontId="0" fillId="0" borderId="0" xfId="0"/>
    <xf numFmtId="0" fontId="29" fillId="3" borderId="0" xfId="3" applyFont="1" applyFill="1"/>
    <xf numFmtId="0" fontId="32" fillId="5" borderId="1" xfId="3" applyFont="1" applyFill="1" applyBorder="1" applyAlignment="1">
      <alignment horizontal="center" vertical="center" wrapText="1"/>
    </xf>
    <xf numFmtId="0" fontId="30" fillId="3" borderId="0" xfId="2" applyFont="1" applyFill="1" applyAlignment="1">
      <alignment horizontal="left" vertical="center"/>
    </xf>
    <xf numFmtId="0" fontId="46" fillId="6" borderId="1" xfId="0" applyFont="1" applyFill="1" applyBorder="1" applyAlignment="1">
      <alignment horizontal="center" vertical="center"/>
    </xf>
    <xf numFmtId="0" fontId="29" fillId="0" borderId="0" xfId="3" applyFill="1" applyBorder="1" applyAlignment="1">
      <alignment horizontal="center" vertical="center"/>
    </xf>
    <xf numFmtId="0" fontId="54" fillId="0" borderId="0" xfId="3" applyFont="1" applyFill="1" applyBorder="1" applyAlignment="1">
      <alignment horizontal="center" vertical="center" wrapText="1"/>
    </xf>
    <xf numFmtId="0" fontId="32" fillId="0" borderId="0" xfId="3" applyFont="1" applyFill="1" applyBorder="1" applyAlignment="1">
      <alignment horizontal="center"/>
    </xf>
    <xf numFmtId="0" fontId="32" fillId="3" borderId="17" xfId="3" quotePrefix="1" applyNumberFormat="1" applyFont="1" applyFill="1" applyBorder="1" applyAlignment="1">
      <alignment horizontal="center" vertical="center"/>
    </xf>
    <xf numFmtId="172" fontId="30" fillId="3" borderId="0" xfId="3" applyNumberFormat="1" applyFont="1" applyFill="1" applyAlignment="1">
      <alignment horizontal="left" vertical="center"/>
    </xf>
    <xf numFmtId="0" fontId="30" fillId="3" borderId="0" xfId="2" applyFont="1" applyFill="1" applyAlignment="1">
      <alignment vertical="center"/>
    </xf>
    <xf numFmtId="172" fontId="30" fillId="3" borderId="0" xfId="2" applyNumberFormat="1" applyFont="1" applyFill="1" applyAlignment="1">
      <alignment horizontal="left" vertical="center"/>
    </xf>
    <xf numFmtId="0" fontId="32" fillId="3" borderId="1" xfId="2" applyFont="1" applyFill="1" applyBorder="1" applyAlignment="1">
      <alignment horizontal="center" vertical="center" wrapText="1"/>
    </xf>
    <xf numFmtId="37" fontId="37" fillId="0" borderId="0" xfId="1" applyNumberFormat="1" applyFont="1" applyFill="1" applyBorder="1" applyAlignment="1">
      <alignment horizontal="center" wrapText="1"/>
    </xf>
    <xf numFmtId="167" fontId="32" fillId="0" borderId="0" xfId="7" applyNumberFormat="1" applyFont="1" applyFill="1" applyBorder="1" applyAlignment="1">
      <alignment horizontal="center"/>
    </xf>
    <xf numFmtId="0" fontId="32" fillId="5" borderId="1" xfId="3" applyFont="1" applyFill="1" applyBorder="1" applyAlignment="1">
      <alignment horizontal="center" wrapText="1"/>
    </xf>
    <xf numFmtId="37" fontId="37" fillId="5" borderId="1" xfId="1" applyNumberFormat="1" applyFont="1" applyFill="1" applyBorder="1" applyAlignment="1">
      <alignment horizontal="center" wrapText="1"/>
    </xf>
    <xf numFmtId="167" fontId="32" fillId="5" borderId="1" xfId="7" applyNumberFormat="1" applyFont="1" applyFill="1" applyBorder="1" applyAlignment="1">
      <alignment horizontal="center"/>
    </xf>
    <xf numFmtId="0" fontId="76" fillId="5" borderId="1" xfId="3" applyFont="1" applyFill="1" applyBorder="1" applyAlignment="1">
      <alignment horizontal="center" vertical="center" wrapText="1"/>
    </xf>
    <xf numFmtId="3" fontId="76" fillId="5" borderId="1" xfId="3" applyNumberFormat="1" applyFont="1" applyFill="1" applyBorder="1" applyAlignment="1">
      <alignment horizontal="center" vertical="center" wrapText="1"/>
    </xf>
    <xf numFmtId="3" fontId="77" fillId="0" borderId="1" xfId="0" applyNumberFormat="1" applyFont="1" applyBorder="1" applyAlignment="1">
      <alignment horizontal="center" vertical="center"/>
    </xf>
    <xf numFmtId="3" fontId="49" fillId="0" borderId="1" xfId="3" applyNumberFormat="1" applyFont="1" applyFill="1" applyBorder="1" applyAlignment="1">
      <alignment horizontal="center"/>
    </xf>
    <xf numFmtId="4" fontId="49" fillId="0" borderId="1" xfId="3" applyNumberFormat="1" applyFont="1" applyFill="1" applyBorder="1" applyAlignment="1">
      <alignment horizontal="center"/>
    </xf>
    <xf numFmtId="3" fontId="77" fillId="0" borderId="16" xfId="0" applyNumberFormat="1" applyFont="1" applyBorder="1" applyAlignment="1">
      <alignment horizontal="center" vertical="center"/>
    </xf>
    <xf numFmtId="0" fontId="76" fillId="5" borderId="1" xfId="3" applyFont="1" applyFill="1" applyBorder="1" applyAlignment="1">
      <alignment horizontal="center"/>
    </xf>
    <xf numFmtId="3" fontId="76" fillId="5" borderId="1" xfId="3" applyNumberFormat="1" applyFont="1" applyFill="1" applyBorder="1" applyAlignment="1">
      <alignment horizontal="center"/>
    </xf>
    <xf numFmtId="4" fontId="76" fillId="5" borderId="1" xfId="3" applyNumberFormat="1" applyFont="1" applyFill="1" applyBorder="1" applyAlignment="1">
      <alignment horizontal="center"/>
    </xf>
    <xf numFmtId="0" fontId="46" fillId="0" borderId="0" xfId="0" applyFont="1" applyFill="1" applyBorder="1" applyAlignment="1">
      <alignment vertical="center"/>
    </xf>
    <xf numFmtId="0" fontId="30" fillId="0" borderId="0" xfId="3" applyFont="1" applyFill="1" applyAlignment="1">
      <alignment horizontal="left"/>
    </xf>
    <xf numFmtId="3" fontId="29" fillId="7" borderId="20" xfId="2" applyNumberFormat="1" applyFont="1" applyFill="1" applyBorder="1" applyAlignment="1">
      <alignment horizontal="center"/>
    </xf>
    <xf numFmtId="0" fontId="29" fillId="0" borderId="0" xfId="2" applyFont="1" applyFill="1" applyBorder="1"/>
    <xf numFmtId="0" fontId="30" fillId="3" borderId="0" xfId="2" applyFont="1" applyFill="1" applyAlignment="1">
      <alignment horizontal="left" vertical="center"/>
    </xf>
    <xf numFmtId="0" fontId="28" fillId="0" borderId="0" xfId="0" applyFont="1" applyFill="1" applyBorder="1" applyAlignment="1">
      <alignment horizontal="center"/>
    </xf>
    <xf numFmtId="37" fontId="37" fillId="8" borderId="23" xfId="1" applyNumberFormat="1" applyFont="1" applyFill="1" applyBorder="1" applyAlignment="1">
      <alignment horizontal="right" vertical="center" wrapText="1"/>
    </xf>
    <xf numFmtId="3" fontId="37" fillId="0" borderId="1" xfId="1" applyNumberFormat="1" applyFont="1" applyFill="1" applyBorder="1" applyAlignment="1">
      <alignment horizontal="center" vertical="center" wrapText="1"/>
    </xf>
    <xf numFmtId="167" fontId="32" fillId="3" borderId="1" xfId="7" applyNumberFormat="1" applyFont="1" applyFill="1" applyBorder="1" applyAlignment="1">
      <alignment horizontal="center"/>
    </xf>
    <xf numFmtId="37" fontId="34" fillId="3" borderId="1" xfId="1" applyNumberFormat="1" applyFont="1" applyFill="1" applyBorder="1" applyAlignment="1">
      <alignment horizontal="center" vertical="center" wrapText="1"/>
    </xf>
    <xf numFmtId="37" fontId="29" fillId="3" borderId="1" xfId="1" applyNumberFormat="1" applyFont="1" applyFill="1" applyBorder="1" applyAlignment="1">
      <alignment horizontal="center" vertical="center"/>
    </xf>
    <xf numFmtId="167" fontId="29" fillId="3" borderId="1" xfId="7" applyNumberFormat="1" applyFont="1" applyFill="1" applyBorder="1" applyAlignment="1">
      <alignment horizontal="center" vertical="center"/>
    </xf>
    <xf numFmtId="0" fontId="0" fillId="0" borderId="0" xfId="0" applyAlignment="1">
      <alignment vertical="center"/>
    </xf>
    <xf numFmtId="37" fontId="37" fillId="4" borderId="1" xfId="1" applyNumberFormat="1" applyFont="1" applyFill="1" applyBorder="1" applyAlignment="1">
      <alignment horizontal="center" vertical="center" wrapText="1"/>
    </xf>
    <xf numFmtId="167" fontId="32" fillId="4" borderId="1" xfId="7" applyNumberFormat="1" applyFont="1" applyFill="1" applyBorder="1" applyAlignment="1">
      <alignment horizontal="center" vertical="center"/>
    </xf>
    <xf numFmtId="0" fontId="45" fillId="3" borderId="1" xfId="2" applyFont="1" applyFill="1" applyBorder="1" applyAlignment="1">
      <alignment wrapText="1"/>
    </xf>
    <xf numFmtId="0" fontId="79" fillId="0" borderId="0" xfId="3" applyFont="1" applyFill="1" applyAlignment="1"/>
    <xf numFmtId="0" fontId="28" fillId="0" borderId="0" xfId="11"/>
    <xf numFmtId="165" fontId="47" fillId="41" borderId="1" xfId="1" applyNumberFormat="1" applyFont="1" applyFill="1" applyBorder="1" applyAlignment="1">
      <alignment horizontal="center" vertical="center" wrapText="1"/>
    </xf>
    <xf numFmtId="0" fontId="82" fillId="4" borderId="1" xfId="0" applyFont="1" applyFill="1" applyBorder="1" applyAlignment="1">
      <alignment horizontal="center" vertical="center"/>
    </xf>
    <xf numFmtId="0" fontId="45" fillId="0" borderId="0" xfId="2" applyFont="1" applyFill="1" applyBorder="1" applyAlignment="1">
      <alignment vertical="center"/>
    </xf>
    <xf numFmtId="0" fontId="32" fillId="0" borderId="0" xfId="2" applyFont="1" applyFill="1" applyBorder="1" applyAlignment="1">
      <alignment vertical="center"/>
    </xf>
    <xf numFmtId="0" fontId="38" fillId="3" borderId="17" xfId="2" applyFont="1" applyFill="1" applyBorder="1"/>
    <xf numFmtId="0" fontId="29" fillId="3" borderId="17" xfId="2" applyFont="1" applyFill="1" applyBorder="1"/>
    <xf numFmtId="0" fontId="45" fillId="3" borderId="0" xfId="2" applyFont="1" applyFill="1" applyBorder="1" applyAlignment="1">
      <alignment wrapText="1"/>
    </xf>
    <xf numFmtId="0" fontId="32" fillId="3" borderId="0" xfId="2" applyFont="1" applyFill="1" applyBorder="1"/>
    <xf numFmtId="0" fontId="32" fillId="0" borderId="0" xfId="2" applyFont="1" applyFill="1" applyBorder="1" applyAlignment="1">
      <alignment horizontal="right"/>
    </xf>
    <xf numFmtId="0" fontId="29" fillId="0" borderId="0" xfId="2" applyFont="1" applyFill="1"/>
    <xf numFmtId="0" fontId="32" fillId="0" borderId="0" xfId="2" applyFont="1" applyFill="1" applyBorder="1"/>
    <xf numFmtId="0" fontId="30" fillId="0" borderId="0" xfId="2" applyFont="1" applyFill="1" applyBorder="1" applyAlignment="1">
      <alignment vertical="center"/>
    </xf>
    <xf numFmtId="0" fontId="30" fillId="0" borderId="0" xfId="2" applyFont="1" applyFill="1" applyBorder="1" applyAlignment="1">
      <alignment horizontal="left" vertical="center"/>
    </xf>
    <xf numFmtId="0" fontId="36" fillId="0" borderId="0" xfId="2" applyFont="1" applyFill="1" applyBorder="1"/>
    <xf numFmtId="3" fontId="29" fillId="3" borderId="17" xfId="2" applyNumberFormat="1" applyFont="1" applyFill="1" applyBorder="1" applyAlignment="1">
      <alignment horizontal="center"/>
    </xf>
    <xf numFmtId="167" fontId="29" fillId="3" borderId="17" xfId="7" applyNumberFormat="1" applyFont="1" applyFill="1" applyBorder="1" applyAlignment="1">
      <alignment horizontal="center"/>
    </xf>
    <xf numFmtId="0" fontId="32" fillId="3" borderId="0" xfId="2" applyFont="1" applyFill="1" applyBorder="1" applyAlignment="1">
      <alignment horizontal="center" vertical="center" wrapText="1"/>
    </xf>
    <xf numFmtId="0" fontId="29" fillId="3" borderId="0" xfId="2" applyFont="1" applyFill="1" applyBorder="1"/>
    <xf numFmtId="3" fontId="29" fillId="0" borderId="0" xfId="2" applyNumberFormat="1" applyFont="1" applyFill="1" applyBorder="1" applyAlignment="1">
      <alignment horizontal="center"/>
    </xf>
    <xf numFmtId="0" fontId="83" fillId="0" borderId="0" xfId="3" applyFont="1" applyFill="1" applyAlignment="1">
      <alignment vertical="center"/>
    </xf>
    <xf numFmtId="0" fontId="30" fillId="0" borderId="0" xfId="3" applyFont="1" applyFill="1" applyAlignment="1">
      <alignment vertical="center"/>
    </xf>
    <xf numFmtId="14" fontId="30" fillId="0" borderId="0" xfId="2" applyNumberFormat="1" applyFont="1" applyFill="1" applyBorder="1" applyAlignment="1">
      <alignment vertical="center"/>
    </xf>
    <xf numFmtId="37" fontId="37" fillId="43" borderId="1" xfId="1" applyNumberFormat="1" applyFont="1" applyFill="1" applyBorder="1" applyAlignment="1">
      <alignment horizontal="center" wrapText="1"/>
    </xf>
    <xf numFmtId="167" fontId="32" fillId="43" borderId="1" xfId="7" applyNumberFormat="1" applyFont="1" applyFill="1" applyBorder="1" applyAlignment="1">
      <alignment horizontal="center"/>
    </xf>
    <xf numFmtId="3" fontId="32" fillId="43" borderId="1" xfId="2" applyNumberFormat="1" applyFont="1" applyFill="1" applyBorder="1" applyAlignment="1">
      <alignment horizontal="center"/>
    </xf>
    <xf numFmtId="9" fontId="32" fillId="43" borderId="1" xfId="0" applyNumberFormat="1" applyFont="1" applyFill="1" applyBorder="1" applyAlignment="1">
      <alignment horizontal="center"/>
    </xf>
    <xf numFmtId="0" fontId="83" fillId="46" borderId="0" xfId="3" applyFont="1" applyFill="1" applyBorder="1" applyAlignment="1">
      <alignment vertical="center"/>
    </xf>
    <xf numFmtId="0" fontId="30" fillId="46" borderId="0" xfId="3" applyFont="1" applyFill="1" applyBorder="1" applyAlignment="1">
      <alignment vertical="center"/>
    </xf>
    <xf numFmtId="171" fontId="83" fillId="46" borderId="0" xfId="3" applyNumberFormat="1" applyFont="1" applyFill="1" applyAlignment="1">
      <alignment horizontal="left" vertical="center"/>
    </xf>
    <xf numFmtId="172" fontId="83" fillId="46" borderId="0" xfId="0" applyNumberFormat="1" applyFont="1" applyFill="1" applyAlignment="1">
      <alignment horizontal="left" vertical="center"/>
    </xf>
    <xf numFmtId="0" fontId="78" fillId="47" borderId="0" xfId="0" applyFont="1" applyFill="1" applyBorder="1" applyAlignment="1">
      <alignment vertical="center"/>
    </xf>
    <xf numFmtId="0" fontId="30" fillId="0" borderId="0" xfId="3" applyFont="1" applyFill="1" applyAlignment="1">
      <alignment horizontal="left" vertical="center"/>
    </xf>
    <xf numFmtId="0" fontId="30" fillId="46" borderId="0" xfId="3" applyFont="1" applyFill="1" applyAlignment="1">
      <alignment horizontal="left" vertical="center"/>
    </xf>
    <xf numFmtId="0" fontId="40" fillId="0" borderId="0" xfId="0" applyFont="1" applyFill="1" applyBorder="1" applyAlignment="1">
      <alignment horizontal="left" vertical="center"/>
    </xf>
    <xf numFmtId="0" fontId="38" fillId="3" borderId="0" xfId="3" applyFont="1" applyFill="1" applyAlignment="1">
      <alignment horizontal="left" vertical="center" wrapText="1"/>
    </xf>
    <xf numFmtId="3" fontId="32" fillId="0" borderId="0" xfId="10" applyNumberFormat="1" applyFont="1" applyFill="1" applyBorder="1" applyAlignment="1">
      <alignment horizontal="right" vertical="center"/>
    </xf>
    <xf numFmtId="0" fontId="29" fillId="3" borderId="0" xfId="3" applyFill="1" applyAlignment="1">
      <alignment vertical="center"/>
    </xf>
    <xf numFmtId="3" fontId="34" fillId="0" borderId="1" xfId="1" applyNumberFormat="1" applyFont="1" applyFill="1" applyBorder="1" applyAlignment="1">
      <alignment horizontal="right" vertical="center" wrapText="1"/>
    </xf>
    <xf numFmtId="3" fontId="34" fillId="0" borderId="17" xfId="1" applyNumberFormat="1" applyFont="1" applyFill="1" applyBorder="1" applyAlignment="1">
      <alignment horizontal="right" vertical="center" wrapText="1"/>
    </xf>
    <xf numFmtId="0" fontId="29" fillId="0" borderId="1" xfId="3" quotePrefix="1" applyNumberFormat="1" applyFont="1" applyFill="1" applyBorder="1" applyAlignment="1">
      <alignment horizontal="center" vertical="center"/>
    </xf>
    <xf numFmtId="0" fontId="84" fillId="0" borderId="0" xfId="3" applyFont="1" applyFill="1" applyAlignment="1">
      <alignment vertical="center"/>
    </xf>
    <xf numFmtId="0" fontId="29" fillId="0" borderId="0" xfId="3" applyFill="1"/>
    <xf numFmtId="0" fontId="29" fillId="0" borderId="0" xfId="3" applyFill="1" applyBorder="1"/>
    <xf numFmtId="0" fontId="0" fillId="0" borderId="12" xfId="0" applyBorder="1"/>
    <xf numFmtId="0" fontId="0" fillId="0" borderId="13" xfId="0" applyBorder="1"/>
    <xf numFmtId="0" fontId="32" fillId="0" borderId="0" xfId="3" applyFont="1" applyFill="1" applyBorder="1" applyAlignment="1">
      <alignment horizontal="center" vertical="center" wrapText="1"/>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0" fontId="34" fillId="5" borderId="1" xfId="1" applyNumberFormat="1" applyFont="1" applyFill="1" applyBorder="1" applyAlignment="1">
      <alignment horizontal="right" vertical="center" wrapText="1"/>
    </xf>
    <xf numFmtId="3" fontId="29" fillId="5" borderId="1" xfId="1" applyNumberFormat="1" applyFont="1" applyFill="1" applyBorder="1" applyAlignment="1">
      <alignment horizontal="right" vertical="center"/>
    </xf>
    <xf numFmtId="0" fontId="34" fillId="0" borderId="1" xfId="1" applyNumberFormat="1" applyFont="1" applyFill="1" applyBorder="1" applyAlignment="1">
      <alignment horizontal="right" vertical="center" wrapText="1"/>
    </xf>
    <xf numFmtId="3" fontId="29" fillId="0" borderId="1" xfId="1" applyNumberFormat="1" applyFont="1" applyFill="1" applyBorder="1" applyAlignment="1">
      <alignment horizontal="right" vertical="center"/>
    </xf>
    <xf numFmtId="3" fontId="29" fillId="5" borderId="1" xfId="1" applyNumberFormat="1" applyFont="1" applyFill="1" applyBorder="1" applyAlignment="1">
      <alignment vertical="center"/>
    </xf>
    <xf numFmtId="3" fontId="47" fillId="5" borderId="1" xfId="1" applyNumberFormat="1" applyFont="1" applyFill="1" applyBorder="1" applyAlignment="1">
      <alignment horizontal="right" vertical="center" wrapText="1"/>
    </xf>
    <xf numFmtId="0" fontId="51" fillId="0" borderId="0" xfId="3" applyFont="1" applyFill="1" applyBorder="1" applyAlignment="1">
      <alignment vertical="center"/>
    </xf>
    <xf numFmtId="3" fontId="34" fillId="5" borderId="1" xfId="1" applyNumberFormat="1" applyFont="1" applyFill="1" applyBorder="1" applyAlignment="1">
      <alignment horizontal="right" vertical="center" wrapText="1"/>
    </xf>
    <xf numFmtId="3" fontId="37" fillId="6" borderId="25" xfId="1" applyNumberFormat="1" applyFont="1" applyFill="1" applyBorder="1" applyAlignment="1">
      <alignment horizontal="right" vertical="center" wrapText="1"/>
    </xf>
    <xf numFmtId="3" fontId="32" fillId="6" borderId="1" xfId="3" applyNumberFormat="1" applyFont="1" applyFill="1" applyBorder="1" applyAlignment="1">
      <alignment horizontal="center" vertical="center"/>
    </xf>
    <xf numFmtId="3" fontId="32" fillId="4" borderId="1" xfId="1" applyNumberFormat="1" applyFont="1" applyFill="1" applyBorder="1" applyAlignment="1">
      <alignment vertical="center"/>
    </xf>
    <xf numFmtId="14" fontId="50" fillId="0" borderId="0" xfId="3" applyNumberFormat="1" applyFont="1" applyFill="1" applyAlignment="1">
      <alignment horizontal="center" vertical="center"/>
    </xf>
    <xf numFmtId="0" fontId="29" fillId="0" borderId="0" xfId="3" applyFill="1" applyAlignment="1">
      <alignment horizontal="center" vertical="center"/>
    </xf>
    <xf numFmtId="165" fontId="47" fillId="5" borderId="1" xfId="1" applyNumberFormat="1" applyFont="1" applyFill="1" applyBorder="1" applyAlignment="1">
      <alignment horizontal="center" vertical="center" wrapText="1"/>
    </xf>
    <xf numFmtId="3" fontId="37" fillId="4" borderId="1" xfId="1" applyNumberFormat="1" applyFont="1" applyFill="1" applyBorder="1" applyAlignment="1">
      <alignment horizontal="right" vertical="center" wrapText="1"/>
    </xf>
    <xf numFmtId="14" fontId="83" fillId="0" borderId="0" xfId="3" applyNumberFormat="1" applyFont="1" applyFill="1" applyAlignment="1">
      <alignment horizontal="left" vertical="center"/>
    </xf>
    <xf numFmtId="0" fontId="32" fillId="44" borderId="1" xfId="3" applyFont="1" applyFill="1" applyBorder="1" applyAlignment="1">
      <alignment horizontal="center" vertical="center" wrapText="1"/>
    </xf>
    <xf numFmtId="3" fontId="32" fillId="40" borderId="1" xfId="3" applyNumberFormat="1" applyFont="1" applyFill="1" applyBorder="1" applyAlignment="1">
      <alignment horizontal="center" vertical="center"/>
    </xf>
    <xf numFmtId="3" fontId="32" fillId="45" borderId="1" xfId="3" applyNumberFormat="1" applyFont="1" applyFill="1" applyBorder="1" applyAlignment="1">
      <alignment horizontal="center" vertical="center"/>
    </xf>
    <xf numFmtId="0" fontId="32" fillId="43" borderId="1" xfId="0" applyFont="1" applyFill="1" applyBorder="1" applyAlignment="1">
      <alignment horizontal="left" vertical="center"/>
    </xf>
    <xf numFmtId="0" fontId="32" fillId="43" borderId="16" xfId="0" applyFont="1" applyFill="1" applyBorder="1" applyAlignment="1">
      <alignment horizontal="left" vertical="center"/>
    </xf>
    <xf numFmtId="0" fontId="46" fillId="44" borderId="1" xfId="0" applyFont="1" applyFill="1" applyBorder="1" applyAlignment="1">
      <alignment vertical="center"/>
    </xf>
    <xf numFmtId="0" fontId="46" fillId="44" borderId="1" xfId="0" applyFont="1" applyFill="1" applyBorder="1" applyAlignment="1">
      <alignment horizontal="center" vertical="center" wrapText="1"/>
    </xf>
    <xf numFmtId="167" fontId="46" fillId="44" borderId="1" xfId="0" applyNumberFormat="1" applyFont="1" applyFill="1" applyBorder="1" applyAlignment="1">
      <alignment horizontal="center"/>
    </xf>
    <xf numFmtId="0" fontId="46" fillId="44" borderId="1" xfId="0" applyFont="1" applyFill="1" applyBorder="1" applyAlignment="1">
      <alignment horizontal="center" vertical="center"/>
    </xf>
    <xf numFmtId="0" fontId="32" fillId="0" borderId="0" xfId="3" applyFont="1" applyFill="1" applyBorder="1" applyAlignment="1">
      <alignment horizontal="right"/>
    </xf>
    <xf numFmtId="3" fontId="32" fillId="0" borderId="0" xfId="3" applyNumberFormat="1" applyFont="1" applyFill="1" applyBorder="1" applyAlignment="1">
      <alignment horizontal="center"/>
    </xf>
    <xf numFmtId="165" fontId="32" fillId="0" borderId="0" xfId="3" applyNumberFormat="1" applyFont="1" applyFill="1" applyBorder="1" applyAlignment="1">
      <alignment horizontal="center" vertical="center" wrapText="1"/>
    </xf>
    <xf numFmtId="37" fontId="0" fillId="0" borderId="0" xfId="0" applyNumberFormat="1"/>
    <xf numFmtId="3" fontId="29" fillId="3" borderId="0" xfId="2" applyNumberFormat="1" applyFont="1" applyFill="1"/>
    <xf numFmtId="4" fontId="32" fillId="0" borderId="0" xfId="3" applyNumberFormat="1" applyFont="1" applyFill="1" applyBorder="1" applyAlignment="1">
      <alignment horizontal="center" vertical="center" wrapText="1"/>
    </xf>
    <xf numFmtId="3" fontId="55" fillId="0" borderId="0" xfId="3" applyNumberFormat="1" applyFont="1" applyFill="1"/>
    <xf numFmtId="0" fontId="32" fillId="5" borderId="1" xfId="3" applyFont="1" applyFill="1" applyBorder="1" applyAlignment="1">
      <alignment horizontal="center" vertical="center" wrapText="1"/>
    </xf>
    <xf numFmtId="17" fontId="29" fillId="3" borderId="1" xfId="3" quotePrefix="1" applyNumberFormat="1" applyFont="1" applyFill="1" applyBorder="1" applyAlignment="1">
      <alignment horizontal="center" vertical="center"/>
    </xf>
    <xf numFmtId="3" fontId="37" fillId="40" borderId="25" xfId="1" applyNumberFormat="1" applyFont="1" applyFill="1" applyBorder="1" applyAlignment="1">
      <alignment horizontal="right" vertical="center" wrapText="1"/>
    </xf>
    <xf numFmtId="3" fontId="34" fillId="40" borderId="1" xfId="1" applyNumberFormat="1" applyFont="1" applyFill="1" applyBorder="1" applyAlignment="1">
      <alignment horizontal="right" vertical="center" wrapText="1"/>
    </xf>
    <xf numFmtId="3" fontId="29" fillId="40" borderId="1" xfId="1" applyNumberFormat="1" applyFont="1" applyFill="1" applyBorder="1" applyAlignment="1">
      <alignment vertical="center"/>
    </xf>
    <xf numFmtId="0" fontId="34" fillId="40" borderId="1" xfId="1" applyNumberFormat="1" applyFont="1" applyFill="1" applyBorder="1" applyAlignment="1">
      <alignment horizontal="right" vertical="center" wrapText="1"/>
    </xf>
    <xf numFmtId="3" fontId="34" fillId="43" borderId="1" xfId="1" applyNumberFormat="1" applyFont="1" applyFill="1" applyBorder="1" applyAlignment="1">
      <alignment horizontal="right" vertical="center" wrapText="1"/>
    </xf>
    <xf numFmtId="14" fontId="50" fillId="0" borderId="35" xfId="3" applyNumberFormat="1" applyFont="1" applyFill="1" applyBorder="1" applyAlignment="1">
      <alignment horizontal="center" vertical="center"/>
    </xf>
    <xf numFmtId="165" fontId="51" fillId="5" borderId="1" xfId="1" applyNumberFormat="1" applyFont="1" applyFill="1" applyBorder="1" applyAlignment="1">
      <alignment horizontal="center" vertical="center" wrapText="1"/>
    </xf>
    <xf numFmtId="3" fontId="37" fillId="43" borderId="36" xfId="10" applyNumberFormat="1" applyFont="1" applyFill="1" applyBorder="1" applyAlignment="1">
      <alignment horizontal="right" vertical="center" wrapText="1"/>
    </xf>
    <xf numFmtId="0" fontId="32" fillId="0" borderId="35" xfId="3" applyFont="1" applyFill="1" applyBorder="1" applyAlignment="1">
      <alignment horizontal="center"/>
    </xf>
    <xf numFmtId="0" fontId="32" fillId="0" borderId="35" xfId="3" applyFont="1" applyFill="1" applyBorder="1" applyAlignment="1">
      <alignment horizontal="center" vertical="center" wrapText="1"/>
    </xf>
    <xf numFmtId="0" fontId="32" fillId="43" borderId="36" xfId="3" quotePrefix="1" applyFont="1" applyFill="1" applyBorder="1" applyAlignment="1">
      <alignment horizontal="center" vertical="center" wrapText="1"/>
    </xf>
    <xf numFmtId="3" fontId="37" fillId="40" borderId="36" xfId="10" applyNumberFormat="1" applyFont="1" applyFill="1" applyBorder="1" applyAlignment="1">
      <alignment horizontal="right" vertical="center" wrapText="1"/>
    </xf>
    <xf numFmtId="37" fontId="34" fillId="48" borderId="1" xfId="23955" applyNumberFormat="1" applyFont="1" applyFill="1" applyBorder="1" applyAlignment="1">
      <alignment horizontal="center" vertical="center" wrapText="1"/>
    </xf>
    <xf numFmtId="37" fontId="29" fillId="48" borderId="1" xfId="23955" applyNumberFormat="1" applyFont="1" applyFill="1" applyBorder="1" applyAlignment="1">
      <alignment horizontal="center" vertical="center"/>
    </xf>
    <xf numFmtId="37" fontId="34" fillId="0" borderId="1" xfId="23955" applyNumberFormat="1" applyFont="1" applyFill="1" applyBorder="1" applyAlignment="1">
      <alignment horizontal="center" vertical="center" wrapText="1"/>
    </xf>
    <xf numFmtId="37" fontId="29" fillId="0" borderId="1" xfId="23955" applyNumberFormat="1" applyFont="1" applyFill="1" applyBorder="1" applyAlignment="1">
      <alignment horizontal="center" vertical="center"/>
    </xf>
    <xf numFmtId="3" fontId="37" fillId="0" borderId="0" xfId="1" applyNumberFormat="1" applyFont="1" applyFill="1" applyBorder="1" applyAlignment="1">
      <alignment horizontal="right" vertical="center" wrapText="1"/>
    </xf>
    <xf numFmtId="3" fontId="32" fillId="0" borderId="0" xfId="1" applyNumberFormat="1" applyFont="1" applyFill="1" applyBorder="1" applyAlignment="1">
      <alignment vertical="center"/>
    </xf>
    <xf numFmtId="165" fontId="51" fillId="5" borderId="1" xfId="1" applyNumberFormat="1" applyFont="1" applyFill="1" applyBorder="1" applyAlignment="1">
      <alignment horizontal="right" vertical="center" wrapText="1"/>
    </xf>
    <xf numFmtId="3" fontId="48" fillId="0" borderId="0" xfId="1" applyNumberFormat="1" applyFont="1" applyFill="1" applyBorder="1" applyAlignment="1">
      <alignment vertical="center" wrapText="1"/>
    </xf>
    <xf numFmtId="3" fontId="48" fillId="0" borderId="0" xfId="1" applyNumberFormat="1" applyFont="1" applyFill="1" applyBorder="1" applyAlignment="1">
      <alignment vertical="center"/>
    </xf>
    <xf numFmtId="164" fontId="37" fillId="0" borderId="0" xfId="5" applyNumberFormat="1" applyFont="1" applyFill="1" applyBorder="1" applyAlignment="1">
      <alignment horizontal="center"/>
    </xf>
    <xf numFmtId="0" fontId="32" fillId="44" borderId="38" xfId="3" quotePrefix="1" applyFont="1" applyFill="1" applyBorder="1" applyAlignment="1">
      <alignment horizontal="center" wrapText="1"/>
    </xf>
    <xf numFmtId="0" fontId="32" fillId="0" borderId="37" xfId="3" applyFont="1" applyFill="1" applyBorder="1" applyAlignment="1">
      <alignment horizontal="center" vertical="center" wrapText="1"/>
    </xf>
    <xf numFmtId="14" fontId="50" fillId="0" borderId="0" xfId="3" applyNumberFormat="1" applyFont="1" applyFill="1" applyBorder="1" applyAlignment="1">
      <alignment horizontal="center" vertical="center"/>
    </xf>
    <xf numFmtId="0" fontId="32" fillId="44" borderId="39" xfId="3" quotePrefix="1" applyFont="1" applyFill="1" applyBorder="1" applyAlignment="1">
      <alignment horizontal="center" wrapText="1"/>
    </xf>
    <xf numFmtId="3" fontId="37" fillId="44" borderId="40" xfId="1" applyNumberFormat="1" applyFont="1" applyFill="1" applyBorder="1" applyAlignment="1">
      <alignment horizontal="right" vertical="center" wrapText="1"/>
    </xf>
    <xf numFmtId="0" fontId="34" fillId="50" borderId="1" xfId="1" applyNumberFormat="1" applyFont="1" applyFill="1" applyBorder="1" applyAlignment="1">
      <alignment horizontal="right" vertical="center" wrapText="1"/>
    </xf>
    <xf numFmtId="3" fontId="37" fillId="51" borderId="25" xfId="1" applyNumberFormat="1" applyFont="1" applyFill="1" applyBorder="1" applyAlignment="1">
      <alignment horizontal="right" vertical="center" wrapText="1"/>
    </xf>
    <xf numFmtId="3" fontId="37" fillId="52" borderId="25" xfId="1" applyNumberFormat="1" applyFont="1" applyFill="1" applyBorder="1" applyAlignment="1">
      <alignment horizontal="right" vertical="center" wrapText="1"/>
    </xf>
    <xf numFmtId="37" fontId="37" fillId="53" borderId="23" xfId="1" applyNumberFormat="1" applyFont="1" applyFill="1" applyBorder="1" applyAlignment="1">
      <alignment horizontal="right" vertical="center" wrapText="1"/>
    </xf>
    <xf numFmtId="0" fontId="86" fillId="0" borderId="0" xfId="3" applyFont="1" applyFill="1" applyBorder="1" applyAlignment="1">
      <alignment vertical="center"/>
    </xf>
    <xf numFmtId="0" fontId="51" fillId="0" borderId="0" xfId="3" applyFont="1" applyFill="1"/>
    <xf numFmtId="3" fontId="47" fillId="5" borderId="1" xfId="1" applyNumberFormat="1" applyFont="1" applyFill="1" applyBorder="1" applyAlignment="1">
      <alignment vertical="center"/>
    </xf>
    <xf numFmtId="3" fontId="47" fillId="5" borderId="17" xfId="1" applyNumberFormat="1" applyFont="1" applyFill="1" applyBorder="1" applyAlignment="1">
      <alignment horizontal="right" vertical="center" wrapText="1"/>
    </xf>
    <xf numFmtId="3" fontId="47" fillId="5" borderId="17" xfId="1" applyNumberFormat="1" applyFont="1" applyFill="1" applyBorder="1" applyAlignment="1">
      <alignment vertical="center"/>
    </xf>
    <xf numFmtId="3" fontId="48" fillId="5" borderId="25" xfId="1" applyNumberFormat="1" applyFont="1" applyFill="1" applyBorder="1" applyAlignment="1">
      <alignment horizontal="right" vertical="center" wrapText="1"/>
    </xf>
    <xf numFmtId="3" fontId="48" fillId="6" borderId="25" xfId="1" applyNumberFormat="1" applyFont="1" applyFill="1" applyBorder="1" applyAlignment="1">
      <alignment horizontal="right" vertical="center" wrapText="1"/>
    </xf>
    <xf numFmtId="0" fontId="47" fillId="0" borderId="0" xfId="3" applyFont="1" applyFill="1" applyAlignment="1">
      <alignment horizontal="center" vertical="center"/>
    </xf>
    <xf numFmtId="0" fontId="52" fillId="0" borderId="0" xfId="3" applyFont="1" applyFill="1" applyBorder="1" applyAlignment="1">
      <alignment horizontal="center" vertical="center" wrapText="1"/>
    </xf>
    <xf numFmtId="0" fontId="51" fillId="0" borderId="0" xfId="3" applyFont="1" applyFill="1" applyBorder="1"/>
    <xf numFmtId="37" fontId="48" fillId="8" borderId="23" xfId="1" applyNumberFormat="1" applyFont="1" applyFill="1" applyBorder="1" applyAlignment="1">
      <alignment horizontal="right" vertical="center" wrapText="1"/>
    </xf>
    <xf numFmtId="0" fontId="51" fillId="0" borderId="0" xfId="3" applyFont="1" applyFill="1" applyAlignment="1">
      <alignment horizontal="center" vertical="center"/>
    </xf>
    <xf numFmtId="0" fontId="51" fillId="0" borderId="0" xfId="3" applyFont="1" applyFill="1" applyBorder="1" applyAlignment="1">
      <alignment horizontal="center" vertical="center"/>
    </xf>
    <xf numFmtId="0" fontId="52" fillId="0" borderId="37" xfId="3" applyFont="1" applyFill="1" applyBorder="1" applyAlignment="1">
      <alignment horizontal="center" vertical="center" wrapText="1"/>
    </xf>
    <xf numFmtId="0" fontId="51" fillId="0" borderId="37" xfId="3" applyFont="1" applyFill="1" applyBorder="1" applyAlignment="1">
      <alignment horizontal="center" vertical="center"/>
    </xf>
    <xf numFmtId="3" fontId="47" fillId="40" borderId="1" xfId="1" applyNumberFormat="1" applyFont="1" applyFill="1" applyBorder="1" applyAlignment="1">
      <alignment horizontal="right" vertical="center" wrapText="1"/>
    </xf>
    <xf numFmtId="0" fontId="87" fillId="0" borderId="0" xfId="3" applyFont="1" applyFill="1" applyAlignment="1">
      <alignment vertical="center" wrapText="1"/>
    </xf>
    <xf numFmtId="0" fontId="87" fillId="0" borderId="1" xfId="3" applyFont="1" applyFill="1" applyBorder="1" applyAlignment="1">
      <alignment horizontal="center" vertical="center" wrapText="1"/>
    </xf>
    <xf numFmtId="0" fontId="87" fillId="0" borderId="0" xfId="3" applyFont="1" applyFill="1" applyBorder="1" applyAlignment="1">
      <alignment horizontal="center" vertical="center" wrapText="1"/>
    </xf>
    <xf numFmtId="3" fontId="88" fillId="3" borderId="1" xfId="1" applyNumberFormat="1" applyFont="1" applyFill="1" applyBorder="1" applyAlignment="1">
      <alignment horizontal="right" vertical="center" wrapText="1"/>
    </xf>
    <xf numFmtId="3" fontId="88" fillId="3" borderId="1" xfId="1" applyNumberFormat="1" applyFont="1" applyFill="1" applyBorder="1" applyAlignment="1">
      <alignment vertical="center"/>
    </xf>
    <xf numFmtId="3" fontId="88" fillId="3" borderId="17" xfId="1" applyNumberFormat="1" applyFont="1" applyFill="1" applyBorder="1" applyAlignment="1">
      <alignment horizontal="right" vertical="center" wrapText="1"/>
    </xf>
    <xf numFmtId="3" fontId="88" fillId="3" borderId="17" xfId="1" applyNumberFormat="1" applyFont="1" applyFill="1" applyBorder="1" applyAlignment="1">
      <alignment vertical="center"/>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8" fillId="5" borderId="1" xfId="1" applyNumberFormat="1" applyFont="1" applyFill="1" applyBorder="1" applyAlignment="1">
      <alignment horizontal="right" vertical="center" wrapText="1"/>
    </xf>
    <xf numFmtId="3" fontId="87" fillId="5" borderId="24" xfId="1" applyNumberFormat="1" applyFont="1" applyFill="1" applyBorder="1" applyAlignment="1">
      <alignment horizontal="right" vertical="center" wrapText="1"/>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88" fillId="40" borderId="1" xfId="1" applyNumberFormat="1" applyFont="1" applyFill="1" applyBorder="1" applyAlignment="1">
      <alignment horizontal="right" vertical="center" wrapText="1"/>
    </xf>
    <xf numFmtId="0" fontId="86" fillId="3" borderId="0" xfId="3" applyFont="1" applyFill="1" applyBorder="1" applyAlignment="1">
      <alignment vertical="center"/>
    </xf>
    <xf numFmtId="0" fontId="48" fillId="0" borderId="35" xfId="3" applyFont="1" applyFill="1" applyBorder="1" applyAlignment="1">
      <alignment horizontal="center" vertical="center" wrapText="1"/>
    </xf>
    <xf numFmtId="0" fontId="47" fillId="0" borderId="35" xfId="3" applyFont="1" applyFill="1" applyBorder="1" applyAlignment="1">
      <alignment horizontal="center" vertical="center"/>
    </xf>
    <xf numFmtId="0" fontId="29" fillId="0" borderId="0" xfId="3" applyFill="1" applyBorder="1" applyAlignment="1">
      <alignment vertical="top" wrapText="1"/>
    </xf>
    <xf numFmtId="0" fontId="38" fillId="0" borderId="0" xfId="3" applyFont="1" applyFill="1" applyAlignment="1">
      <alignment horizontal="center" vertical="center"/>
    </xf>
    <xf numFmtId="3" fontId="48" fillId="6" borderId="36" xfId="10" applyNumberFormat="1" applyFont="1" applyFill="1" applyBorder="1" applyAlignment="1">
      <alignment horizontal="right" vertical="center" wrapText="1"/>
    </xf>
    <xf numFmtId="0" fontId="38" fillId="0" borderId="0" xfId="3" applyFont="1" applyFill="1"/>
    <xf numFmtId="0" fontId="41" fillId="3" borderId="0" xfId="3" applyFont="1" applyFill="1" applyAlignment="1">
      <alignment horizontal="center" vertical="center"/>
    </xf>
    <xf numFmtId="0" fontId="38" fillId="0" borderId="0" xfId="3" applyFont="1" applyFill="1" applyBorder="1" applyAlignment="1">
      <alignment horizontal="center" vertical="center"/>
    </xf>
    <xf numFmtId="37" fontId="32" fillId="6" borderId="1" xfId="1" applyNumberFormat="1" applyFont="1" applyFill="1" applyBorder="1" applyAlignment="1">
      <alignment horizontal="right" vertical="center" wrapText="1"/>
    </xf>
    <xf numFmtId="0" fontId="45" fillId="6" borderId="1" xfId="3" applyFont="1" applyFill="1" applyBorder="1" applyAlignment="1">
      <alignment horizontal="center"/>
    </xf>
    <xf numFmtId="0" fontId="83" fillId="0" borderId="0" xfId="3" applyFont="1" applyFill="1" applyAlignment="1">
      <alignment horizontal="center" vertical="center"/>
    </xf>
    <xf numFmtId="165" fontId="47" fillId="6" borderId="1" xfId="1" applyNumberFormat="1" applyFont="1" applyFill="1" applyBorder="1" applyAlignment="1">
      <alignment horizontal="center" vertical="center" wrapText="1"/>
    </xf>
    <xf numFmtId="3" fontId="37" fillId="49" borderId="36" xfId="1" applyNumberFormat="1" applyFont="1" applyFill="1" applyBorder="1" applyAlignment="1">
      <alignment horizontal="right" vertical="center" wrapText="1"/>
    </xf>
    <xf numFmtId="0" fontId="32" fillId="3" borderId="0" xfId="1" applyNumberFormat="1" applyFont="1" applyFill="1" applyBorder="1" applyAlignment="1">
      <alignment vertical="center"/>
    </xf>
    <xf numFmtId="3" fontId="37" fillId="40" borderId="36" xfId="1" applyNumberFormat="1" applyFont="1" applyFill="1" applyBorder="1" applyAlignment="1">
      <alignment horizontal="right" vertical="center" wrapText="1"/>
    </xf>
    <xf numFmtId="0" fontId="32" fillId="0" borderId="0" xfId="1" applyNumberFormat="1" applyFont="1" applyFill="1" applyBorder="1" applyAlignment="1">
      <alignment vertical="center"/>
    </xf>
    <xf numFmtId="0" fontId="32" fillId="0" borderId="0" xfId="3" applyNumberFormat="1" applyFont="1" applyFill="1" applyBorder="1" applyAlignment="1">
      <alignment vertical="center"/>
    </xf>
    <xf numFmtId="3" fontId="48" fillId="43" borderId="36" xfId="1" applyNumberFormat="1" applyFont="1" applyFill="1" applyBorder="1" applyAlignment="1">
      <alignment horizontal="right" vertical="center" wrapText="1"/>
    </xf>
    <xf numFmtId="37" fontId="37" fillId="8" borderId="41" xfId="1" applyNumberFormat="1" applyFont="1" applyFill="1" applyBorder="1" applyAlignment="1">
      <alignment horizontal="right" vertical="center" wrapText="1"/>
    </xf>
    <xf numFmtId="0" fontId="32" fillId="0" borderId="37" xfId="3" applyFont="1" applyFill="1" applyBorder="1" applyAlignment="1">
      <alignment horizontal="center"/>
    </xf>
    <xf numFmtId="0" fontId="32" fillId="0" borderId="22" xfId="3" applyFont="1" applyFill="1" applyBorder="1" applyAlignment="1">
      <alignment horizontal="center" vertical="center" wrapText="1"/>
    </xf>
    <xf numFmtId="0" fontId="32" fillId="8" borderId="39" xfId="3" quotePrefix="1" applyFont="1" applyFill="1" applyBorder="1" applyAlignment="1">
      <alignment horizontal="center" vertical="center" wrapText="1"/>
    </xf>
    <xf numFmtId="0" fontId="29" fillId="0" borderId="0" xfId="3" applyFill="1" applyBorder="1" applyAlignment="1">
      <alignment horizontal="center"/>
    </xf>
    <xf numFmtId="3" fontId="29" fillId="0" borderId="0" xfId="3" applyNumberFormat="1" applyFill="1" applyBorder="1"/>
    <xf numFmtId="0" fontId="32" fillId="5" borderId="1" xfId="3" applyFont="1" applyFill="1" applyBorder="1" applyAlignment="1">
      <alignment horizontal="center" wrapText="1"/>
    </xf>
    <xf numFmtId="3" fontId="37" fillId="43" borderId="25" xfId="1" applyNumberFormat="1" applyFont="1" applyFill="1" applyBorder="1" applyAlignment="1">
      <alignment horizontal="right" vertical="center" wrapText="1"/>
    </xf>
    <xf numFmtId="3" fontId="29" fillId="0" borderId="0" xfId="3" applyNumberFormat="1" applyFont="1" applyFill="1"/>
    <xf numFmtId="3" fontId="29" fillId="0" borderId="0" xfId="3" applyNumberFormat="1" applyFont="1" applyFill="1" applyAlignment="1">
      <alignment horizontal="center"/>
    </xf>
    <xf numFmtId="3" fontId="83" fillId="0" borderId="0" xfId="3" applyNumberFormat="1" applyFont="1" applyFill="1" applyAlignment="1">
      <alignment horizontal="center" vertical="center"/>
    </xf>
    <xf numFmtId="3" fontId="29" fillId="0" borderId="0" xfId="3" applyNumberFormat="1" applyFill="1" applyBorder="1" applyAlignment="1">
      <alignment vertical="top" wrapText="1"/>
    </xf>
    <xf numFmtId="0" fontId="32" fillId="0" borderId="0" xfId="3" applyFont="1" applyFill="1" applyBorder="1" applyAlignment="1">
      <alignment horizontal="center" wrapText="1"/>
    </xf>
    <xf numFmtId="3" fontId="52" fillId="6" borderId="1" xfId="3" applyNumberFormat="1" applyFont="1" applyFill="1" applyBorder="1" applyAlignment="1">
      <alignment horizontal="center" vertical="center"/>
    </xf>
    <xf numFmtId="0" fontId="32" fillId="5" borderId="1" xfId="3" applyFont="1" applyFill="1" applyBorder="1" applyAlignment="1">
      <alignment horizontal="center" vertical="center" wrapText="1"/>
    </xf>
    <xf numFmtId="0" fontId="32" fillId="0" borderId="0" xfId="3" applyFont="1" applyFill="1" applyBorder="1" applyAlignment="1">
      <alignment horizontal="center" wrapText="1"/>
    </xf>
    <xf numFmtId="0" fontId="45" fillId="6" borderId="1" xfId="3" applyFont="1" applyFill="1" applyBorder="1" applyAlignment="1">
      <alignment horizontal="center"/>
    </xf>
    <xf numFmtId="0" fontId="32" fillId="5" borderId="1" xfId="3" applyFont="1" applyFill="1" applyBorder="1" applyAlignment="1">
      <alignment horizontal="center" wrapText="1"/>
    </xf>
    <xf numFmtId="0" fontId="30" fillId="0" borderId="0" xfId="3" applyFont="1" applyFill="1" applyAlignment="1">
      <alignment vertical="top"/>
    </xf>
    <xf numFmtId="0" fontId="29" fillId="46" borderId="0" xfId="3" applyFill="1"/>
    <xf numFmtId="0" fontId="90" fillId="46" borderId="0" xfId="3" applyFont="1" applyFill="1" applyAlignment="1">
      <alignment vertical="center"/>
    </xf>
    <xf numFmtId="0" fontId="29" fillId="0" borderId="0" xfId="3" applyFont="1" applyFill="1" applyAlignment="1">
      <alignment vertical="center"/>
    </xf>
    <xf numFmtId="172" fontId="83" fillId="46" borderId="0" xfId="3" applyNumberFormat="1" applyFont="1" applyFill="1" applyAlignment="1"/>
    <xf numFmtId="0" fontId="83" fillId="46" borderId="0" xfId="3" applyFont="1" applyFill="1" applyBorder="1" applyAlignment="1"/>
    <xf numFmtId="0" fontId="29" fillId="46" borderId="0" xfId="3" applyFill="1" applyBorder="1" applyAlignment="1">
      <alignment vertical="top"/>
    </xf>
    <xf numFmtId="0" fontId="29" fillId="46" borderId="0" xfId="3" applyFill="1" applyAlignment="1">
      <alignment vertical="top"/>
    </xf>
    <xf numFmtId="0" fontId="84" fillId="46" borderId="0" xfId="3" applyFont="1" applyFill="1" applyAlignment="1">
      <alignment vertical="top"/>
    </xf>
    <xf numFmtId="0" fontId="32" fillId="44" borderId="1" xfId="3" quotePrefix="1" applyFont="1" applyFill="1" applyBorder="1" applyAlignment="1">
      <alignment horizontal="center" vertical="center" wrapText="1"/>
    </xf>
    <xf numFmtId="0" fontId="32" fillId="3" borderId="1" xfId="3" quotePrefix="1" applyNumberFormat="1" applyFont="1" applyFill="1" applyBorder="1" applyAlignment="1">
      <alignment horizontal="center" vertical="center"/>
    </xf>
    <xf numFmtId="3" fontId="29" fillId="0" borderId="0" xfId="10" applyNumberFormat="1" applyFont="1" applyFill="1" applyBorder="1" applyAlignment="1">
      <alignment horizontal="center" vertical="center"/>
    </xf>
    <xf numFmtId="3" fontId="34" fillId="0" borderId="1" xfId="10" applyNumberFormat="1" applyFont="1" applyFill="1" applyBorder="1" applyAlignment="1">
      <alignment horizontal="right" vertical="center" wrapText="1"/>
    </xf>
    <xf numFmtId="3" fontId="29" fillId="0" borderId="1" xfId="10" applyNumberFormat="1" applyFont="1" applyFill="1" applyBorder="1" applyAlignment="1">
      <alignment horizontal="right" vertical="center"/>
    </xf>
    <xf numFmtId="0" fontId="34" fillId="0" borderId="1" xfId="10" applyNumberFormat="1" applyFont="1" applyFill="1" applyBorder="1" applyAlignment="1">
      <alignment horizontal="right" vertical="center" wrapText="1"/>
    </xf>
    <xf numFmtId="3" fontId="29" fillId="0" borderId="1" xfId="3" applyNumberFormat="1" applyFont="1" applyFill="1" applyBorder="1" applyAlignment="1">
      <alignment horizontal="right" vertical="center" wrapText="1"/>
    </xf>
    <xf numFmtId="3" fontId="29" fillId="3" borderId="1" xfId="3" applyNumberFormat="1" applyFont="1" applyFill="1" applyBorder="1" applyAlignment="1">
      <alignment horizontal="right" vertical="center" wrapText="1"/>
    </xf>
    <xf numFmtId="3" fontId="32"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wrapText="1"/>
    </xf>
    <xf numFmtId="3" fontId="32" fillId="3" borderId="20" xfId="3" applyNumberFormat="1" applyFont="1" applyFill="1" applyBorder="1" applyAlignment="1">
      <alignment horizontal="right" vertical="center"/>
    </xf>
    <xf numFmtId="0" fontId="50" fillId="3" borderId="0" xfId="3" applyFont="1" applyFill="1" applyAlignment="1">
      <alignment vertical="center"/>
    </xf>
    <xf numFmtId="0" fontId="32" fillId="0" borderId="1" xfId="3" quotePrefix="1" applyFont="1" applyFill="1" applyBorder="1" applyAlignment="1">
      <alignment horizontal="center" vertical="center" wrapText="1"/>
    </xf>
    <xf numFmtId="3" fontId="34" fillId="43" borderId="1" xfId="10" applyNumberFormat="1" applyFont="1" applyFill="1" applyBorder="1" applyAlignment="1">
      <alignment horizontal="right" vertical="center" wrapText="1"/>
    </xf>
    <xf numFmtId="3" fontId="29" fillId="3" borderId="0" xfId="10" applyNumberFormat="1" applyFont="1" applyFill="1" applyBorder="1" applyAlignment="1">
      <alignment horizontal="right" vertical="center"/>
    </xf>
    <xf numFmtId="3" fontId="34" fillId="40" borderId="1" xfId="10" applyNumberFormat="1" applyFont="1" applyFill="1" applyBorder="1" applyAlignment="1">
      <alignment horizontal="right" vertical="center" wrapText="1"/>
    </xf>
    <xf numFmtId="3" fontId="29" fillId="0" borderId="0" xfId="10" applyNumberFormat="1" applyFont="1" applyFill="1" applyBorder="1" applyAlignment="1">
      <alignment horizontal="right" vertical="center"/>
    </xf>
    <xf numFmtId="3" fontId="32" fillId="43" borderId="1" xfId="3" applyNumberFormat="1" applyFont="1" applyFill="1" applyBorder="1" applyAlignment="1">
      <alignment horizontal="right" vertical="center" wrapText="1"/>
    </xf>
    <xf numFmtId="0" fontId="45" fillId="3" borderId="0" xfId="3" applyFont="1" applyFill="1" applyAlignment="1">
      <alignment vertical="center"/>
    </xf>
    <xf numFmtId="3" fontId="47" fillId="5" borderId="1" xfId="10" applyNumberFormat="1" applyFont="1" applyFill="1" applyBorder="1" applyAlignment="1">
      <alignment horizontal="right" vertical="center" wrapText="1"/>
    </xf>
    <xf numFmtId="0" fontId="32" fillId="3" borderId="0" xfId="3" applyFont="1" applyFill="1" applyAlignment="1">
      <alignment vertical="center"/>
    </xf>
    <xf numFmtId="3" fontId="32" fillId="0" borderId="1" xfId="10" applyNumberFormat="1" applyFont="1" applyFill="1" applyBorder="1" applyAlignment="1">
      <alignment horizontal="right" vertical="center" wrapText="1"/>
    </xf>
    <xf numFmtId="3" fontId="37" fillId="43" borderId="1" xfId="10" applyNumberFormat="1" applyFont="1" applyFill="1" applyBorder="1" applyAlignment="1">
      <alignment horizontal="right" vertical="center" wrapText="1"/>
    </xf>
    <xf numFmtId="0" fontId="50" fillId="3" borderId="0" xfId="3" applyFont="1" applyFill="1" applyAlignment="1">
      <alignment horizontal="right" vertical="center"/>
    </xf>
    <xf numFmtId="0" fontId="45" fillId="3" borderId="0" xfId="3" applyFont="1" applyFill="1" applyAlignment="1">
      <alignment horizontal="right" vertical="center"/>
    </xf>
    <xf numFmtId="0" fontId="32" fillId="3" borderId="0" xfId="3" applyFont="1" applyFill="1" applyAlignment="1">
      <alignment horizontal="right" vertical="center"/>
    </xf>
    <xf numFmtId="0" fontId="29" fillId="3" borderId="0" xfId="3" applyFill="1" applyAlignment="1">
      <alignment horizontal="right" vertical="center"/>
    </xf>
    <xf numFmtId="0" fontId="50" fillId="0" borderId="0" xfId="3" applyFont="1" applyFill="1" applyAlignment="1">
      <alignment vertical="center"/>
    </xf>
    <xf numFmtId="0" fontId="32" fillId="3" borderId="0" xfId="3" applyFont="1" applyFill="1" applyBorder="1" applyAlignment="1">
      <alignment vertical="center"/>
    </xf>
    <xf numFmtId="0" fontId="38" fillId="0" borderId="0" xfId="3" applyFont="1" applyFill="1" applyAlignment="1">
      <alignment vertical="center"/>
    </xf>
    <xf numFmtId="164" fontId="29" fillId="3" borderId="0" xfId="3" applyNumberFormat="1" applyFont="1" applyFill="1" applyBorder="1" applyAlignment="1">
      <alignment vertical="center"/>
    </xf>
    <xf numFmtId="0" fontId="32" fillId="6" borderId="1" xfId="3" applyFont="1" applyFill="1" applyBorder="1" applyAlignment="1">
      <alignment horizontal="center" vertical="center"/>
    </xf>
    <xf numFmtId="3" fontId="29" fillId="3" borderId="0" xfId="3" applyNumberFormat="1" applyFont="1" applyFill="1" applyBorder="1" applyAlignment="1">
      <alignment horizontal="center" vertical="center" wrapText="1"/>
    </xf>
    <xf numFmtId="3" fontId="29" fillId="3" borderId="1" xfId="10" applyNumberFormat="1" applyFont="1" applyFill="1" applyBorder="1" applyAlignment="1">
      <alignment horizontal="right" vertical="center" wrapText="1"/>
    </xf>
    <xf numFmtId="3" fontId="47"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xf>
    <xf numFmtId="0" fontId="32" fillId="0" borderId="1" xfId="3" quotePrefix="1" applyNumberFormat="1" applyFont="1" applyFill="1" applyBorder="1" applyAlignment="1">
      <alignment horizontal="center" vertical="center"/>
    </xf>
    <xf numFmtId="3" fontId="29" fillId="0" borderId="0" xfId="3" applyNumberFormat="1" applyFont="1" applyFill="1" applyBorder="1" applyAlignment="1">
      <alignment horizontal="center" vertical="center" wrapText="1"/>
    </xf>
    <xf numFmtId="3" fontId="29" fillId="0" borderId="1" xfId="10" applyNumberFormat="1" applyFont="1" applyFill="1" applyBorder="1" applyAlignment="1">
      <alignment horizontal="right" vertical="center" wrapText="1"/>
    </xf>
    <xf numFmtId="3" fontId="32" fillId="0" borderId="1" xfId="3" applyNumberFormat="1" applyFont="1" applyFill="1" applyBorder="1" applyAlignment="1">
      <alignment horizontal="right" vertical="center" wrapText="1"/>
    </xf>
    <xf numFmtId="3" fontId="32" fillId="0" borderId="20" xfId="3" applyNumberFormat="1" applyFont="1" applyFill="1" applyBorder="1" applyAlignment="1">
      <alignment horizontal="right" vertical="center"/>
    </xf>
    <xf numFmtId="0" fontId="32" fillId="6" borderId="1" xfId="3" quotePrefix="1" applyFont="1" applyFill="1" applyBorder="1" applyAlignment="1">
      <alignment horizontal="center" vertical="center" wrapText="1"/>
    </xf>
    <xf numFmtId="3" fontId="37" fillId="6" borderId="1" xfId="10" applyNumberFormat="1" applyFont="1" applyFill="1" applyBorder="1" applyAlignment="1">
      <alignment horizontal="right" vertical="center" wrapText="1"/>
    </xf>
    <xf numFmtId="3" fontId="37" fillId="5" borderId="1" xfId="10" applyNumberFormat="1" applyFont="1" applyFill="1" applyBorder="1" applyAlignment="1">
      <alignment horizontal="right" vertical="center" wrapText="1"/>
    </xf>
    <xf numFmtId="3" fontId="37" fillId="42" borderId="1" xfId="10" applyNumberFormat="1" applyFont="1" applyFill="1" applyBorder="1" applyAlignment="1">
      <alignment horizontal="right" vertical="center" wrapText="1"/>
    </xf>
    <xf numFmtId="0" fontId="45" fillId="6" borderId="1" xfId="3" applyFont="1" applyFill="1" applyBorder="1" applyAlignment="1">
      <alignment horizontal="center" vertical="center"/>
    </xf>
    <xf numFmtId="0" fontId="29" fillId="3" borderId="0" xfId="3" applyFont="1" applyFill="1" applyAlignment="1">
      <alignment horizontal="center" vertical="center"/>
    </xf>
    <xf numFmtId="3" fontId="37" fillId="0" borderId="0" xfId="10" applyNumberFormat="1" applyFont="1" applyFill="1" applyBorder="1" applyAlignment="1">
      <alignment horizontal="right" vertical="center" wrapText="1"/>
    </xf>
    <xf numFmtId="3" fontId="52" fillId="0" borderId="0" xfId="10" applyNumberFormat="1" applyFont="1" applyFill="1" applyBorder="1" applyAlignment="1">
      <alignment horizontal="right" vertical="center"/>
    </xf>
    <xf numFmtId="0" fontId="32" fillId="0" borderId="35" xfId="3" applyFont="1" applyFill="1" applyBorder="1" applyAlignment="1">
      <alignment horizontal="center" vertical="center"/>
    </xf>
    <xf numFmtId="0" fontId="29" fillId="0" borderId="0" xfId="3" applyFill="1" applyAlignment="1">
      <alignment vertical="center"/>
    </xf>
    <xf numFmtId="0" fontId="29" fillId="46" borderId="0" xfId="3" applyFont="1" applyFill="1" applyAlignment="1">
      <alignment vertical="center"/>
    </xf>
    <xf numFmtId="0" fontId="83" fillId="46" borderId="0" xfId="3" applyFont="1" applyFill="1" applyAlignment="1"/>
    <xf numFmtId="0" fontId="29" fillId="46" borderId="0" xfId="3" applyFont="1" applyFill="1"/>
    <xf numFmtId="37" fontId="37" fillId="8" borderId="42" xfId="1" applyNumberFormat="1" applyFont="1" applyFill="1" applyBorder="1" applyAlignment="1">
      <alignment horizontal="right" vertical="center" wrapText="1"/>
    </xf>
    <xf numFmtId="0" fontId="78" fillId="0" borderId="0" xfId="3" applyFont="1" applyFill="1" applyBorder="1" applyAlignment="1">
      <alignment vertical="center"/>
    </xf>
    <xf numFmtId="0" fontId="88" fillId="0" borderId="0" xfId="3" applyFont="1" applyFill="1"/>
    <xf numFmtId="3" fontId="87" fillId="5" borderId="25" xfId="1" applyNumberFormat="1" applyFont="1" applyFill="1" applyBorder="1" applyAlignment="1">
      <alignment horizontal="right" vertical="center" wrapText="1"/>
    </xf>
    <xf numFmtId="3" fontId="87" fillId="6" borderId="25" xfId="1" applyNumberFormat="1" applyFont="1" applyFill="1" applyBorder="1" applyAlignment="1">
      <alignment horizontal="right" vertical="center" wrapText="1"/>
    </xf>
    <xf numFmtId="0" fontId="88" fillId="0" borderId="0" xfId="3" applyFont="1" applyFill="1" applyBorder="1"/>
    <xf numFmtId="3" fontId="87" fillId="8" borderId="23" xfId="1" applyNumberFormat="1" applyFont="1" applyFill="1" applyBorder="1" applyAlignment="1">
      <alignment horizontal="right" vertical="center" wrapText="1"/>
    </xf>
    <xf numFmtId="3" fontId="91" fillId="6" borderId="25" xfId="1" applyNumberFormat="1" applyFont="1" applyFill="1" applyBorder="1" applyAlignment="1">
      <alignment horizontal="right" vertical="center" wrapText="1"/>
    </xf>
    <xf numFmtId="37" fontId="87" fillId="8" borderId="23" xfId="1" applyNumberFormat="1" applyFont="1" applyFill="1" applyBorder="1" applyAlignment="1">
      <alignment horizontal="right" vertical="center" wrapText="1"/>
    </xf>
    <xf numFmtId="0" fontId="87" fillId="0" borderId="37" xfId="3" applyFont="1" applyFill="1" applyBorder="1" applyAlignment="1">
      <alignment horizontal="center" vertical="center" wrapText="1"/>
    </xf>
    <xf numFmtId="0" fontId="88" fillId="0" borderId="37" xfId="3" applyFont="1" applyFill="1" applyBorder="1"/>
    <xf numFmtId="3" fontId="87" fillId="49" borderId="36" xfId="1" applyNumberFormat="1" applyFont="1" applyFill="1" applyBorder="1" applyAlignment="1">
      <alignment horizontal="right" vertical="center" wrapText="1"/>
    </xf>
    <xf numFmtId="0" fontId="87" fillId="0" borderId="35" xfId="3" applyFont="1" applyFill="1" applyBorder="1" applyAlignment="1">
      <alignment horizontal="center" vertical="center" wrapText="1"/>
    </xf>
    <xf numFmtId="0" fontId="88" fillId="0" borderId="35" xfId="3" applyFont="1" applyFill="1" applyBorder="1"/>
    <xf numFmtId="3" fontId="91" fillId="43" borderId="25" xfId="1" applyNumberFormat="1" applyFont="1" applyFill="1" applyBorder="1" applyAlignment="1">
      <alignment horizontal="right" vertical="center" wrapText="1"/>
    </xf>
    <xf numFmtId="0" fontId="34" fillId="54" borderId="1" xfId="5" applyFont="1" applyFill="1" applyBorder="1" applyAlignment="1">
      <alignment horizontal="left" wrapText="1"/>
    </xf>
    <xf numFmtId="0" fontId="34" fillId="54" borderId="16" xfId="5" applyFont="1" applyFill="1" applyBorder="1" applyAlignment="1">
      <alignment horizontal="left" wrapText="1"/>
    </xf>
    <xf numFmtId="0" fontId="34" fillId="0" borderId="0" xfId="5" applyFont="1" applyFill="1" applyBorder="1" applyAlignment="1">
      <alignment horizontal="left" wrapText="1"/>
    </xf>
    <xf numFmtId="167" fontId="29" fillId="0" borderId="0" xfId="7" applyNumberFormat="1" applyFont="1" applyFill="1" applyBorder="1" applyAlignment="1">
      <alignment horizontal="center"/>
    </xf>
    <xf numFmtId="0" fontId="34" fillId="6" borderId="1" xfId="5" applyFont="1" applyFill="1" applyBorder="1" applyAlignment="1">
      <alignment horizontal="left" wrapText="1"/>
    </xf>
    <xf numFmtId="0" fontId="34" fillId="54" borderId="18" xfId="5" applyFont="1" applyFill="1" applyBorder="1" applyAlignment="1">
      <alignment horizontal="left" wrapText="1"/>
    </xf>
    <xf numFmtId="0" fontId="32" fillId="6" borderId="1" xfId="3" applyFont="1" applyFill="1" applyBorder="1" applyAlignment="1">
      <alignment horizontal="center" vertical="center" wrapText="1"/>
    </xf>
    <xf numFmtId="3" fontId="32" fillId="6" borderId="1" xfId="3" applyNumberFormat="1" applyFont="1" applyFill="1" applyBorder="1" applyAlignment="1">
      <alignment horizontal="center" vertical="center" wrapText="1"/>
    </xf>
    <xf numFmtId="0" fontId="32" fillId="43" borderId="1" xfId="3" applyFont="1" applyFill="1" applyBorder="1" applyAlignment="1">
      <alignment horizontal="center" vertical="center" wrapText="1"/>
    </xf>
    <xf numFmtId="3" fontId="32" fillId="0" borderId="1" xfId="3" applyNumberFormat="1" applyFont="1" applyFill="1" applyBorder="1"/>
    <xf numFmtId="3" fontId="32" fillId="0" borderId="0" xfId="3" applyNumberFormat="1" applyFont="1" applyFill="1" applyBorder="1"/>
    <xf numFmtId="4" fontId="29" fillId="3" borderId="1" xfId="3" applyNumberFormat="1" applyFont="1" applyFill="1" applyBorder="1"/>
    <xf numFmtId="4" fontId="29" fillId="0" borderId="0" xfId="3" applyNumberFormat="1" applyFont="1" applyFill="1" applyBorder="1"/>
    <xf numFmtId="4" fontId="29" fillId="3" borderId="16" xfId="3" applyNumberFormat="1" applyFont="1" applyFill="1" applyBorder="1"/>
    <xf numFmtId="3" fontId="29" fillId="3" borderId="1" xfId="3" applyNumberFormat="1" applyFont="1" applyFill="1" applyBorder="1"/>
    <xf numFmtId="3" fontId="29" fillId="0" borderId="0" xfId="3" applyNumberFormat="1" applyFont="1" applyFill="1" applyBorder="1"/>
    <xf numFmtId="3" fontId="29" fillId="3" borderId="16" xfId="3" applyNumberFormat="1" applyFont="1" applyFill="1" applyBorder="1"/>
    <xf numFmtId="3" fontId="29" fillId="5" borderId="1" xfId="3" applyNumberFormat="1" applyFont="1" applyFill="1" applyBorder="1"/>
    <xf numFmtId="4" fontId="29" fillId="5" borderId="1" xfId="3" applyNumberFormat="1" applyFont="1" applyFill="1" applyBorder="1"/>
    <xf numFmtId="14" fontId="83" fillId="46" borderId="0" xfId="2" applyNumberFormat="1" applyFont="1" applyFill="1" applyBorder="1" applyAlignment="1">
      <alignment horizontal="left" vertical="center"/>
    </xf>
    <xf numFmtId="0" fontId="30" fillId="3" borderId="0" xfId="2" applyFont="1" applyFill="1" applyAlignment="1">
      <alignment horizontal="left" vertical="center"/>
    </xf>
    <xf numFmtId="0" fontId="45" fillId="6" borderId="0" xfId="3" applyFont="1" applyFill="1" applyBorder="1" applyAlignment="1">
      <alignment horizontal="center"/>
    </xf>
    <xf numFmtId="43" fontId="32" fillId="3" borderId="0" xfId="3" applyNumberFormat="1" applyFont="1" applyFill="1" applyBorder="1" applyAlignment="1">
      <alignment horizontal="center" vertical="center" wrapText="1"/>
    </xf>
    <xf numFmtId="167" fontId="29" fillId="3" borderId="0" xfId="7" applyNumberFormat="1" applyFont="1" applyFill="1" applyBorder="1" applyAlignment="1">
      <alignment horizontal="center"/>
    </xf>
    <xf numFmtId="167" fontId="32" fillId="5" borderId="0" xfId="7" applyNumberFormat="1" applyFont="1" applyFill="1" applyBorder="1" applyAlignment="1">
      <alignment horizontal="center"/>
    </xf>
    <xf numFmtId="0" fontId="32" fillId="6" borderId="1" xfId="3" applyFont="1" applyFill="1" applyBorder="1" applyAlignment="1">
      <alignment horizontal="center" vertical="center" wrapText="1"/>
    </xf>
    <xf numFmtId="0" fontId="78" fillId="0" borderId="0" xfId="0" applyFont="1" applyFill="1" applyBorder="1" applyAlignment="1">
      <alignment vertical="center"/>
    </xf>
    <xf numFmtId="3" fontId="34" fillId="55" borderId="1" xfId="1" applyNumberFormat="1" applyFont="1" applyFill="1" applyBorder="1" applyAlignment="1">
      <alignment horizontal="center" vertical="center" wrapText="1"/>
    </xf>
    <xf numFmtId="37" fontId="29" fillId="55" borderId="1" xfId="1" applyNumberFormat="1" applyFont="1" applyFill="1" applyBorder="1" applyAlignment="1">
      <alignment horizontal="center"/>
    </xf>
    <xf numFmtId="167" fontId="29" fillId="56" borderId="1" xfId="7" applyNumberFormat="1" applyFont="1" applyFill="1" applyBorder="1" applyAlignment="1">
      <alignment horizontal="center"/>
    </xf>
    <xf numFmtId="37" fontId="37" fillId="50" borderId="1" xfId="1" applyNumberFormat="1" applyFont="1" applyFill="1" applyBorder="1" applyAlignment="1">
      <alignment horizontal="center" wrapText="1"/>
    </xf>
    <xf numFmtId="167" fontId="32" fillId="50" borderId="1" xfId="7" applyNumberFormat="1" applyFont="1" applyFill="1" applyBorder="1" applyAlignment="1">
      <alignment horizontal="center"/>
    </xf>
    <xf numFmtId="0" fontId="32" fillId="56" borderId="1" xfId="3" quotePrefix="1" applyFont="1" applyFill="1" applyBorder="1" applyAlignment="1">
      <alignment horizontal="center" vertical="center" wrapText="1"/>
    </xf>
    <xf numFmtId="43" fontId="32" fillId="56" borderId="1" xfId="3" applyNumberFormat="1" applyFont="1" applyFill="1" applyBorder="1" applyAlignment="1">
      <alignment horizontal="center" vertical="center" wrapText="1"/>
    </xf>
    <xf numFmtId="3" fontId="32" fillId="6" borderId="1" xfId="7" applyNumberFormat="1" applyFont="1" applyFill="1" applyBorder="1" applyAlignment="1">
      <alignment horizontal="right"/>
    </xf>
    <xf numFmtId="4" fontId="32" fillId="6" borderId="1" xfId="7" applyNumberFormat="1" applyFont="1" applyFill="1" applyBorder="1" applyAlignment="1">
      <alignment horizontal="right"/>
    </xf>
    <xf numFmtId="3" fontId="32" fillId="0" borderId="1" xfId="7" applyNumberFormat="1" applyFont="1" applyFill="1" applyBorder="1" applyAlignment="1">
      <alignment horizontal="right"/>
    </xf>
    <xf numFmtId="4" fontId="32" fillId="0" borderId="1" xfId="7" applyNumberFormat="1" applyFont="1" applyFill="1" applyBorder="1" applyAlignment="1">
      <alignment horizontal="right"/>
    </xf>
    <xf numFmtId="3" fontId="32" fillId="43" borderId="1" xfId="3" applyNumberFormat="1" applyFont="1" applyFill="1" applyBorder="1" applyAlignment="1">
      <alignment horizontal="right"/>
    </xf>
    <xf numFmtId="14" fontId="83" fillId="0" borderId="0" xfId="2" applyNumberFormat="1" applyFont="1" applyFill="1" applyBorder="1" applyAlignment="1">
      <alignment horizontal="left" vertical="center"/>
    </xf>
    <xf numFmtId="4" fontId="32" fillId="3" borderId="1" xfId="3" applyNumberFormat="1" applyFont="1" applyFill="1" applyBorder="1"/>
    <xf numFmtId="4" fontId="32" fillId="43" borderId="1" xfId="3" applyNumberFormat="1" applyFont="1" applyFill="1" applyBorder="1" applyAlignment="1">
      <alignment horizontal="right"/>
    </xf>
    <xf numFmtId="3" fontId="29" fillId="0" borderId="1" xfId="3" applyNumberFormat="1" applyFont="1" applyFill="1" applyBorder="1" applyAlignment="1">
      <alignment horizontal="right" vertical="center"/>
    </xf>
    <xf numFmtId="0" fontId="29" fillId="0" borderId="1" xfId="3" applyFont="1" applyFill="1" applyBorder="1" applyAlignment="1">
      <alignment horizontal="right" vertical="center"/>
    </xf>
    <xf numFmtId="0" fontId="38" fillId="0" borderId="0" xfId="3" applyFont="1" applyFill="1" applyAlignment="1">
      <alignment horizontal="right" vertical="center"/>
    </xf>
    <xf numFmtId="0" fontId="29" fillId="0" borderId="0" xfId="3" applyFont="1" applyFill="1" applyBorder="1" applyAlignment="1">
      <alignment horizontal="right" vertical="center"/>
    </xf>
    <xf numFmtId="3" fontId="29" fillId="0" borderId="0" xfId="3" applyNumberFormat="1" applyFont="1" applyFill="1" applyBorder="1" applyAlignment="1">
      <alignment horizontal="right" vertical="center"/>
    </xf>
    <xf numFmtId="3" fontId="32" fillId="0" borderId="1" xfId="3" applyNumberFormat="1" applyFont="1" applyFill="1" applyBorder="1" applyAlignment="1">
      <alignment horizontal="right" vertical="center"/>
    </xf>
    <xf numFmtId="0" fontId="32" fillId="46" borderId="1" xfId="3" applyFont="1" applyFill="1" applyBorder="1" applyAlignment="1">
      <alignment horizontal="center" vertical="center"/>
    </xf>
    <xf numFmtId="0" fontId="46" fillId="47" borderId="1" xfId="0" applyFont="1" applyFill="1" applyBorder="1" applyAlignment="1">
      <alignment horizontal="center" vertical="center"/>
    </xf>
    <xf numFmtId="0" fontId="46" fillId="47" borderId="1" xfId="0" applyFont="1" applyFill="1" applyBorder="1" applyAlignment="1">
      <alignment horizontal="center" vertical="center" wrapText="1"/>
    </xf>
    <xf numFmtId="167" fontId="29" fillId="3" borderId="1" xfId="7" quotePrefix="1" applyNumberFormat="1" applyFont="1" applyFill="1" applyBorder="1" applyAlignment="1">
      <alignment horizontal="center"/>
    </xf>
    <xf numFmtId="0" fontId="83" fillId="0" borderId="0" xfId="3" applyFont="1" applyFill="1" applyBorder="1" applyAlignment="1">
      <alignment vertical="center"/>
    </xf>
    <xf numFmtId="0" fontId="85" fillId="0" borderId="0" xfId="0" applyFont="1" applyFill="1" applyBorder="1" applyAlignment="1">
      <alignment horizontal="left" vertical="center"/>
    </xf>
    <xf numFmtId="0" fontId="32" fillId="0" borderId="0" xfId="3" applyFont="1" applyFill="1" applyBorder="1" applyAlignment="1">
      <alignment horizontal="center" wrapText="1"/>
    </xf>
    <xf numFmtId="3" fontId="30" fillId="0" borderId="0" xfId="3" applyNumberFormat="1" applyFont="1" applyFill="1" applyBorder="1" applyAlignment="1">
      <alignment vertical="center"/>
    </xf>
    <xf numFmtId="4" fontId="30" fillId="0" borderId="0" xfId="3" applyNumberFormat="1" applyFont="1" applyFill="1" applyBorder="1" applyAlignment="1">
      <alignment vertical="center"/>
    </xf>
    <xf numFmtId="3" fontId="91" fillId="6" borderId="1" xfId="10" applyNumberFormat="1" applyFont="1" applyFill="1" applyBorder="1" applyAlignment="1">
      <alignment horizontal="right" vertical="center" wrapText="1"/>
    </xf>
    <xf numFmtId="3" fontId="91" fillId="5" borderId="1" xfId="10" applyNumberFormat="1" applyFont="1" applyFill="1" applyBorder="1" applyAlignment="1">
      <alignment horizontal="right" vertical="center" wrapText="1"/>
    </xf>
    <xf numFmtId="3" fontId="45" fillId="6" borderId="36" xfId="10" applyNumberFormat="1" applyFont="1" applyFill="1" applyBorder="1" applyAlignment="1">
      <alignment horizontal="right" vertical="center" wrapText="1"/>
    </xf>
    <xf numFmtId="3" fontId="48" fillId="6" borderId="1" xfId="10" applyNumberFormat="1" applyFont="1" applyFill="1" applyBorder="1" applyAlignment="1">
      <alignment horizontal="right" vertical="center" wrapText="1"/>
    </xf>
    <xf numFmtId="3" fontId="48" fillId="5" borderId="1" xfId="10" applyNumberFormat="1" applyFont="1" applyFill="1" applyBorder="1" applyAlignment="1">
      <alignment horizontal="right" vertical="center" wrapText="1"/>
    </xf>
    <xf numFmtId="3" fontId="48" fillId="49" borderId="36" xfId="1" applyNumberFormat="1" applyFont="1" applyFill="1" applyBorder="1" applyAlignment="1">
      <alignment horizontal="right" vertical="center" wrapText="1"/>
    </xf>
    <xf numFmtId="172" fontId="83" fillId="46" borderId="0" xfId="3" applyNumberFormat="1" applyFont="1" applyFill="1" applyBorder="1" applyAlignment="1">
      <alignment horizontal="center" vertical="center"/>
    </xf>
    <xf numFmtId="3" fontId="37" fillId="8" borderId="42" xfId="1" applyNumberFormat="1" applyFont="1" applyFill="1" applyBorder="1" applyAlignment="1">
      <alignment horizontal="right" vertical="center" wrapText="1"/>
    </xf>
    <xf numFmtId="3" fontId="32" fillId="6" borderId="1" xfId="1" applyNumberFormat="1" applyFont="1" applyFill="1" applyBorder="1" applyAlignment="1">
      <alignment horizontal="right" vertical="center" wrapText="1"/>
    </xf>
    <xf numFmtId="3" fontId="32" fillId="0" borderId="0" xfId="3" applyNumberFormat="1" applyFont="1" applyFill="1" applyBorder="1" applyAlignment="1">
      <alignment horizontal="center" vertical="center" wrapText="1"/>
    </xf>
    <xf numFmtId="4" fontId="29" fillId="0" borderId="0" xfId="1" applyNumberFormat="1" applyFont="1" applyFill="1" applyBorder="1" applyAlignment="1">
      <alignment vertical="center"/>
    </xf>
    <xf numFmtId="3" fontId="36" fillId="3" borderId="0" xfId="2" applyNumberFormat="1" applyFont="1" applyFill="1"/>
    <xf numFmtId="10" fontId="44" fillId="0" borderId="1" xfId="0" quotePrefix="1" applyNumberFormat="1" applyFont="1" applyBorder="1" applyAlignment="1">
      <alignment horizontal="center" vertical="center"/>
    </xf>
    <xf numFmtId="167" fontId="50" fillId="57" borderId="1" xfId="7" applyNumberFormat="1" applyFont="1" applyFill="1" applyBorder="1" applyAlignment="1">
      <alignment horizontal="center" vertical="center"/>
    </xf>
    <xf numFmtId="4" fontId="37" fillId="6" borderId="25" xfId="1" applyNumberFormat="1" applyFont="1" applyFill="1" applyBorder="1" applyAlignment="1">
      <alignment horizontal="right" vertical="center" wrapText="1"/>
    </xf>
    <xf numFmtId="4" fontId="29" fillId="0" borderId="1" xfId="1" applyNumberFormat="1" applyFont="1" applyFill="1" applyBorder="1" applyAlignment="1">
      <alignment horizontal="right" vertical="center"/>
    </xf>
    <xf numFmtId="4" fontId="34" fillId="0" borderId="1" xfId="1" applyNumberFormat="1" applyFont="1" applyFill="1" applyBorder="1" applyAlignment="1">
      <alignment horizontal="right" vertical="center" wrapText="1"/>
    </xf>
    <xf numFmtId="4" fontId="29" fillId="0" borderId="0" xfId="1" applyNumberFormat="1" applyFont="1" applyFill="1" applyBorder="1" applyAlignment="1">
      <alignment horizontal="right" vertical="center"/>
    </xf>
    <xf numFmtId="3" fontId="29" fillId="3" borderId="1" xfId="7" applyNumberFormat="1" applyFont="1" applyFill="1" applyBorder="1" applyAlignment="1">
      <alignment horizontal="right"/>
    </xf>
    <xf numFmtId="3" fontId="29" fillId="0" borderId="0" xfId="7" applyNumberFormat="1" applyFont="1" applyFill="1" applyBorder="1" applyAlignment="1">
      <alignment horizontal="right"/>
    </xf>
    <xf numFmtId="3" fontId="29" fillId="3" borderId="16" xfId="7" applyNumberFormat="1" applyFont="1" applyFill="1" applyBorder="1" applyAlignment="1">
      <alignment horizontal="right"/>
    </xf>
    <xf numFmtId="0" fontId="83" fillId="46" borderId="0" xfId="3" applyFont="1" applyFill="1" applyAlignment="1">
      <alignment horizontal="right"/>
    </xf>
    <xf numFmtId="0" fontId="30" fillId="0" borderId="0" xfId="3" applyFont="1" applyFill="1" applyAlignment="1">
      <alignment horizontal="left" vertical="center" wrapText="1"/>
    </xf>
    <xf numFmtId="0" fontId="48" fillId="5" borderId="1" xfId="3" applyFont="1" applyFill="1" applyBorder="1" applyAlignment="1">
      <alignment horizontal="center" vertical="center" wrapText="1"/>
    </xf>
    <xf numFmtId="0" fontId="32" fillId="4" borderId="6" xfId="3" applyFont="1" applyFill="1" applyBorder="1" applyAlignment="1">
      <alignment horizontal="center" vertical="center" wrapText="1"/>
    </xf>
    <xf numFmtId="0" fontId="32" fillId="4" borderId="7" xfId="3" applyFont="1" applyFill="1" applyBorder="1" applyAlignment="1">
      <alignment horizontal="center" vertical="center" wrapText="1"/>
    </xf>
    <xf numFmtId="0" fontId="32" fillId="4" borderId="5" xfId="3" applyFont="1" applyFill="1" applyBorder="1" applyAlignment="1">
      <alignment horizontal="center" vertical="center" wrapText="1"/>
    </xf>
    <xf numFmtId="0" fontId="32" fillId="4" borderId="4" xfId="3" applyFont="1" applyFill="1" applyBorder="1" applyAlignment="1">
      <alignment horizontal="center" vertical="center" wrapText="1"/>
    </xf>
    <xf numFmtId="164" fontId="29" fillId="3" borderId="5" xfId="3" applyNumberFormat="1" applyFont="1" applyFill="1" applyBorder="1" applyAlignment="1">
      <alignment horizontal="center" vertical="center"/>
    </xf>
    <xf numFmtId="164" fontId="29" fillId="3" borderId="3" xfId="3" applyNumberFormat="1" applyFont="1" applyFill="1" applyBorder="1" applyAlignment="1">
      <alignment horizontal="center" vertical="center"/>
    </xf>
    <xf numFmtId="0" fontId="32" fillId="5" borderId="5" xfId="3" applyFont="1" applyFill="1" applyBorder="1" applyAlignment="1">
      <alignment horizontal="center" vertical="center"/>
    </xf>
    <xf numFmtId="0" fontId="32" fillId="5" borderId="4" xfId="3" applyFont="1" applyFill="1" applyBorder="1" applyAlignment="1">
      <alignment horizontal="center" vertical="center"/>
    </xf>
    <xf numFmtId="0" fontId="32" fillId="5" borderId="1" xfId="3" applyFont="1" applyFill="1" applyBorder="1" applyAlignment="1">
      <alignment horizontal="center" vertical="center"/>
    </xf>
    <xf numFmtId="0" fontId="32" fillId="5" borderId="1" xfId="3" applyFont="1" applyFill="1" applyBorder="1" applyAlignment="1">
      <alignment horizontal="center" vertical="center" wrapText="1"/>
    </xf>
    <xf numFmtId="0" fontId="29" fillId="3" borderId="5" xfId="3" applyFont="1" applyFill="1" applyBorder="1" applyAlignment="1">
      <alignment horizontal="center" vertical="center" wrapText="1"/>
    </xf>
    <xf numFmtId="0" fontId="32" fillId="3" borderId="4" xfId="3" applyFont="1" applyFill="1" applyBorder="1" applyAlignment="1">
      <alignment horizontal="center" vertical="center" wrapText="1"/>
    </xf>
    <xf numFmtId="0" fontId="32" fillId="3" borderId="6" xfId="3" applyFont="1" applyFill="1" applyBorder="1" applyAlignment="1">
      <alignment horizontal="center" vertical="center"/>
    </xf>
    <xf numFmtId="0" fontId="32" fillId="3" borderId="2" xfId="3" applyFont="1" applyFill="1" applyBorder="1" applyAlignment="1">
      <alignment horizontal="center" vertical="center"/>
    </xf>
    <xf numFmtId="0" fontId="32" fillId="5" borderId="6" xfId="3" applyFont="1" applyFill="1" applyBorder="1" applyAlignment="1">
      <alignment horizontal="center" vertical="center"/>
    </xf>
    <xf numFmtId="0" fontId="32" fillId="5" borderId="7" xfId="3" applyFont="1" applyFill="1" applyBorder="1" applyAlignment="1">
      <alignment horizontal="center" vertical="center"/>
    </xf>
    <xf numFmtId="0" fontId="32" fillId="3" borderId="6" xfId="3" applyFont="1" applyFill="1" applyBorder="1" applyAlignment="1">
      <alignment horizontal="center" vertical="center" wrapText="1"/>
    </xf>
    <xf numFmtId="0" fontId="32" fillId="3" borderId="7" xfId="3" applyFont="1" applyFill="1" applyBorder="1" applyAlignment="1">
      <alignment horizontal="center" vertical="center" wrapText="1"/>
    </xf>
    <xf numFmtId="0" fontId="32" fillId="3" borderId="2" xfId="3" applyFont="1" applyFill="1" applyBorder="1" applyAlignment="1">
      <alignment horizontal="center" vertical="center" wrapText="1"/>
    </xf>
    <xf numFmtId="0" fontId="29" fillId="3" borderId="3" xfId="3" applyFont="1" applyFill="1" applyBorder="1" applyAlignment="1">
      <alignment horizontal="center" vertical="center" wrapText="1"/>
    </xf>
    <xf numFmtId="0" fontId="48" fillId="0" borderId="0" xfId="3" applyFont="1" applyFill="1" applyBorder="1" applyAlignment="1">
      <alignment horizontal="center" wrapText="1"/>
    </xf>
    <xf numFmtId="0" fontId="48" fillId="0" borderId="3" xfId="3" applyFont="1" applyFill="1" applyBorder="1" applyAlignment="1">
      <alignment horizontal="center" wrapText="1"/>
    </xf>
    <xf numFmtId="0" fontId="32" fillId="0" borderId="0" xfId="3" applyFont="1" applyFill="1" applyBorder="1" applyAlignment="1">
      <alignment horizontal="center" wrapText="1"/>
    </xf>
    <xf numFmtId="0" fontId="32" fillId="0" borderId="3" xfId="3" applyFont="1" applyFill="1" applyBorder="1" applyAlignment="1">
      <alignment horizontal="center" wrapText="1"/>
    </xf>
    <xf numFmtId="0" fontId="29" fillId="0" borderId="0" xfId="3" applyFont="1" applyFill="1" applyBorder="1" applyAlignment="1">
      <alignment horizontal="left" vertical="top" wrapText="1"/>
    </xf>
    <xf numFmtId="0" fontId="83" fillId="46" borderId="0" xfId="3" applyFont="1" applyFill="1" applyBorder="1" applyAlignment="1">
      <alignment horizontal="right" vertical="center"/>
    </xf>
    <xf numFmtId="0" fontId="83" fillId="46" borderId="0" xfId="3" applyFont="1" applyFill="1" applyBorder="1" applyAlignment="1">
      <alignment horizontal="left" vertical="center"/>
    </xf>
    <xf numFmtId="0" fontId="87" fillId="0" borderId="0" xfId="3" applyFont="1" applyFill="1" applyAlignment="1">
      <alignment horizontal="center" wrapText="1"/>
    </xf>
    <xf numFmtId="0" fontId="87" fillId="0" borderId="3" xfId="3" applyFont="1" applyFill="1" applyBorder="1" applyAlignment="1">
      <alignment horizontal="center" wrapText="1"/>
    </xf>
    <xf numFmtId="164" fontId="29" fillId="3" borderId="21" xfId="3" applyNumberFormat="1" applyFont="1" applyFill="1" applyBorder="1" applyAlignment="1">
      <alignment horizontal="center" vertical="center"/>
    </xf>
    <xf numFmtId="164" fontId="29" fillId="3" borderId="22" xfId="3" applyNumberFormat="1" applyFont="1" applyFill="1" applyBorder="1" applyAlignment="1">
      <alignment horizontal="center" vertical="center"/>
    </xf>
    <xf numFmtId="0" fontId="32" fillId="5" borderId="21" xfId="3" applyFont="1" applyFill="1" applyBorder="1" applyAlignment="1">
      <alignment horizontal="center" vertical="center"/>
    </xf>
    <xf numFmtId="0" fontId="32" fillId="5" borderId="22" xfId="3" applyFont="1" applyFill="1" applyBorder="1" applyAlignment="1">
      <alignment horizontal="center" vertical="center"/>
    </xf>
    <xf numFmtId="0" fontId="32" fillId="5" borderId="16" xfId="3" applyFont="1" applyFill="1" applyBorder="1" applyAlignment="1">
      <alignment horizontal="center" vertical="center" wrapText="1"/>
    </xf>
    <xf numFmtId="0" fontId="32" fillId="3" borderId="6" xfId="3" applyFont="1" applyFill="1" applyBorder="1" applyAlignment="1">
      <alignment horizontal="center"/>
    </xf>
    <xf numFmtId="0" fontId="32" fillId="3" borderId="7" xfId="3" applyFont="1" applyFill="1" applyBorder="1" applyAlignment="1">
      <alignment horizontal="center"/>
    </xf>
    <xf numFmtId="0" fontId="32" fillId="5" borderId="6" xfId="3" applyFont="1" applyFill="1" applyBorder="1" applyAlignment="1">
      <alignment horizontal="center"/>
    </xf>
    <xf numFmtId="0" fontId="32" fillId="5" borderId="7" xfId="3" applyFont="1" applyFill="1" applyBorder="1" applyAlignment="1">
      <alignment horizontal="center"/>
    </xf>
    <xf numFmtId="0" fontId="32" fillId="5" borderId="6" xfId="3" applyFont="1" applyFill="1" applyBorder="1" applyAlignment="1">
      <alignment horizontal="center" vertical="center" wrapText="1"/>
    </xf>
    <xf numFmtId="0" fontId="32" fillId="5" borderId="7" xfId="3" applyFont="1" applyFill="1" applyBorder="1" applyAlignment="1">
      <alignment horizontal="center" vertical="center" wrapText="1"/>
    </xf>
    <xf numFmtId="0" fontId="32" fillId="5" borderId="21" xfId="3" applyFont="1" applyFill="1" applyBorder="1" applyAlignment="1">
      <alignment horizontal="center" vertical="center" wrapText="1"/>
    </xf>
    <xf numFmtId="0" fontId="32" fillId="5" borderId="22" xfId="3" applyFont="1" applyFill="1" applyBorder="1" applyAlignment="1">
      <alignment horizontal="center" vertical="center" wrapText="1"/>
    </xf>
    <xf numFmtId="0" fontId="45" fillId="6" borderId="18" xfId="3" applyFont="1" applyFill="1" applyBorder="1" applyAlignment="1">
      <alignment horizontal="center"/>
    </xf>
    <xf numFmtId="0" fontId="45" fillId="6" borderId="19" xfId="3" applyFont="1" applyFill="1" applyBorder="1" applyAlignment="1">
      <alignment horizontal="center"/>
    </xf>
    <xf numFmtId="0" fontId="45" fillId="6" borderId="20" xfId="3" applyFont="1" applyFill="1" applyBorder="1" applyAlignment="1">
      <alignment horizontal="center"/>
    </xf>
    <xf numFmtId="0" fontId="83" fillId="46" borderId="0" xfId="3" applyFont="1" applyFill="1" applyAlignment="1">
      <alignment horizontal="left" vertical="center"/>
    </xf>
    <xf numFmtId="0" fontId="45" fillId="43" borderId="18" xfId="3" applyFont="1" applyFill="1" applyBorder="1" applyAlignment="1">
      <alignment horizontal="center"/>
    </xf>
    <xf numFmtId="0" fontId="45" fillId="43" borderId="19" xfId="3" applyFont="1" applyFill="1" applyBorder="1" applyAlignment="1">
      <alignment horizontal="center"/>
    </xf>
    <xf numFmtId="0" fontId="45" fillId="43" borderId="20" xfId="3" applyFont="1" applyFill="1" applyBorder="1" applyAlignment="1">
      <alignment horizontal="center"/>
    </xf>
    <xf numFmtId="0" fontId="76" fillId="0" borderId="3" xfId="3" applyFont="1" applyFill="1" applyBorder="1" applyAlignment="1">
      <alignment horizontal="center" wrapText="1"/>
    </xf>
    <xf numFmtId="0" fontId="85" fillId="46" borderId="0" xfId="0" applyFont="1" applyFill="1" applyBorder="1" applyAlignment="1">
      <alignment horizontal="left" vertical="center"/>
    </xf>
    <xf numFmtId="0" fontId="76" fillId="0" borderId="0" xfId="3" applyFont="1" applyFill="1" applyBorder="1" applyAlignment="1">
      <alignment horizontal="center" wrapText="1"/>
    </xf>
    <xf numFmtId="0" fontId="76" fillId="0" borderId="0" xfId="3" applyFont="1" applyFill="1" applyAlignment="1">
      <alignment horizontal="center" wrapText="1"/>
    </xf>
    <xf numFmtId="0" fontId="45" fillId="6" borderId="1" xfId="3" applyFont="1" applyFill="1" applyBorder="1" applyAlignment="1">
      <alignment horizontal="center"/>
    </xf>
    <xf numFmtId="0" fontId="83" fillId="46" borderId="0" xfId="3" applyFont="1" applyFill="1" applyAlignment="1">
      <alignment vertical="top"/>
    </xf>
    <xf numFmtId="0" fontId="45" fillId="51" borderId="1" xfId="3" applyFont="1" applyFill="1" applyBorder="1" applyAlignment="1">
      <alignment horizontal="center"/>
    </xf>
    <xf numFmtId="0" fontId="81" fillId="0" borderId="1" xfId="0" applyFont="1" applyBorder="1" applyAlignment="1">
      <alignment vertical="center" wrapText="1"/>
    </xf>
    <xf numFmtId="0" fontId="81" fillId="8" borderId="1" xfId="0" applyFont="1" applyFill="1" applyBorder="1" applyAlignment="1">
      <alignment horizontal="left" vertical="center"/>
    </xf>
    <xf numFmtId="0" fontId="81" fillId="0" borderId="1" xfId="0" applyFont="1" applyBorder="1" applyAlignment="1">
      <alignment horizontal="left" vertical="center" wrapText="1"/>
    </xf>
    <xf numFmtId="0" fontId="83" fillId="46" borderId="0" xfId="11" applyFont="1" applyFill="1" applyAlignment="1">
      <alignment horizontal="right" vertical="center"/>
    </xf>
    <xf numFmtId="0" fontId="83" fillId="46" borderId="0" xfId="3" applyFont="1" applyFill="1" applyAlignment="1">
      <alignment horizontal="center" vertical="center"/>
    </xf>
    <xf numFmtId="0" fontId="32" fillId="6" borderId="5" xfId="3" applyFont="1" applyFill="1" applyBorder="1" applyAlignment="1">
      <alignment horizontal="center" vertical="center"/>
    </xf>
    <xf numFmtId="0" fontId="32" fillId="6" borderId="4" xfId="3" applyFont="1" applyFill="1" applyBorder="1" applyAlignment="1">
      <alignment horizontal="center" vertical="center"/>
    </xf>
    <xf numFmtId="0" fontId="32" fillId="3" borderId="7" xfId="3" applyFont="1" applyFill="1" applyBorder="1" applyAlignment="1">
      <alignment horizontal="left" vertical="center"/>
    </xf>
    <xf numFmtId="0" fontId="32" fillId="3" borderId="22" xfId="3" applyFont="1" applyFill="1" applyBorder="1" applyAlignment="1">
      <alignment horizontal="left" vertical="center"/>
    </xf>
    <xf numFmtId="0" fontId="32" fillId="3" borderId="4" xfId="3" applyFont="1" applyFill="1" applyBorder="1" applyAlignment="1">
      <alignment horizontal="left" vertical="center"/>
    </xf>
    <xf numFmtId="0" fontId="32" fillId="6" borderId="17" xfId="3" applyFont="1" applyFill="1" applyBorder="1" applyAlignment="1">
      <alignment horizontal="center" vertical="center" wrapText="1"/>
    </xf>
    <xf numFmtId="0" fontId="32" fillId="6" borderId="1" xfId="3" applyFont="1" applyFill="1" applyBorder="1" applyAlignment="1">
      <alignment horizontal="center" vertical="center" wrapText="1"/>
    </xf>
    <xf numFmtId="0" fontId="32" fillId="6" borderId="21" xfId="3" applyFont="1" applyFill="1" applyBorder="1" applyAlignment="1">
      <alignment horizontal="center"/>
    </xf>
    <xf numFmtId="0" fontId="32" fillId="6" borderId="22" xfId="3" applyFont="1" applyFill="1" applyBorder="1" applyAlignment="1">
      <alignment horizontal="center"/>
    </xf>
    <xf numFmtId="0" fontId="32" fillId="3" borderId="21" xfId="3" applyFont="1" applyFill="1" applyBorder="1" applyAlignment="1">
      <alignment horizontal="center" vertical="center"/>
    </xf>
    <xf numFmtId="0" fontId="32" fillId="3" borderId="22" xfId="3" applyFont="1" applyFill="1" applyBorder="1" applyAlignment="1">
      <alignment horizontal="center" vertical="center"/>
    </xf>
    <xf numFmtId="164" fontId="29" fillId="54" borderId="5" xfId="3" applyNumberFormat="1" applyFont="1" applyFill="1" applyBorder="1" applyAlignment="1">
      <alignment horizontal="center" vertical="center"/>
    </xf>
    <xf numFmtId="164" fontId="29" fillId="54" borderId="4" xfId="3" applyNumberFormat="1" applyFont="1" applyFill="1" applyBorder="1" applyAlignment="1">
      <alignment horizontal="center" vertical="center"/>
    </xf>
    <xf numFmtId="0" fontId="32" fillId="3" borderId="21" xfId="3" applyFont="1" applyFill="1" applyBorder="1" applyAlignment="1">
      <alignment horizontal="center"/>
    </xf>
    <xf numFmtId="0" fontId="32" fillId="3" borderId="22" xfId="3" applyFont="1" applyFill="1" applyBorder="1" applyAlignment="1">
      <alignment horizontal="center"/>
    </xf>
    <xf numFmtId="0" fontId="32" fillId="43" borderId="21" xfId="3" applyFont="1" applyFill="1" applyBorder="1" applyAlignment="1">
      <alignment horizontal="center" vertical="center" wrapText="1"/>
    </xf>
    <xf numFmtId="0" fontId="32" fillId="43" borderId="22" xfId="3" applyFont="1" applyFill="1" applyBorder="1" applyAlignment="1">
      <alignment horizontal="center" vertical="center" wrapText="1"/>
    </xf>
    <xf numFmtId="0" fontId="32" fillId="43" borderId="5" xfId="3" applyFont="1" applyFill="1" applyBorder="1" applyAlignment="1">
      <alignment horizontal="center" vertical="center" wrapText="1"/>
    </xf>
    <xf numFmtId="0" fontId="32" fillId="43" borderId="4" xfId="3" applyFont="1" applyFill="1" applyBorder="1" applyAlignment="1">
      <alignment horizontal="center" vertical="center" wrapText="1"/>
    </xf>
    <xf numFmtId="0" fontId="38" fillId="3" borderId="0" xfId="2" applyFont="1" applyFill="1" applyBorder="1" applyAlignment="1">
      <alignment horizontal="left" vertical="top" wrapText="1"/>
    </xf>
    <xf numFmtId="0" fontId="32" fillId="40" borderId="1" xfId="2" applyFont="1" applyFill="1" applyBorder="1" applyAlignment="1">
      <alignment horizontal="center" vertical="center"/>
    </xf>
    <xf numFmtId="0" fontId="30" fillId="3" borderId="0" xfId="2" applyFont="1" applyFill="1" applyAlignment="1">
      <alignment horizontal="left" vertical="center"/>
    </xf>
    <xf numFmtId="0" fontId="45" fillId="44" borderId="1" xfId="2" applyFont="1" applyFill="1" applyBorder="1" applyAlignment="1">
      <alignment horizontal="center" vertical="center"/>
    </xf>
    <xf numFmtId="0" fontId="32" fillId="3" borderId="0" xfId="2" applyFont="1" applyFill="1" applyBorder="1" applyAlignment="1">
      <alignment horizontal="right"/>
    </xf>
    <xf numFmtId="0" fontId="45" fillId="4" borderId="1" xfId="2" applyFont="1" applyFill="1" applyBorder="1" applyAlignment="1">
      <alignment horizontal="center" vertical="center"/>
    </xf>
    <xf numFmtId="0" fontId="32" fillId="6" borderId="1" xfId="2" applyFont="1" applyFill="1" applyBorder="1" applyAlignment="1">
      <alignment horizontal="center" vertical="center"/>
    </xf>
    <xf numFmtId="0" fontId="83" fillId="46" borderId="0" xfId="2" applyFont="1" applyFill="1" applyAlignment="1">
      <alignment vertical="center"/>
    </xf>
    <xf numFmtId="0" fontId="83" fillId="46" borderId="0" xfId="2" applyFont="1" applyFill="1" applyAlignment="1">
      <alignment horizontal="left" vertical="center"/>
    </xf>
    <xf numFmtId="0" fontId="83" fillId="46" borderId="0" xfId="2" applyFont="1" applyFill="1" applyAlignment="1">
      <alignment horizontal="right" vertical="center"/>
    </xf>
    <xf numFmtId="0" fontId="32" fillId="6" borderId="19" xfId="2" applyFont="1" applyFill="1" applyBorder="1" applyAlignment="1">
      <alignment horizontal="center" vertical="center"/>
    </xf>
    <xf numFmtId="0" fontId="32" fillId="6" borderId="20" xfId="2" applyFont="1" applyFill="1" applyBorder="1" applyAlignment="1">
      <alignment horizontal="center" vertical="center"/>
    </xf>
    <xf numFmtId="0" fontId="45" fillId="4" borderId="18" xfId="2" applyFont="1" applyFill="1" applyBorder="1" applyAlignment="1">
      <alignment horizontal="center" vertical="center"/>
    </xf>
    <xf numFmtId="0" fontId="45" fillId="4" borderId="19" xfId="2" applyFont="1" applyFill="1" applyBorder="1" applyAlignment="1">
      <alignment horizontal="center" vertical="center"/>
    </xf>
    <xf numFmtId="0" fontId="45" fillId="4" borderId="20" xfId="2" applyFont="1" applyFill="1" applyBorder="1" applyAlignment="1">
      <alignment horizontal="center" vertical="center"/>
    </xf>
    <xf numFmtId="0" fontId="32" fillId="6" borderId="6" xfId="2" applyFont="1" applyFill="1" applyBorder="1" applyAlignment="1">
      <alignment horizontal="center" vertical="center"/>
    </xf>
    <xf numFmtId="0" fontId="32" fillId="6" borderId="2" xfId="2" applyFont="1" applyFill="1" applyBorder="1" applyAlignment="1">
      <alignment horizontal="center" vertical="center"/>
    </xf>
    <xf numFmtId="0" fontId="32" fillId="6" borderId="7" xfId="2" applyFont="1" applyFill="1" applyBorder="1" applyAlignment="1">
      <alignment horizontal="center" vertical="center"/>
    </xf>
    <xf numFmtId="14" fontId="83" fillId="46" borderId="0" xfId="3" applyNumberFormat="1" applyFont="1" applyFill="1" applyAlignment="1">
      <alignment horizontal="center" vertical="center"/>
    </xf>
    <xf numFmtId="0" fontId="83" fillId="46" borderId="0" xfId="3" applyFont="1" applyFill="1" applyAlignment="1">
      <alignment horizontal="right" vertical="center"/>
    </xf>
    <xf numFmtId="0" fontId="36" fillId="3" borderId="0" xfId="3" applyFont="1" applyFill="1" applyAlignment="1">
      <alignment horizontal="left" vertical="top" wrapText="1"/>
    </xf>
    <xf numFmtId="0" fontId="32" fillId="44" borderId="18" xfId="3" applyFont="1" applyFill="1" applyBorder="1" applyAlignment="1">
      <alignment horizontal="center" vertical="center" wrapText="1"/>
    </xf>
    <xf numFmtId="0" fontId="32" fillId="44" borderId="20" xfId="3" applyFont="1" applyFill="1" applyBorder="1" applyAlignment="1">
      <alignment horizontal="center" vertical="center" wrapText="1"/>
    </xf>
    <xf numFmtId="0" fontId="42" fillId="3" borderId="3" xfId="3" applyFont="1" applyFill="1" applyBorder="1" applyAlignment="1">
      <alignment horizontal="center" vertical="center" wrapText="1"/>
    </xf>
    <xf numFmtId="0" fontId="42" fillId="0" borderId="3" xfId="3" applyFont="1" applyFill="1" applyBorder="1" applyAlignment="1">
      <alignment horizontal="center" vertical="center" wrapText="1"/>
    </xf>
    <xf numFmtId="0" fontId="36" fillId="0" borderId="1" xfId="0" applyNumberFormat="1" applyFont="1" applyBorder="1" applyAlignment="1">
      <alignment horizontal="left" vertical="center" wrapText="1"/>
    </xf>
    <xf numFmtId="0" fontId="36" fillId="2" borderId="1" xfId="0" applyFont="1" applyFill="1" applyBorder="1" applyAlignment="1">
      <alignment horizontal="left" vertical="center" wrapText="1"/>
    </xf>
    <xf numFmtId="0" fontId="36" fillId="0" borderId="6" xfId="0" applyNumberFormat="1" applyFont="1" applyBorder="1" applyAlignment="1">
      <alignment horizontal="left" vertical="center" wrapText="1"/>
    </xf>
    <xf numFmtId="0" fontId="36" fillId="0" borderId="7" xfId="0" applyNumberFormat="1" applyFont="1" applyBorder="1" applyAlignment="1">
      <alignment horizontal="left" vertical="center" wrapText="1"/>
    </xf>
    <xf numFmtId="0" fontId="36" fillId="0" borderId="5" xfId="0" applyNumberFormat="1" applyFont="1" applyBorder="1" applyAlignment="1">
      <alignment horizontal="left" vertical="center" wrapText="1"/>
    </xf>
    <xf numFmtId="0" fontId="36" fillId="0" borderId="4" xfId="0" applyNumberFormat="1" applyFont="1" applyBorder="1" applyAlignment="1">
      <alignment horizontal="left" vertical="center" wrapText="1"/>
    </xf>
    <xf numFmtId="0" fontId="36" fillId="0" borderId="1" xfId="0" applyNumberFormat="1" applyFont="1" applyBorder="1" applyAlignment="1">
      <alignment horizontal="left" vertical="center"/>
    </xf>
    <xf numFmtId="0" fontId="36" fillId="2" borderId="1" xfId="0" applyFont="1" applyFill="1" applyBorder="1" applyAlignment="1">
      <alignment horizontal="left" vertical="center"/>
    </xf>
  </cellXfs>
  <cellStyles count="59854">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26" xfId="59835" xr:uid="{6BBF7FDC-A1AE-408A-999A-E94EB079DEAA}"/>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26" xfId="59838" xr:uid="{9EBC6C77-D86A-49FB-A6BB-C2E107652B14}"/>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26" xfId="59841" xr:uid="{9DDFCFFC-41F3-45F4-9254-F5F32FEBDAE1}"/>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26" xfId="59844" xr:uid="{A5E09A91-4F9B-473F-892B-AD431E63ADC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26" xfId="59847" xr:uid="{C1DDF07B-E9CE-4A4E-B729-9F71109650D1}"/>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26" xfId="59850" xr:uid="{030FAE1D-272D-4505-A53D-AAF68D4C1DE0}"/>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26" xfId="59836" xr:uid="{D3D119A7-BDC5-408E-9C6F-A31E9C7AE317}"/>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26" xfId="59839" xr:uid="{031D2A78-675C-4C26-AE0D-3483CC1E5865}"/>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26" xfId="59842" xr:uid="{0B83E096-1F21-4A4B-9496-FAFB2DF77989}"/>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26" xfId="59845" xr:uid="{6CB3267D-73DB-4A6B-B2E3-3C5952300FEE}"/>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26" xfId="59848" xr:uid="{2E06D895-1C66-49D9-8528-26AE99BB7FAA}"/>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26" xfId="59851" xr:uid="{91A2EF08-9702-4612-945F-93A9A3F8500A}"/>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26" xfId="59837" xr:uid="{B984B703-2DD4-4AD2-AFE0-0A39D1F34C5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26" xfId="59840" xr:uid="{E90BFB52-4A13-468E-9799-53DDEA5E193E}"/>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26" xfId="59843" xr:uid="{9CFE15DF-0CDB-49DE-9993-83F364455E19}"/>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26" xfId="59846" xr:uid="{4C3BE9FD-7CC4-41F4-80FE-79B0E61AC1D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26" xfId="59849" xr:uid="{593247DC-454C-4DF8-BE0E-0A2A24ED14A9}"/>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26" xfId="59852" xr:uid="{902D6C75-9695-4857-B151-AE4B44226948}"/>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14" xfId="59853" xr:uid="{26F8746B-F887-459D-BE98-28CB94153045}"/>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20" xfId="59833" xr:uid="{8ABCACFF-F008-4C06-B02E-CA76295C2109}"/>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18" xfId="59834" xr:uid="{E22B7F73-EBF2-4DA5-A3EF-5542D2130431}"/>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FFFB7"/>
      <color rgb="FFFEF8E6"/>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538357</xdr:colOff>
      <xdr:row>29</xdr:row>
      <xdr:rowOff>50800</xdr:rowOff>
    </xdr:to>
    <xdr:pic>
      <xdr:nvPicPr>
        <xdr:cNvPr id="2" name="Picture 1">
          <a:extLst>
            <a:ext uri="{FF2B5EF4-FFF2-40B4-BE49-F238E27FC236}">
              <a16:creationId xmlns:a16="http://schemas.microsoft.com/office/drawing/2014/main" id="{8825726E-D730-406E-9D94-91DCED0D9C19}"/>
            </a:ext>
          </a:extLst>
        </xdr:cNvPr>
        <xdr:cNvPicPr>
          <a:picLocks noChangeAspect="1"/>
        </xdr:cNvPicPr>
      </xdr:nvPicPr>
      <xdr:blipFill>
        <a:blip xmlns:r="http://schemas.openxmlformats.org/officeDocument/2006/relationships" r:embed="rId1"/>
        <a:stretch>
          <a:fillRect/>
        </a:stretch>
      </xdr:blipFill>
      <xdr:spPr>
        <a:xfrm>
          <a:off x="0" y="1"/>
          <a:ext cx="15778357" cy="49614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5"/>
  <sheetViews>
    <sheetView showGridLines="0" tabSelected="1" zoomScale="75" zoomScaleNormal="75" workbookViewId="0">
      <selection activeCell="D52" sqref="D52:E52"/>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7" customWidth="1"/>
    <col min="26" max="26" width="13.6640625" style="357"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5"/>
      <c r="C1" s="484"/>
      <c r="D1" s="484"/>
      <c r="E1" s="484"/>
      <c r="F1" s="484"/>
      <c r="G1" s="579" t="s">
        <v>357</v>
      </c>
      <c r="H1" s="579"/>
      <c r="I1" s="579"/>
      <c r="J1" s="579"/>
      <c r="K1" s="579"/>
      <c r="L1" s="579"/>
      <c r="M1" s="427">
        <v>44592</v>
      </c>
      <c r="N1" s="428" t="s">
        <v>307</v>
      </c>
      <c r="O1" s="425"/>
      <c r="P1" s="485"/>
      <c r="Q1" s="483"/>
      <c r="R1" s="269"/>
      <c r="S1" s="270"/>
      <c r="T1" s="270"/>
      <c r="U1" s="178"/>
      <c r="V1" s="556"/>
      <c r="W1" s="557"/>
      <c r="X1" s="179"/>
      <c r="Y1" s="386"/>
      <c r="Z1" s="386"/>
      <c r="AA1" s="179"/>
      <c r="AB1" s="179"/>
      <c r="AC1" s="179"/>
      <c r="AD1" s="179"/>
      <c r="AE1" s="179"/>
      <c r="AF1" s="179"/>
    </row>
    <row r="2" spans="1:32" s="65" customFormat="1" ht="22.2" customHeight="1" x14ac:dyDescent="0.3">
      <c r="A2" s="121"/>
      <c r="B2" s="431" t="s">
        <v>356</v>
      </c>
      <c r="C2" s="429"/>
      <c r="D2" s="430"/>
      <c r="E2" s="430"/>
      <c r="F2" s="429"/>
      <c r="G2" s="430"/>
      <c r="H2" s="430"/>
      <c r="I2" s="430"/>
      <c r="J2" s="430"/>
      <c r="K2" s="430"/>
      <c r="L2" s="430"/>
      <c r="M2" s="430"/>
      <c r="N2" s="430"/>
      <c r="O2" s="429"/>
      <c r="P2" s="430"/>
      <c r="Q2" s="430"/>
      <c r="R2" s="429"/>
      <c r="S2" s="430"/>
      <c r="T2" s="424"/>
      <c r="U2" s="4"/>
      <c r="V2" s="392"/>
      <c r="W2" s="392"/>
      <c r="X2" s="392"/>
      <c r="Y2" s="602" t="s">
        <v>397</v>
      </c>
      <c r="Z2" s="602"/>
      <c r="AB2" s="604" t="s">
        <v>398</v>
      </c>
      <c r="AC2" s="604"/>
    </row>
    <row r="3" spans="1:32" s="65" customFormat="1" ht="17.399999999999999" x14ac:dyDescent="0.3">
      <c r="A3" s="121"/>
      <c r="B3" s="423"/>
      <c r="C3" s="285"/>
      <c r="D3" s="284"/>
      <c r="E3" s="284"/>
      <c r="F3" s="285"/>
      <c r="G3" s="284"/>
      <c r="H3" s="284"/>
      <c r="I3" s="284"/>
      <c r="J3" s="284"/>
      <c r="K3" s="284"/>
      <c r="L3" s="284"/>
      <c r="M3" s="284"/>
      <c r="N3" s="284"/>
      <c r="O3" s="285"/>
      <c r="P3" s="284"/>
      <c r="Q3" s="284"/>
      <c r="R3" s="285"/>
      <c r="S3" s="284"/>
      <c r="T3" s="284"/>
      <c r="U3" s="285"/>
      <c r="V3" s="392"/>
      <c r="W3" s="392"/>
      <c r="X3" s="392"/>
      <c r="Y3" s="602"/>
      <c r="Z3" s="602"/>
      <c r="AB3" s="604"/>
      <c r="AC3" s="604"/>
    </row>
    <row r="4" spans="1:32" s="426" customFormat="1" ht="14.4" x14ac:dyDescent="0.25">
      <c r="A4" s="459"/>
      <c r="B4" s="460"/>
      <c r="C4" s="21"/>
      <c r="D4" s="590" t="s">
        <v>82</v>
      </c>
      <c r="E4" s="590"/>
      <c r="F4" s="21"/>
      <c r="G4" s="594" t="s">
        <v>9</v>
      </c>
      <c r="H4" s="595"/>
      <c r="I4" s="598" t="s">
        <v>9</v>
      </c>
      <c r="J4" s="599"/>
      <c r="K4" s="600" t="s">
        <v>9</v>
      </c>
      <c r="L4" s="599"/>
      <c r="M4" s="596" t="s">
        <v>9</v>
      </c>
      <c r="N4" s="597"/>
      <c r="O4" s="21"/>
      <c r="P4" s="590" t="s">
        <v>81</v>
      </c>
      <c r="Q4" s="590"/>
      <c r="R4" s="21"/>
      <c r="S4" s="590" t="s">
        <v>313</v>
      </c>
      <c r="T4" s="590"/>
      <c r="U4" s="21"/>
      <c r="V4" s="582" t="s">
        <v>396</v>
      </c>
      <c r="W4" s="583"/>
      <c r="X4" s="461"/>
      <c r="Y4" s="603"/>
      <c r="Z4" s="603"/>
      <c r="AB4" s="605"/>
      <c r="AC4" s="605"/>
    </row>
    <row r="5" spans="1:32" s="7" customFormat="1" ht="14.4" x14ac:dyDescent="0.25">
      <c r="A5" s="122"/>
      <c r="B5" s="462"/>
      <c r="C5" s="21"/>
      <c r="D5" s="590"/>
      <c r="E5" s="590"/>
      <c r="F5" s="21"/>
      <c r="G5" s="586" t="s">
        <v>78</v>
      </c>
      <c r="H5" s="587"/>
      <c r="I5" s="592" t="s">
        <v>79</v>
      </c>
      <c r="J5" s="593"/>
      <c r="K5" s="601" t="s">
        <v>80</v>
      </c>
      <c r="L5" s="593"/>
      <c r="M5" s="588" t="s">
        <v>76</v>
      </c>
      <c r="N5" s="589"/>
      <c r="O5" s="21"/>
      <c r="P5" s="590"/>
      <c r="Q5" s="590"/>
      <c r="R5" s="21"/>
      <c r="S5" s="590"/>
      <c r="T5" s="590"/>
      <c r="U5" s="21"/>
      <c r="V5" s="584"/>
      <c r="W5" s="585"/>
      <c r="X5" s="393"/>
      <c r="Y5" s="581" t="s">
        <v>7</v>
      </c>
      <c r="Z5" s="581" t="s">
        <v>75</v>
      </c>
      <c r="AB5" s="591" t="s">
        <v>7</v>
      </c>
      <c r="AC5" s="591" t="s">
        <v>75</v>
      </c>
    </row>
    <row r="6" spans="1:32" s="6" customFormat="1" ht="29.4" customHeight="1" x14ac:dyDescent="0.25">
      <c r="A6" s="124">
        <v>40909</v>
      </c>
      <c r="B6" s="21"/>
      <c r="C6" s="288"/>
      <c r="D6" s="419" t="s">
        <v>8</v>
      </c>
      <c r="E6" s="419" t="s">
        <v>10</v>
      </c>
      <c r="F6" s="288"/>
      <c r="G6" s="77" t="s">
        <v>8</v>
      </c>
      <c r="H6" s="77" t="s">
        <v>10</v>
      </c>
      <c r="I6" s="77" t="s">
        <v>8</v>
      </c>
      <c r="J6" s="77" t="s">
        <v>10</v>
      </c>
      <c r="K6" s="77" t="s">
        <v>8</v>
      </c>
      <c r="L6" s="77" t="s">
        <v>10</v>
      </c>
      <c r="M6" s="419" t="s">
        <v>8</v>
      </c>
      <c r="N6" s="419" t="s">
        <v>10</v>
      </c>
      <c r="O6" s="288"/>
      <c r="P6" s="419" t="s">
        <v>8</v>
      </c>
      <c r="Q6" s="419" t="s">
        <v>10</v>
      </c>
      <c r="R6" s="288"/>
      <c r="S6" s="419" t="s">
        <v>8</v>
      </c>
      <c r="T6" s="419" t="s">
        <v>10</v>
      </c>
      <c r="U6" s="288"/>
      <c r="V6" s="156" t="s">
        <v>7</v>
      </c>
      <c r="W6" s="156" t="s">
        <v>11</v>
      </c>
      <c r="X6" s="20"/>
      <c r="Y6" s="581"/>
      <c r="Z6" s="581"/>
      <c r="AB6" s="591"/>
      <c r="AC6" s="591"/>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90"/>
      <c r="Y7" s="83"/>
      <c r="Z7" s="83"/>
      <c r="AB7" s="288"/>
      <c r="AC7" s="288"/>
    </row>
    <row r="8" spans="1:32" s="6" customFormat="1" ht="14.4" x14ac:dyDescent="0.25">
      <c r="A8" s="124"/>
      <c r="B8" s="463" t="s">
        <v>323</v>
      </c>
      <c r="C8" s="288"/>
      <c r="D8" s="288"/>
      <c r="E8" s="288"/>
      <c r="F8" s="288"/>
      <c r="G8" s="288"/>
      <c r="H8" s="288"/>
      <c r="I8" s="288"/>
      <c r="J8" s="288"/>
      <c r="K8" s="288"/>
      <c r="L8" s="288"/>
      <c r="M8" s="288"/>
      <c r="N8" s="288"/>
      <c r="O8" s="288"/>
      <c r="P8" s="288"/>
      <c r="Q8" s="288"/>
      <c r="R8" s="288"/>
      <c r="S8" s="288"/>
      <c r="T8" s="288"/>
      <c r="U8" s="288"/>
      <c r="V8" s="288"/>
      <c r="W8" s="288"/>
      <c r="X8" s="394"/>
      <c r="Y8" s="83"/>
      <c r="Z8" s="83"/>
      <c r="AA8" s="203"/>
      <c r="AB8" s="288"/>
      <c r="AC8" s="288"/>
    </row>
    <row r="9" spans="1:32" s="6" customFormat="1" ht="14.4" x14ac:dyDescent="0.25">
      <c r="A9" s="124"/>
      <c r="B9" s="206">
        <v>2000</v>
      </c>
      <c r="C9" s="464"/>
      <c r="D9" s="439">
        <v>4</v>
      </c>
      <c r="E9" s="465">
        <v>11.85</v>
      </c>
      <c r="F9" s="464"/>
      <c r="G9" s="438">
        <v>2</v>
      </c>
      <c r="H9" s="438">
        <v>11.04</v>
      </c>
      <c r="I9" s="438">
        <v>0</v>
      </c>
      <c r="J9" s="438">
        <v>0</v>
      </c>
      <c r="K9" s="438">
        <v>0</v>
      </c>
      <c r="L9" s="438">
        <v>0</v>
      </c>
      <c r="M9" s="438">
        <f t="shared" ref="M9:M27" si="0">SUM(G9+I9+K9)</f>
        <v>2</v>
      </c>
      <c r="N9" s="438">
        <f t="shared" ref="N9:N27" si="1">SUM(H9+J9+L9)</f>
        <v>11.04</v>
      </c>
      <c r="O9" s="464"/>
      <c r="P9" s="439">
        <v>0</v>
      </c>
      <c r="Q9" s="439">
        <v>0</v>
      </c>
      <c r="R9" s="464"/>
      <c r="S9" s="243"/>
      <c r="T9" s="243"/>
      <c r="U9" s="464"/>
      <c r="V9" s="440">
        <f>SUM(D9+M9+P9+S9)</f>
        <v>6</v>
      </c>
      <c r="W9" s="440">
        <f>SUM(E9+N9+Q9+T9)</f>
        <v>22.89</v>
      </c>
      <c r="X9" s="20"/>
      <c r="Y9" s="466">
        <v>6</v>
      </c>
      <c r="Z9" s="466">
        <v>22.89</v>
      </c>
      <c r="AB9" s="441">
        <f t="shared" ref="AB9:AB26" si="2">V9-Y9</f>
        <v>0</v>
      </c>
      <c r="AC9" s="467">
        <f t="shared" ref="AC9:AC26" si="3">W9-Z9</f>
        <v>0</v>
      </c>
    </row>
    <row r="10" spans="1:32" s="6" customFormat="1" ht="14.4" x14ac:dyDescent="0.25">
      <c r="A10" s="124"/>
      <c r="B10" s="433">
        <v>2001</v>
      </c>
      <c r="C10" s="464"/>
      <c r="D10" s="439">
        <v>2</v>
      </c>
      <c r="E10" s="465">
        <v>5.25</v>
      </c>
      <c r="F10" s="464"/>
      <c r="G10" s="438">
        <v>0</v>
      </c>
      <c r="H10" s="438">
        <v>0</v>
      </c>
      <c r="I10" s="438">
        <v>0</v>
      </c>
      <c r="J10" s="438">
        <v>0</v>
      </c>
      <c r="K10" s="438">
        <v>0</v>
      </c>
      <c r="L10" s="438">
        <v>0</v>
      </c>
      <c r="M10" s="438">
        <f t="shared" si="0"/>
        <v>0</v>
      </c>
      <c r="N10" s="438">
        <f t="shared" si="1"/>
        <v>0</v>
      </c>
      <c r="O10" s="464"/>
      <c r="P10" s="439">
        <v>0</v>
      </c>
      <c r="Q10" s="439">
        <v>0</v>
      </c>
      <c r="R10" s="464"/>
      <c r="S10" s="243"/>
      <c r="T10" s="243"/>
      <c r="U10" s="464"/>
      <c r="V10" s="440">
        <f t="shared" ref="V10:V29" si="4">SUM(D10+M10+P10+S10)</f>
        <v>2</v>
      </c>
      <c r="W10" s="440">
        <f t="shared" ref="W10:W29" si="5">SUM(E10+N10+Q10+T10)</f>
        <v>5.25</v>
      </c>
      <c r="X10" s="20"/>
      <c r="Y10" s="466">
        <v>2</v>
      </c>
      <c r="Z10" s="466">
        <v>5.25</v>
      </c>
      <c r="AB10" s="441">
        <f t="shared" si="2"/>
        <v>0</v>
      </c>
      <c r="AC10" s="442">
        <f t="shared" si="3"/>
        <v>0</v>
      </c>
    </row>
    <row r="11" spans="1:32" s="6" customFormat="1" ht="14.4" x14ac:dyDescent="0.25">
      <c r="A11" s="124"/>
      <c r="B11" s="433">
        <v>2002</v>
      </c>
      <c r="C11" s="464"/>
      <c r="D11" s="439">
        <v>25</v>
      </c>
      <c r="E11" s="465">
        <v>72.819999999999993</v>
      </c>
      <c r="F11" s="464"/>
      <c r="G11" s="438">
        <v>9</v>
      </c>
      <c r="H11" s="438">
        <v>324</v>
      </c>
      <c r="I11" s="438">
        <v>1</v>
      </c>
      <c r="J11" s="438">
        <v>262.14</v>
      </c>
      <c r="K11" s="438">
        <v>0</v>
      </c>
      <c r="L11" s="438">
        <v>0</v>
      </c>
      <c r="M11" s="438">
        <f t="shared" si="0"/>
        <v>10</v>
      </c>
      <c r="N11" s="438">
        <f t="shared" si="1"/>
        <v>586.14</v>
      </c>
      <c r="O11" s="464"/>
      <c r="P11" s="439">
        <v>0</v>
      </c>
      <c r="Q11" s="439">
        <v>0</v>
      </c>
      <c r="R11" s="464"/>
      <c r="S11" s="243"/>
      <c r="T11" s="243"/>
      <c r="U11" s="464"/>
      <c r="V11" s="440">
        <f t="shared" si="4"/>
        <v>35</v>
      </c>
      <c r="W11" s="440">
        <f t="shared" si="5"/>
        <v>658.96</v>
      </c>
      <c r="X11" s="20"/>
      <c r="Y11" s="466">
        <v>35</v>
      </c>
      <c r="Z11" s="466">
        <v>658.96</v>
      </c>
      <c r="AB11" s="441">
        <f t="shared" si="2"/>
        <v>0</v>
      </c>
      <c r="AC11" s="442">
        <f t="shared" si="3"/>
        <v>0</v>
      </c>
    </row>
    <row r="12" spans="1:32" s="6" customFormat="1" ht="14.4" x14ac:dyDescent="0.25">
      <c r="A12" s="124"/>
      <c r="B12" s="468">
        <v>2003</v>
      </c>
      <c r="C12" s="469"/>
      <c r="D12" s="438">
        <v>62</v>
      </c>
      <c r="E12" s="470">
        <v>346.84199999999998</v>
      </c>
      <c r="F12" s="469"/>
      <c r="G12" s="438">
        <v>16</v>
      </c>
      <c r="H12" s="438">
        <v>193.1</v>
      </c>
      <c r="I12" s="438">
        <v>1</v>
      </c>
      <c r="J12" s="438">
        <v>479.8</v>
      </c>
      <c r="K12" s="438">
        <v>0</v>
      </c>
      <c r="L12" s="438">
        <v>0</v>
      </c>
      <c r="M12" s="438">
        <f t="shared" si="0"/>
        <v>17</v>
      </c>
      <c r="N12" s="438">
        <f t="shared" si="1"/>
        <v>672.9</v>
      </c>
      <c r="O12" s="464"/>
      <c r="P12" s="439">
        <v>0</v>
      </c>
      <c r="Q12" s="439">
        <v>0</v>
      </c>
      <c r="R12" s="464"/>
      <c r="S12" s="243"/>
      <c r="T12" s="243"/>
      <c r="U12" s="464"/>
      <c r="V12" s="440">
        <f t="shared" si="4"/>
        <v>79</v>
      </c>
      <c r="W12" s="440">
        <f t="shared" si="5"/>
        <v>1019.742</v>
      </c>
      <c r="X12" s="20"/>
      <c r="Y12" s="466">
        <v>79</v>
      </c>
      <c r="Z12" s="466">
        <v>1019.742</v>
      </c>
      <c r="AB12" s="441">
        <f t="shared" si="2"/>
        <v>0</v>
      </c>
      <c r="AC12" s="442">
        <f t="shared" si="3"/>
        <v>0</v>
      </c>
    </row>
    <row r="13" spans="1:32" s="6" customFormat="1" ht="14.4" x14ac:dyDescent="0.25">
      <c r="A13" s="124"/>
      <c r="B13" s="433">
        <v>2004</v>
      </c>
      <c r="C13" s="464"/>
      <c r="D13" s="439">
        <v>247</v>
      </c>
      <c r="E13" s="465">
        <v>1496.9829999999999</v>
      </c>
      <c r="F13" s="464"/>
      <c r="G13" s="438">
        <v>42</v>
      </c>
      <c r="H13" s="438">
        <v>382.00599999999997</v>
      </c>
      <c r="I13" s="438">
        <v>2</v>
      </c>
      <c r="J13" s="438">
        <v>623.38499999999999</v>
      </c>
      <c r="K13" s="438">
        <v>0</v>
      </c>
      <c r="L13" s="438">
        <v>0</v>
      </c>
      <c r="M13" s="438">
        <f t="shared" si="0"/>
        <v>44</v>
      </c>
      <c r="N13" s="438">
        <f t="shared" si="1"/>
        <v>1005.391</v>
      </c>
      <c r="O13" s="464"/>
      <c r="P13" s="439">
        <v>0</v>
      </c>
      <c r="Q13" s="439">
        <v>0</v>
      </c>
      <c r="R13" s="464"/>
      <c r="S13" s="243"/>
      <c r="T13" s="243"/>
      <c r="U13" s="464"/>
      <c r="V13" s="440">
        <f t="shared" si="4"/>
        <v>291</v>
      </c>
      <c r="W13" s="440">
        <f t="shared" si="5"/>
        <v>2502.3739999999998</v>
      </c>
      <c r="X13" s="20"/>
      <c r="Y13" s="466">
        <v>291</v>
      </c>
      <c r="Z13" s="466">
        <v>2502.3739999999998</v>
      </c>
      <c r="AB13" s="441">
        <f t="shared" si="2"/>
        <v>0</v>
      </c>
      <c r="AC13" s="442">
        <f t="shared" si="3"/>
        <v>0</v>
      </c>
    </row>
    <row r="14" spans="1:32" s="303" customFormat="1" ht="14.4" x14ac:dyDescent="0.25">
      <c r="A14" s="302"/>
      <c r="B14" s="468">
        <v>2005</v>
      </c>
      <c r="C14" s="469"/>
      <c r="D14" s="438">
        <v>619</v>
      </c>
      <c r="E14" s="470">
        <v>4579.9489999999996</v>
      </c>
      <c r="F14" s="469"/>
      <c r="G14" s="438">
        <v>76</v>
      </c>
      <c r="H14" s="438">
        <v>1017.2430000000001</v>
      </c>
      <c r="I14" s="438">
        <v>16</v>
      </c>
      <c r="J14" s="438">
        <v>3923.08</v>
      </c>
      <c r="K14" s="438">
        <v>0</v>
      </c>
      <c r="L14" s="438">
        <v>0</v>
      </c>
      <c r="M14" s="438">
        <f t="shared" si="0"/>
        <v>92</v>
      </c>
      <c r="N14" s="438">
        <f t="shared" si="1"/>
        <v>4940.3230000000003</v>
      </c>
      <c r="O14" s="469"/>
      <c r="P14" s="438">
        <v>0</v>
      </c>
      <c r="Q14" s="438">
        <v>0</v>
      </c>
      <c r="R14" s="469"/>
      <c r="S14" s="243"/>
      <c r="T14" s="243"/>
      <c r="U14" s="469"/>
      <c r="V14" s="440">
        <f t="shared" si="4"/>
        <v>711</v>
      </c>
      <c r="W14" s="440">
        <f t="shared" si="5"/>
        <v>9520.2720000000008</v>
      </c>
      <c r="X14" s="390"/>
      <c r="Y14" s="466">
        <v>711</v>
      </c>
      <c r="Z14" s="466">
        <v>9520.2720000000008</v>
      </c>
      <c r="AB14" s="471">
        <f t="shared" si="2"/>
        <v>0</v>
      </c>
      <c r="AC14" s="472">
        <f t="shared" si="3"/>
        <v>0</v>
      </c>
    </row>
    <row r="15" spans="1:32" s="6" customFormat="1" ht="14.4" x14ac:dyDescent="0.25">
      <c r="A15" s="124"/>
      <c r="B15" s="468">
        <v>2006</v>
      </c>
      <c r="C15" s="469"/>
      <c r="D15" s="438">
        <v>733</v>
      </c>
      <c r="E15" s="470">
        <v>5228.0969999999998</v>
      </c>
      <c r="F15" s="469"/>
      <c r="G15" s="438">
        <v>105</v>
      </c>
      <c r="H15" s="438">
        <v>1881.529</v>
      </c>
      <c r="I15" s="438">
        <v>36</v>
      </c>
      <c r="J15" s="438">
        <v>11097.32</v>
      </c>
      <c r="K15" s="438">
        <v>0</v>
      </c>
      <c r="L15" s="438">
        <v>0</v>
      </c>
      <c r="M15" s="438">
        <f t="shared" si="0"/>
        <v>141</v>
      </c>
      <c r="N15" s="438">
        <f t="shared" si="1"/>
        <v>12978.849</v>
      </c>
      <c r="O15" s="469"/>
      <c r="P15" s="438">
        <v>0</v>
      </c>
      <c r="Q15" s="438">
        <v>0</v>
      </c>
      <c r="R15" s="469"/>
      <c r="S15" s="243"/>
      <c r="T15" s="243"/>
      <c r="U15" s="464"/>
      <c r="V15" s="440">
        <f t="shared" si="4"/>
        <v>874</v>
      </c>
      <c r="W15" s="440">
        <f t="shared" si="5"/>
        <v>18206.946</v>
      </c>
      <c r="X15" s="20"/>
      <c r="Y15" s="466">
        <v>874</v>
      </c>
      <c r="Z15" s="466">
        <v>18206.946</v>
      </c>
      <c r="AB15" s="441">
        <f t="shared" si="2"/>
        <v>0</v>
      </c>
      <c r="AC15" s="442">
        <f t="shared" si="3"/>
        <v>0</v>
      </c>
    </row>
    <row r="16" spans="1:32" s="6" customFormat="1" ht="14.4" x14ac:dyDescent="0.25">
      <c r="A16" s="124"/>
      <c r="B16" s="433">
        <v>2007</v>
      </c>
      <c r="C16" s="464"/>
      <c r="D16" s="439">
        <v>520</v>
      </c>
      <c r="E16" s="465">
        <v>3769.2109999999998</v>
      </c>
      <c r="F16" s="464"/>
      <c r="G16" s="438">
        <v>93</v>
      </c>
      <c r="H16" s="438">
        <v>2103.4859999999999</v>
      </c>
      <c r="I16" s="438">
        <v>26</v>
      </c>
      <c r="J16" s="438">
        <v>8352.9079999999994</v>
      </c>
      <c r="K16" s="438">
        <v>0</v>
      </c>
      <c r="L16" s="438">
        <v>0</v>
      </c>
      <c r="M16" s="438">
        <f t="shared" si="0"/>
        <v>119</v>
      </c>
      <c r="N16" s="438">
        <f t="shared" si="1"/>
        <v>10456.394</v>
      </c>
      <c r="O16" s="464"/>
      <c r="P16" s="439">
        <v>0</v>
      </c>
      <c r="Q16" s="439">
        <v>0</v>
      </c>
      <c r="R16" s="464"/>
      <c r="S16" s="243"/>
      <c r="T16" s="243"/>
      <c r="U16" s="464"/>
      <c r="V16" s="440">
        <f t="shared" si="4"/>
        <v>639</v>
      </c>
      <c r="W16" s="440">
        <f t="shared" si="5"/>
        <v>14225.605</v>
      </c>
      <c r="X16" s="20"/>
      <c r="Y16" s="466">
        <v>639</v>
      </c>
      <c r="Z16" s="466">
        <v>14225.605</v>
      </c>
      <c r="AB16" s="441">
        <f t="shared" si="2"/>
        <v>0</v>
      </c>
      <c r="AC16" s="442">
        <f t="shared" si="3"/>
        <v>0</v>
      </c>
    </row>
    <row r="17" spans="1:29" s="6" customFormat="1" ht="14.4" x14ac:dyDescent="0.25">
      <c r="A17" s="124"/>
      <c r="B17" s="433">
        <v>2008</v>
      </c>
      <c r="C17" s="464"/>
      <c r="D17" s="439">
        <v>653</v>
      </c>
      <c r="E17" s="465">
        <v>4937.9650000000001</v>
      </c>
      <c r="F17" s="464"/>
      <c r="G17" s="438">
        <v>170</v>
      </c>
      <c r="H17" s="438">
        <v>3874.1970000000001</v>
      </c>
      <c r="I17" s="438">
        <v>44</v>
      </c>
      <c r="J17" s="438">
        <v>13247.054</v>
      </c>
      <c r="K17" s="438">
        <v>4</v>
      </c>
      <c r="L17" s="438">
        <v>6134.26</v>
      </c>
      <c r="M17" s="438">
        <f t="shared" si="0"/>
        <v>218</v>
      </c>
      <c r="N17" s="438">
        <f t="shared" si="1"/>
        <v>23255.510999999999</v>
      </c>
      <c r="O17" s="464"/>
      <c r="P17" s="439">
        <v>0</v>
      </c>
      <c r="Q17" s="439">
        <v>0</v>
      </c>
      <c r="R17" s="464"/>
      <c r="S17" s="243"/>
      <c r="T17" s="243"/>
      <c r="U17" s="464"/>
      <c r="V17" s="440">
        <f t="shared" si="4"/>
        <v>871</v>
      </c>
      <c r="W17" s="440">
        <f t="shared" si="5"/>
        <v>28193.475999999999</v>
      </c>
      <c r="X17" s="20"/>
      <c r="Y17" s="466">
        <v>871</v>
      </c>
      <c r="Z17" s="466">
        <v>28193.475999999999</v>
      </c>
      <c r="AB17" s="441">
        <f t="shared" si="2"/>
        <v>0</v>
      </c>
      <c r="AC17" s="442">
        <f t="shared" si="3"/>
        <v>0</v>
      </c>
    </row>
    <row r="18" spans="1:29" s="303" customFormat="1" ht="14.4" x14ac:dyDescent="0.25">
      <c r="A18" s="302"/>
      <c r="B18" s="468">
        <v>2009</v>
      </c>
      <c r="C18" s="469"/>
      <c r="D18" s="438">
        <v>1055</v>
      </c>
      <c r="E18" s="470">
        <v>7992.0039999999999</v>
      </c>
      <c r="F18" s="469"/>
      <c r="G18" s="438">
        <v>242</v>
      </c>
      <c r="H18" s="438">
        <v>6797.9930000000004</v>
      </c>
      <c r="I18" s="438">
        <v>88</v>
      </c>
      <c r="J18" s="438">
        <v>24235.758000000002</v>
      </c>
      <c r="K18" s="438">
        <v>8</v>
      </c>
      <c r="L18" s="438">
        <v>14085.91</v>
      </c>
      <c r="M18" s="438">
        <f t="shared" si="0"/>
        <v>338</v>
      </c>
      <c r="N18" s="438">
        <f t="shared" si="1"/>
        <v>45119.661000000007</v>
      </c>
      <c r="O18" s="469"/>
      <c r="P18" s="438">
        <v>5</v>
      </c>
      <c r="Q18" s="438">
        <v>3370.56</v>
      </c>
      <c r="R18" s="469"/>
      <c r="S18" s="243"/>
      <c r="T18" s="243"/>
      <c r="U18" s="469"/>
      <c r="V18" s="440">
        <f t="shared" si="4"/>
        <v>1398</v>
      </c>
      <c r="W18" s="440">
        <f t="shared" si="5"/>
        <v>56482.225000000006</v>
      </c>
      <c r="X18" s="390"/>
      <c r="Y18" s="466">
        <v>1398</v>
      </c>
      <c r="Z18" s="466">
        <v>56482.225000000006</v>
      </c>
      <c r="AB18" s="471">
        <f t="shared" si="2"/>
        <v>0</v>
      </c>
      <c r="AC18" s="472">
        <f t="shared" si="3"/>
        <v>0</v>
      </c>
    </row>
    <row r="19" spans="1:29" s="6" customFormat="1" ht="14.4" x14ac:dyDescent="0.25">
      <c r="A19" s="124"/>
      <c r="B19" s="433">
        <v>2010</v>
      </c>
      <c r="C19" s="464"/>
      <c r="D19" s="439">
        <v>2126</v>
      </c>
      <c r="E19" s="465">
        <v>16425.298999999999</v>
      </c>
      <c r="F19" s="464"/>
      <c r="G19" s="438">
        <v>378</v>
      </c>
      <c r="H19" s="438">
        <v>12677.005999999999</v>
      </c>
      <c r="I19" s="438">
        <v>154</v>
      </c>
      <c r="J19" s="438">
        <v>45624.902000000002</v>
      </c>
      <c r="K19" s="438">
        <v>12</v>
      </c>
      <c r="L19" s="438">
        <v>20986.6</v>
      </c>
      <c r="M19" s="438">
        <f t="shared" si="0"/>
        <v>544</v>
      </c>
      <c r="N19" s="438">
        <f t="shared" si="1"/>
        <v>79288.508000000002</v>
      </c>
      <c r="O19" s="464"/>
      <c r="P19" s="439">
        <v>19</v>
      </c>
      <c r="Q19" s="439">
        <v>25187.34</v>
      </c>
      <c r="R19" s="464"/>
      <c r="S19" s="243"/>
      <c r="T19" s="243"/>
      <c r="U19" s="464"/>
      <c r="V19" s="440">
        <f t="shared" si="4"/>
        <v>2689</v>
      </c>
      <c r="W19" s="440">
        <f t="shared" si="5"/>
        <v>120901.147</v>
      </c>
      <c r="X19" s="20"/>
      <c r="Y19" s="466">
        <v>2689</v>
      </c>
      <c r="Z19" s="466">
        <v>120901.147</v>
      </c>
      <c r="AB19" s="441">
        <f t="shared" si="2"/>
        <v>0</v>
      </c>
      <c r="AC19" s="442">
        <f t="shared" si="3"/>
        <v>0</v>
      </c>
    </row>
    <row r="20" spans="1:29" s="6" customFormat="1" ht="14.4" x14ac:dyDescent="0.25">
      <c r="A20" s="124"/>
      <c r="B20" s="468">
        <v>2011</v>
      </c>
      <c r="C20" s="469"/>
      <c r="D20" s="438">
        <v>5090</v>
      </c>
      <c r="E20" s="470">
        <v>40469.72</v>
      </c>
      <c r="F20" s="469"/>
      <c r="G20" s="438">
        <v>821</v>
      </c>
      <c r="H20" s="438">
        <v>26410.185000000001</v>
      </c>
      <c r="I20" s="438">
        <v>442</v>
      </c>
      <c r="J20" s="438">
        <v>135561.99</v>
      </c>
      <c r="K20" s="438">
        <v>50</v>
      </c>
      <c r="L20" s="438">
        <v>106495.59299999999</v>
      </c>
      <c r="M20" s="438">
        <f t="shared" si="0"/>
        <v>1313</v>
      </c>
      <c r="N20" s="438">
        <f t="shared" si="1"/>
        <v>268467.76799999998</v>
      </c>
      <c r="O20" s="469"/>
      <c r="P20" s="438">
        <v>51</v>
      </c>
      <c r="Q20" s="438">
        <v>137618.951</v>
      </c>
      <c r="R20" s="469"/>
      <c r="S20" s="243"/>
      <c r="T20" s="243"/>
      <c r="U20" s="469"/>
      <c r="V20" s="440">
        <f t="shared" si="4"/>
        <v>6454</v>
      </c>
      <c r="W20" s="440">
        <f t="shared" si="5"/>
        <v>446556.43900000001</v>
      </c>
      <c r="X20" s="390"/>
      <c r="Y20" s="466">
        <v>6454</v>
      </c>
      <c r="Z20" s="466">
        <v>446556.43900000001</v>
      </c>
      <c r="AA20" s="303"/>
      <c r="AB20" s="471">
        <f t="shared" si="2"/>
        <v>0</v>
      </c>
      <c r="AC20" s="472">
        <f t="shared" si="3"/>
        <v>0</v>
      </c>
    </row>
    <row r="21" spans="1:29" s="6" customFormat="1" ht="14.4" x14ac:dyDescent="0.25">
      <c r="A21" s="124">
        <v>41640</v>
      </c>
      <c r="B21" s="433">
        <v>2012</v>
      </c>
      <c r="C21" s="464"/>
      <c r="D21" s="439">
        <v>5286</v>
      </c>
      <c r="E21" s="465">
        <v>42073.536</v>
      </c>
      <c r="F21" s="464"/>
      <c r="G21" s="438">
        <v>639</v>
      </c>
      <c r="H21" s="438">
        <v>22885.776999999998</v>
      </c>
      <c r="I21" s="438">
        <v>424</v>
      </c>
      <c r="J21" s="438">
        <v>123010.322</v>
      </c>
      <c r="K21" s="438">
        <v>47</v>
      </c>
      <c r="L21" s="438">
        <v>87882.441000000006</v>
      </c>
      <c r="M21" s="438">
        <f t="shared" si="0"/>
        <v>1110</v>
      </c>
      <c r="N21" s="438">
        <f t="shared" si="1"/>
        <v>233778.53999999998</v>
      </c>
      <c r="O21" s="464"/>
      <c r="P21" s="439">
        <v>23</v>
      </c>
      <c r="Q21" s="439">
        <v>56793.803999999996</v>
      </c>
      <c r="R21" s="464"/>
      <c r="S21" s="243"/>
      <c r="T21" s="243"/>
      <c r="U21" s="464"/>
      <c r="V21" s="440">
        <f t="shared" si="4"/>
        <v>6419</v>
      </c>
      <c r="W21" s="440">
        <f t="shared" si="5"/>
        <v>332645.88</v>
      </c>
      <c r="X21" s="20"/>
      <c r="Y21" s="466">
        <v>6419</v>
      </c>
      <c r="Z21" s="466">
        <v>332645.88</v>
      </c>
      <c r="AB21" s="441">
        <f t="shared" si="2"/>
        <v>0</v>
      </c>
      <c r="AC21" s="442">
        <f t="shared" si="3"/>
        <v>0</v>
      </c>
    </row>
    <row r="22" spans="1:29" s="20" customFormat="1" ht="14.4" x14ac:dyDescent="0.25">
      <c r="A22" s="123"/>
      <c r="B22" s="433">
        <v>2013</v>
      </c>
      <c r="C22" s="464"/>
      <c r="D22" s="439">
        <v>5946</v>
      </c>
      <c r="E22" s="465">
        <v>46545.186000000002</v>
      </c>
      <c r="F22" s="464"/>
      <c r="G22" s="438">
        <v>281</v>
      </c>
      <c r="H22" s="438">
        <v>11453.664000000001</v>
      </c>
      <c r="I22" s="438">
        <v>232</v>
      </c>
      <c r="J22" s="438">
        <v>74781.391000000003</v>
      </c>
      <c r="K22" s="438">
        <v>26</v>
      </c>
      <c r="L22" s="438">
        <v>64412.160000000003</v>
      </c>
      <c r="M22" s="438">
        <f t="shared" si="0"/>
        <v>539</v>
      </c>
      <c r="N22" s="438">
        <f t="shared" si="1"/>
        <v>150647.21500000003</v>
      </c>
      <c r="O22" s="464"/>
      <c r="P22" s="439">
        <v>18</v>
      </c>
      <c r="Q22" s="439">
        <v>23162.1</v>
      </c>
      <c r="R22" s="464"/>
      <c r="S22" s="243"/>
      <c r="T22" s="243"/>
      <c r="U22" s="464"/>
      <c r="V22" s="440">
        <f t="shared" si="4"/>
        <v>6503</v>
      </c>
      <c r="W22" s="440">
        <f t="shared" si="5"/>
        <v>220354.50100000002</v>
      </c>
      <c r="Y22" s="466">
        <v>6503</v>
      </c>
      <c r="Z22" s="466">
        <v>220354.50100000002</v>
      </c>
      <c r="AB22" s="441">
        <f t="shared" si="2"/>
        <v>0</v>
      </c>
      <c r="AC22" s="442">
        <f t="shared" si="3"/>
        <v>0</v>
      </c>
    </row>
    <row r="23" spans="1:29" s="20" customFormat="1" ht="14.4" x14ac:dyDescent="0.25">
      <c r="A23" s="123"/>
      <c r="B23" s="433">
        <v>2014</v>
      </c>
      <c r="C23" s="464"/>
      <c r="D23" s="439">
        <v>6823</v>
      </c>
      <c r="E23" s="465">
        <v>54713.483999999997</v>
      </c>
      <c r="F23" s="464"/>
      <c r="G23" s="438">
        <v>117</v>
      </c>
      <c r="H23" s="438">
        <v>4343.174</v>
      </c>
      <c r="I23" s="438">
        <v>104</v>
      </c>
      <c r="J23" s="438">
        <v>36123.718000000001</v>
      </c>
      <c r="K23" s="438">
        <v>10</v>
      </c>
      <c r="L23" s="438">
        <v>45163.02</v>
      </c>
      <c r="M23" s="438">
        <f t="shared" si="0"/>
        <v>231</v>
      </c>
      <c r="N23" s="438">
        <f t="shared" si="1"/>
        <v>85629.911999999997</v>
      </c>
      <c r="O23" s="464"/>
      <c r="P23" s="439">
        <v>8</v>
      </c>
      <c r="Q23" s="439">
        <v>63370.64</v>
      </c>
      <c r="R23" s="464"/>
      <c r="S23" s="243"/>
      <c r="T23" s="243"/>
      <c r="U23" s="464"/>
      <c r="V23" s="440">
        <f t="shared" si="4"/>
        <v>7062</v>
      </c>
      <c r="W23" s="440">
        <f t="shared" si="5"/>
        <v>203714.03600000002</v>
      </c>
      <c r="Y23" s="466">
        <v>7063</v>
      </c>
      <c r="Z23" s="466">
        <v>203722.196</v>
      </c>
      <c r="AB23" s="441">
        <f t="shared" si="2"/>
        <v>-1</v>
      </c>
      <c r="AC23" s="442">
        <f t="shared" si="3"/>
        <v>-8.1599999999743886</v>
      </c>
    </row>
    <row r="24" spans="1:29" s="303" customFormat="1" ht="14.4" x14ac:dyDescent="0.25">
      <c r="A24" s="302">
        <v>42005</v>
      </c>
      <c r="B24" s="468">
        <v>2015</v>
      </c>
      <c r="C24" s="434"/>
      <c r="D24" s="435">
        <v>12886</v>
      </c>
      <c r="E24" s="436">
        <v>101916.82</v>
      </c>
      <c r="F24" s="434"/>
      <c r="G24" s="437">
        <v>110</v>
      </c>
      <c r="H24" s="436">
        <v>3689.21</v>
      </c>
      <c r="I24" s="437">
        <v>86</v>
      </c>
      <c r="J24" s="436">
        <v>27254.1</v>
      </c>
      <c r="K24" s="437">
        <v>7</v>
      </c>
      <c r="L24" s="436">
        <v>21629.63</v>
      </c>
      <c r="M24" s="438">
        <f t="shared" si="0"/>
        <v>203</v>
      </c>
      <c r="N24" s="438">
        <f t="shared" si="1"/>
        <v>52572.94</v>
      </c>
      <c r="O24" s="434"/>
      <c r="P24" s="437">
        <v>8</v>
      </c>
      <c r="Q24" s="436">
        <v>41683.64</v>
      </c>
      <c r="R24" s="434"/>
      <c r="S24" s="243"/>
      <c r="T24" s="243"/>
      <c r="U24" s="434"/>
      <c r="V24" s="440">
        <f t="shared" si="4"/>
        <v>13097</v>
      </c>
      <c r="W24" s="440">
        <f t="shared" si="5"/>
        <v>196173.40000000002</v>
      </c>
      <c r="X24" s="390"/>
      <c r="Y24" s="466">
        <v>13097</v>
      </c>
      <c r="Z24" s="466">
        <v>196173.40000000002</v>
      </c>
      <c r="AB24" s="471">
        <f t="shared" si="2"/>
        <v>0</v>
      </c>
      <c r="AC24" s="472">
        <f t="shared" si="3"/>
        <v>0</v>
      </c>
    </row>
    <row r="25" spans="1:29" s="6" customFormat="1" ht="14.4" x14ac:dyDescent="0.25">
      <c r="A25" s="124">
        <v>42370</v>
      </c>
      <c r="B25" s="468">
        <v>2016</v>
      </c>
      <c r="C25" s="434"/>
      <c r="D25" s="435">
        <v>21909</v>
      </c>
      <c r="E25" s="436">
        <v>180251.76</v>
      </c>
      <c r="F25" s="434"/>
      <c r="G25" s="437">
        <v>211</v>
      </c>
      <c r="H25" s="436">
        <v>6519.27</v>
      </c>
      <c r="I25" s="437">
        <v>123</v>
      </c>
      <c r="J25" s="436">
        <v>42752.5</v>
      </c>
      <c r="K25" s="437">
        <v>18</v>
      </c>
      <c r="L25" s="436">
        <v>42479.69</v>
      </c>
      <c r="M25" s="438">
        <f t="shared" si="0"/>
        <v>352</v>
      </c>
      <c r="N25" s="438">
        <f t="shared" si="1"/>
        <v>91751.46</v>
      </c>
      <c r="O25" s="434"/>
      <c r="P25" s="437">
        <v>22</v>
      </c>
      <c r="Q25" s="436">
        <v>136223.31</v>
      </c>
      <c r="R25" s="434"/>
      <c r="S25" s="243"/>
      <c r="T25" s="243"/>
      <c r="U25" s="434"/>
      <c r="V25" s="440">
        <f t="shared" si="4"/>
        <v>22283</v>
      </c>
      <c r="W25" s="440">
        <f t="shared" si="5"/>
        <v>408226.53</v>
      </c>
      <c r="X25" s="20"/>
      <c r="Y25" s="466">
        <v>22283</v>
      </c>
      <c r="Z25" s="466">
        <v>408226.53</v>
      </c>
      <c r="AB25" s="441">
        <f t="shared" si="2"/>
        <v>0</v>
      </c>
      <c r="AC25" s="442">
        <f t="shared" si="3"/>
        <v>0</v>
      </c>
    </row>
    <row r="26" spans="1:29" s="6" customFormat="1" ht="14.4" x14ac:dyDescent="0.25">
      <c r="A26" s="124">
        <v>42736</v>
      </c>
      <c r="B26" s="433">
        <v>2017</v>
      </c>
      <c r="C26" s="434"/>
      <c r="D26" s="435">
        <v>18560</v>
      </c>
      <c r="E26" s="436">
        <v>158934.23499999999</v>
      </c>
      <c r="F26" s="434"/>
      <c r="G26" s="437">
        <v>282</v>
      </c>
      <c r="H26" s="436">
        <v>9749.65</v>
      </c>
      <c r="I26" s="437">
        <v>174</v>
      </c>
      <c r="J26" s="436">
        <v>65123.59</v>
      </c>
      <c r="K26" s="437">
        <v>22</v>
      </c>
      <c r="L26" s="436">
        <v>57718.49</v>
      </c>
      <c r="M26" s="438">
        <f t="shared" si="0"/>
        <v>478</v>
      </c>
      <c r="N26" s="438">
        <f t="shared" si="1"/>
        <v>132591.72999999998</v>
      </c>
      <c r="O26" s="434"/>
      <c r="P26" s="437">
        <v>8</v>
      </c>
      <c r="Q26" s="436">
        <v>60129.63</v>
      </c>
      <c r="R26" s="434"/>
      <c r="S26" s="243"/>
      <c r="T26" s="243"/>
      <c r="U26" s="434"/>
      <c r="V26" s="440">
        <f t="shared" si="4"/>
        <v>19046</v>
      </c>
      <c r="W26" s="440">
        <f t="shared" si="5"/>
        <v>351655.59499999997</v>
      </c>
      <c r="X26" s="20"/>
      <c r="Y26" s="466">
        <v>19046</v>
      </c>
      <c r="Z26" s="466">
        <v>351655.59499999997</v>
      </c>
      <c r="AB26" s="441">
        <f t="shared" si="2"/>
        <v>0</v>
      </c>
      <c r="AC26" s="442">
        <f t="shared" si="3"/>
        <v>0</v>
      </c>
    </row>
    <row r="27" spans="1:29" s="6" customFormat="1" ht="14.4" x14ac:dyDescent="0.25">
      <c r="A27" s="124">
        <v>42736</v>
      </c>
      <c r="B27" s="433">
        <v>2018</v>
      </c>
      <c r="C27" s="434"/>
      <c r="D27" s="435">
        <v>17184</v>
      </c>
      <c r="E27" s="436">
        <v>149474.98000000001</v>
      </c>
      <c r="F27" s="434"/>
      <c r="G27" s="437">
        <v>329</v>
      </c>
      <c r="H27" s="436">
        <v>10830.27</v>
      </c>
      <c r="I27" s="437">
        <v>203</v>
      </c>
      <c r="J27" s="436">
        <v>70258.75</v>
      </c>
      <c r="K27" s="437">
        <v>26</v>
      </c>
      <c r="L27" s="436">
        <v>56308.67</v>
      </c>
      <c r="M27" s="438">
        <f t="shared" si="0"/>
        <v>558</v>
      </c>
      <c r="N27" s="438">
        <f t="shared" si="1"/>
        <v>137397.69</v>
      </c>
      <c r="O27" s="434"/>
      <c r="P27" s="437">
        <v>4</v>
      </c>
      <c r="Q27" s="436">
        <v>43687.12</v>
      </c>
      <c r="R27" s="434"/>
      <c r="S27" s="243"/>
      <c r="T27" s="243"/>
      <c r="U27" s="434"/>
      <c r="V27" s="440">
        <f t="shared" si="4"/>
        <v>17746</v>
      </c>
      <c r="W27" s="440">
        <f t="shared" si="5"/>
        <v>330559.79000000004</v>
      </c>
      <c r="X27" s="20"/>
      <c r="Y27" s="466">
        <v>17746</v>
      </c>
      <c r="Z27" s="466">
        <v>330559.79000000004</v>
      </c>
      <c r="AB27" s="441">
        <f t="shared" ref="AB27:AC29" si="6">V27-Y27</f>
        <v>0</v>
      </c>
      <c r="AC27" s="442">
        <f t="shared" si="6"/>
        <v>0</v>
      </c>
    </row>
    <row r="28" spans="1:29" s="6" customFormat="1" ht="14.4" x14ac:dyDescent="0.25">
      <c r="A28" s="124">
        <v>42736</v>
      </c>
      <c r="B28" s="468">
        <v>2019</v>
      </c>
      <c r="C28" s="434"/>
      <c r="D28" s="435">
        <v>15864</v>
      </c>
      <c r="E28" s="436">
        <v>144162.88</v>
      </c>
      <c r="F28" s="434"/>
      <c r="G28" s="437">
        <v>332</v>
      </c>
      <c r="H28" s="436">
        <v>11123.16</v>
      </c>
      <c r="I28" s="437">
        <v>212</v>
      </c>
      <c r="J28" s="436">
        <v>79444.31</v>
      </c>
      <c r="K28" s="437">
        <v>40</v>
      </c>
      <c r="L28" s="436">
        <v>137163.85</v>
      </c>
      <c r="M28" s="438">
        <f t="shared" ref="M28:N30" si="7">SUM(G28+I28+K28)</f>
        <v>584</v>
      </c>
      <c r="N28" s="438">
        <f t="shared" si="7"/>
        <v>227731.32</v>
      </c>
      <c r="O28" s="434"/>
      <c r="P28" s="437">
        <v>7</v>
      </c>
      <c r="Q28" s="436">
        <v>77950.13</v>
      </c>
      <c r="R28" s="434"/>
      <c r="S28" s="243"/>
      <c r="T28" s="243"/>
      <c r="U28" s="434"/>
      <c r="V28" s="440">
        <f t="shared" si="4"/>
        <v>16455</v>
      </c>
      <c r="W28" s="440">
        <f t="shared" si="5"/>
        <v>449844.33</v>
      </c>
      <c r="X28" s="20"/>
      <c r="Y28" s="466">
        <v>16455</v>
      </c>
      <c r="Z28" s="466">
        <v>449844.33</v>
      </c>
      <c r="AB28" s="441">
        <f t="shared" si="6"/>
        <v>0</v>
      </c>
      <c r="AC28" s="442">
        <f t="shared" si="6"/>
        <v>0</v>
      </c>
    </row>
    <row r="29" spans="1:29" s="6" customFormat="1" ht="14.4" x14ac:dyDescent="0.25">
      <c r="A29" s="124">
        <v>42736</v>
      </c>
      <c r="B29" s="433">
        <v>2020</v>
      </c>
      <c r="C29" s="434"/>
      <c r="D29" s="435">
        <v>6483</v>
      </c>
      <c r="E29" s="436">
        <v>59372.2</v>
      </c>
      <c r="F29" s="434"/>
      <c r="G29" s="437">
        <v>126</v>
      </c>
      <c r="H29" s="436">
        <v>3950.07</v>
      </c>
      <c r="I29" s="437">
        <v>57</v>
      </c>
      <c r="J29" s="436">
        <v>17747.099999999999</v>
      </c>
      <c r="K29" s="437">
        <v>5</v>
      </c>
      <c r="L29" s="436">
        <v>13813.63</v>
      </c>
      <c r="M29" s="438">
        <f t="shared" si="7"/>
        <v>188</v>
      </c>
      <c r="N29" s="438">
        <f t="shared" si="7"/>
        <v>35510.799999999996</v>
      </c>
      <c r="O29" s="434"/>
      <c r="P29" s="437">
        <v>6</v>
      </c>
      <c r="Q29" s="436">
        <v>45568.26</v>
      </c>
      <c r="R29" s="434"/>
      <c r="S29" s="243"/>
      <c r="T29" s="243"/>
      <c r="U29" s="434"/>
      <c r="V29" s="440">
        <f t="shared" si="4"/>
        <v>6677</v>
      </c>
      <c r="W29" s="440">
        <f t="shared" si="5"/>
        <v>140451.26</v>
      </c>
      <c r="X29" s="20"/>
      <c r="Y29" s="466">
        <v>6677</v>
      </c>
      <c r="Z29" s="466">
        <v>140451.26</v>
      </c>
      <c r="AB29" s="441">
        <f t="shared" si="6"/>
        <v>0</v>
      </c>
      <c r="AC29" s="442">
        <f t="shared" si="6"/>
        <v>0</v>
      </c>
    </row>
    <row r="30" spans="1:29" s="6" customFormat="1" ht="14.4" x14ac:dyDescent="0.25">
      <c r="A30" s="124">
        <v>42736</v>
      </c>
      <c r="B30" s="433">
        <v>2021</v>
      </c>
      <c r="C30" s="434"/>
      <c r="D30" s="435">
        <v>15</v>
      </c>
      <c r="E30" s="436">
        <v>101.19</v>
      </c>
      <c r="F30" s="434"/>
      <c r="G30" s="437">
        <v>0</v>
      </c>
      <c r="H30" s="436">
        <v>0</v>
      </c>
      <c r="I30" s="437">
        <v>1</v>
      </c>
      <c r="J30" s="436">
        <v>192.76</v>
      </c>
      <c r="K30" s="437">
        <v>0</v>
      </c>
      <c r="L30" s="436">
        <v>0</v>
      </c>
      <c r="M30" s="438">
        <f t="shared" si="7"/>
        <v>1</v>
      </c>
      <c r="N30" s="438">
        <f t="shared" si="7"/>
        <v>192.76</v>
      </c>
      <c r="O30" s="434"/>
      <c r="P30" s="437">
        <v>0</v>
      </c>
      <c r="Q30" s="436">
        <v>0</v>
      </c>
      <c r="R30" s="434"/>
      <c r="S30" s="243"/>
      <c r="T30" s="243"/>
      <c r="U30" s="434"/>
      <c r="V30" s="440">
        <f t="shared" ref="V30" si="8">SUM(D30+M30+P30+S30)</f>
        <v>16</v>
      </c>
      <c r="W30" s="440">
        <f t="shared" ref="W30" si="9">SUM(E30+N30+Q30+T30)</f>
        <v>293.95</v>
      </c>
      <c r="X30" s="20"/>
      <c r="Y30" s="398">
        <v>17</v>
      </c>
      <c r="Z30" s="398">
        <v>299.14</v>
      </c>
      <c r="AB30" s="441">
        <f t="shared" ref="AB30" si="10">V30-Y30</f>
        <v>-1</v>
      </c>
      <c r="AC30" s="442">
        <f t="shared" ref="AC30" si="11">W30-Z30</f>
        <v>-5.1899999999999977</v>
      </c>
    </row>
    <row r="31" spans="1:29" s="6" customFormat="1" ht="14.4" x14ac:dyDescent="0.25">
      <c r="A31" s="124">
        <v>42736</v>
      </c>
      <c r="B31" s="433">
        <v>2022</v>
      </c>
      <c r="C31" s="434"/>
      <c r="D31" s="435">
        <v>1</v>
      </c>
      <c r="E31" s="436">
        <v>5.19</v>
      </c>
      <c r="F31" s="434"/>
      <c r="G31" s="437">
        <v>0</v>
      </c>
      <c r="H31" s="436">
        <v>0</v>
      </c>
      <c r="I31" s="437">
        <v>0</v>
      </c>
      <c r="J31" s="436">
        <v>0</v>
      </c>
      <c r="K31" s="437">
        <v>0</v>
      </c>
      <c r="L31" s="436">
        <v>0</v>
      </c>
      <c r="M31" s="438">
        <f t="shared" ref="M31" si="12">SUM(G31+I31+K31)</f>
        <v>0</v>
      </c>
      <c r="N31" s="438">
        <f t="shared" ref="N31" si="13">SUM(H31+J31+L31)</f>
        <v>0</v>
      </c>
      <c r="O31" s="434"/>
      <c r="P31" s="437">
        <v>0</v>
      </c>
      <c r="Q31" s="436">
        <v>0</v>
      </c>
      <c r="R31" s="434"/>
      <c r="S31" s="243"/>
      <c r="T31" s="243"/>
      <c r="U31" s="434"/>
      <c r="V31" s="440">
        <f t="shared" ref="V31" si="14">SUM(D31+M31+P31+S31)</f>
        <v>1</v>
      </c>
      <c r="W31" s="440">
        <f t="shared" ref="W31" si="15">SUM(E31+N31+Q31+T31)</f>
        <v>5.19</v>
      </c>
      <c r="X31" s="20"/>
      <c r="Y31" s="398">
        <v>0</v>
      </c>
      <c r="Z31" s="398">
        <v>0</v>
      </c>
      <c r="AB31" s="441">
        <f t="shared" ref="AB31" si="16">V31-Y31</f>
        <v>1</v>
      </c>
      <c r="AC31" s="442">
        <f t="shared" ref="AC31" si="17">W31-Z31</f>
        <v>5.19</v>
      </c>
    </row>
    <row r="32" spans="1:29"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288"/>
      <c r="X32" s="390"/>
      <c r="Y32" s="83"/>
      <c r="Z32" s="83"/>
      <c r="AB32" s="288"/>
      <c r="AC32" s="288"/>
    </row>
    <row r="33" spans="1:29" s="279" customFormat="1" ht="14.4" x14ac:dyDescent="0.25">
      <c r="A33" s="443"/>
      <c r="B33" s="473" t="s">
        <v>324</v>
      </c>
      <c r="C33" s="278"/>
      <c r="D33" s="474">
        <f>SUM(D9:D31)</f>
        <v>122093</v>
      </c>
      <c r="E33" s="474">
        <f>SUM(E9:E31)</f>
        <v>1022887.4509999998</v>
      </c>
      <c r="F33" s="278"/>
      <c r="G33" s="475">
        <f>SUM(G9:G31)</f>
        <v>4381</v>
      </c>
      <c r="H33" s="475">
        <f t="shared" ref="H33:L33" si="18">SUM(H9:H31)</f>
        <v>140216.03000000003</v>
      </c>
      <c r="I33" s="475">
        <f t="shared" si="18"/>
        <v>2426</v>
      </c>
      <c r="J33" s="475">
        <f t="shared" si="18"/>
        <v>780096.87799999991</v>
      </c>
      <c r="K33" s="475">
        <f t="shared" si="18"/>
        <v>275</v>
      </c>
      <c r="L33" s="475">
        <f t="shared" si="18"/>
        <v>674273.94400000002</v>
      </c>
      <c r="M33" s="474">
        <f>SUM(M9:M31)</f>
        <v>7082</v>
      </c>
      <c r="N33" s="474">
        <f>SUM(N9:N31)</f>
        <v>1594586.852</v>
      </c>
      <c r="O33" s="278"/>
      <c r="P33" s="474">
        <f t="shared" ref="P33:Q33" si="19">SUM(P9:P31)</f>
        <v>179</v>
      </c>
      <c r="Q33" s="474">
        <f t="shared" si="19"/>
        <v>714745.48499999999</v>
      </c>
      <c r="R33" s="278"/>
      <c r="S33" s="476"/>
      <c r="T33" s="476"/>
      <c r="U33" s="278"/>
      <c r="V33" s="474">
        <f t="shared" ref="V33:W33" si="20">SUM(V9:V31)</f>
        <v>129354</v>
      </c>
      <c r="W33" s="474">
        <f t="shared" si="20"/>
        <v>3332219.7880000002</v>
      </c>
      <c r="X33" s="24"/>
      <c r="Y33" s="562">
        <f>SUM(Y9:Y31)</f>
        <v>129355</v>
      </c>
      <c r="Z33" s="562">
        <f>SUM(Z9:Z31)</f>
        <v>3332227.9480000003</v>
      </c>
      <c r="AB33" s="559">
        <f>SUM(AB9:AB31)</f>
        <v>-1</v>
      </c>
      <c r="AC33" s="559">
        <f>SUM(AC9:AC31)</f>
        <v>-8.1599999999743851</v>
      </c>
    </row>
    <row r="34" spans="1:29" s="303" customFormat="1" x14ac:dyDescent="0.25">
      <c r="A34" s="302"/>
      <c r="B34" s="21"/>
      <c r="C34" s="288"/>
      <c r="D34" s="288"/>
      <c r="E34" s="321"/>
      <c r="F34" s="288"/>
      <c r="G34" s="321"/>
      <c r="H34" s="288"/>
      <c r="I34" s="288"/>
      <c r="J34" s="288"/>
      <c r="K34" s="288"/>
      <c r="L34" s="288"/>
      <c r="M34" s="288"/>
      <c r="N34" s="288"/>
      <c r="O34" s="288"/>
      <c r="P34" s="288"/>
      <c r="Q34" s="288"/>
      <c r="R34" s="288"/>
      <c r="S34" s="288"/>
      <c r="T34" s="288"/>
      <c r="U34" s="288"/>
      <c r="V34" s="288"/>
      <c r="W34" s="288"/>
      <c r="Y34" s="364"/>
      <c r="Z34" s="364"/>
      <c r="AB34" s="288"/>
      <c r="AC34" s="288"/>
    </row>
    <row r="35" spans="1:29" s="6" customFormat="1" x14ac:dyDescent="0.25">
      <c r="A35" s="124"/>
      <c r="B35" s="477" t="s">
        <v>325</v>
      </c>
      <c r="C35" s="288"/>
      <c r="D35" s="288"/>
      <c r="E35" s="318"/>
      <c r="F35" s="288"/>
      <c r="G35" s="288"/>
      <c r="H35" s="288"/>
      <c r="I35" s="288"/>
      <c r="J35" s="288"/>
      <c r="K35" s="288"/>
      <c r="L35" s="288"/>
      <c r="M35" s="288"/>
      <c r="N35" s="288"/>
      <c r="O35" s="288"/>
      <c r="P35" s="288"/>
      <c r="Q35" s="288"/>
      <c r="R35" s="288"/>
      <c r="S35" s="288"/>
      <c r="T35" s="288"/>
      <c r="U35" s="288"/>
      <c r="V35" s="288"/>
      <c r="W35" s="288"/>
      <c r="X35" s="203"/>
      <c r="Y35" s="364"/>
      <c r="Z35" s="364"/>
      <c r="AA35" s="203"/>
      <c r="AB35" s="288"/>
      <c r="AC35" s="288"/>
    </row>
    <row r="36" spans="1:29" s="6" customFormat="1" ht="14.4" x14ac:dyDescent="0.25">
      <c r="A36" s="124"/>
      <c r="B36" s="206">
        <v>2015</v>
      </c>
      <c r="C36" s="464"/>
      <c r="D36" s="439">
        <v>0</v>
      </c>
      <c r="E36" s="439">
        <v>0</v>
      </c>
      <c r="F36" s="464">
        <v>0</v>
      </c>
      <c r="G36" s="439">
        <v>0</v>
      </c>
      <c r="H36" s="439">
        <v>0</v>
      </c>
      <c r="I36" s="439">
        <v>0</v>
      </c>
      <c r="J36" s="439">
        <v>0</v>
      </c>
      <c r="K36" s="439">
        <v>0</v>
      </c>
      <c r="L36" s="439">
        <v>0</v>
      </c>
      <c r="M36" s="438">
        <f t="shared" ref="M36" si="21">SUM(G36+I36+K36)</f>
        <v>0</v>
      </c>
      <c r="N36" s="438">
        <f t="shared" ref="N36" si="22">SUM(H36+J36+L36)</f>
        <v>0</v>
      </c>
      <c r="O36" s="464"/>
      <c r="P36" s="439">
        <v>0</v>
      </c>
      <c r="Q36" s="439">
        <v>0</v>
      </c>
      <c r="R36" s="464"/>
      <c r="S36" s="439">
        <v>0</v>
      </c>
      <c r="T36" s="439">
        <v>0</v>
      </c>
      <c r="U36" s="464"/>
      <c r="V36" s="395">
        <f t="shared" ref="V36:V39" si="23">SUM(D36+M36+P36+S36)</f>
        <v>0</v>
      </c>
      <c r="W36" s="566">
        <f t="shared" ref="W36:W39" si="24">SUM(E36+N36+Q36+T36)</f>
        <v>0</v>
      </c>
      <c r="X36" s="478"/>
      <c r="Y36" s="304">
        <v>0</v>
      </c>
      <c r="Z36" s="304">
        <v>0</v>
      </c>
      <c r="AA36" s="478"/>
      <c r="AB36" s="441">
        <f t="shared" ref="AB36:AB39" si="25">V36-Y36</f>
        <v>0</v>
      </c>
      <c r="AC36" s="467">
        <f t="shared" ref="AC36:AC39" si="26">W36-Z36</f>
        <v>0</v>
      </c>
    </row>
    <row r="37" spans="1:29" s="6" customFormat="1" ht="14.4" x14ac:dyDescent="0.25">
      <c r="A37" s="124"/>
      <c r="B37" s="206">
        <v>2016</v>
      </c>
      <c r="C37" s="464"/>
      <c r="D37" s="439">
        <v>6</v>
      </c>
      <c r="E37" s="439">
        <v>45.16</v>
      </c>
      <c r="F37" s="464">
        <v>0</v>
      </c>
      <c r="G37" s="439">
        <v>0</v>
      </c>
      <c r="H37" s="439">
        <v>0</v>
      </c>
      <c r="I37" s="439">
        <v>0</v>
      </c>
      <c r="J37" s="439">
        <v>0</v>
      </c>
      <c r="K37" s="439">
        <v>0</v>
      </c>
      <c r="L37" s="439">
        <v>0</v>
      </c>
      <c r="M37" s="438">
        <f t="shared" ref="M37:M40" si="27">SUM(G37+I37+K37)</f>
        <v>0</v>
      </c>
      <c r="N37" s="438">
        <f t="shared" ref="N37:N40" si="28">SUM(H37+J37+L37)</f>
        <v>0</v>
      </c>
      <c r="O37" s="464"/>
      <c r="P37" s="439">
        <v>0</v>
      </c>
      <c r="Q37" s="439">
        <v>0</v>
      </c>
      <c r="R37" s="464"/>
      <c r="S37" s="439">
        <v>0</v>
      </c>
      <c r="T37" s="439">
        <v>0</v>
      </c>
      <c r="U37" s="464"/>
      <c r="V37" s="395">
        <f t="shared" si="23"/>
        <v>6</v>
      </c>
      <c r="W37" s="566">
        <f t="shared" si="24"/>
        <v>45.16</v>
      </c>
      <c r="X37" s="478"/>
      <c r="Y37" s="304">
        <v>6</v>
      </c>
      <c r="Z37" s="304">
        <v>45.16</v>
      </c>
      <c r="AA37" s="478"/>
      <c r="AB37" s="441">
        <f t="shared" si="25"/>
        <v>0</v>
      </c>
      <c r="AC37" s="467">
        <f t="shared" si="26"/>
        <v>0</v>
      </c>
    </row>
    <row r="38" spans="1:29" s="6" customFormat="1" ht="14.4" x14ac:dyDescent="0.25">
      <c r="A38" s="124"/>
      <c r="B38" s="206">
        <v>2017</v>
      </c>
      <c r="C38" s="464">
        <v>5</v>
      </c>
      <c r="D38" s="439">
        <v>5</v>
      </c>
      <c r="E38" s="439">
        <v>67.989999999999995</v>
      </c>
      <c r="F38" s="464">
        <v>0</v>
      </c>
      <c r="G38" s="439">
        <v>0</v>
      </c>
      <c r="H38" s="439">
        <v>0</v>
      </c>
      <c r="I38" s="439">
        <v>0</v>
      </c>
      <c r="J38" s="439">
        <v>0</v>
      </c>
      <c r="K38" s="439">
        <v>0</v>
      </c>
      <c r="L38" s="439">
        <v>0</v>
      </c>
      <c r="M38" s="438">
        <f t="shared" si="27"/>
        <v>0</v>
      </c>
      <c r="N38" s="438">
        <f t="shared" si="28"/>
        <v>0</v>
      </c>
      <c r="O38" s="464"/>
      <c r="P38" s="439">
        <v>0</v>
      </c>
      <c r="Q38" s="439">
        <v>0</v>
      </c>
      <c r="R38" s="464"/>
      <c r="S38" s="439">
        <v>0</v>
      </c>
      <c r="T38" s="439">
        <v>0</v>
      </c>
      <c r="U38" s="464"/>
      <c r="V38" s="395">
        <f t="shared" si="23"/>
        <v>5</v>
      </c>
      <c r="W38" s="566">
        <f t="shared" si="24"/>
        <v>67.989999999999995</v>
      </c>
      <c r="X38" s="478"/>
      <c r="Y38" s="304">
        <v>5</v>
      </c>
      <c r="Z38" s="304">
        <v>67.989999999999995</v>
      </c>
      <c r="AA38" s="478"/>
      <c r="AB38" s="441">
        <f t="shared" si="25"/>
        <v>0</v>
      </c>
      <c r="AC38" s="467">
        <f t="shared" si="26"/>
        <v>0</v>
      </c>
    </row>
    <row r="39" spans="1:29" s="6" customFormat="1" ht="14.4" x14ac:dyDescent="0.25">
      <c r="A39" s="124"/>
      <c r="B39" s="206">
        <v>2018</v>
      </c>
      <c r="C39" s="464"/>
      <c r="D39" s="439">
        <v>72</v>
      </c>
      <c r="E39" s="439">
        <v>919.84</v>
      </c>
      <c r="F39" s="464">
        <v>0</v>
      </c>
      <c r="G39" s="439">
        <v>0</v>
      </c>
      <c r="H39" s="439">
        <v>0</v>
      </c>
      <c r="I39" s="439">
        <v>0</v>
      </c>
      <c r="J39" s="439">
        <v>0</v>
      </c>
      <c r="K39" s="439">
        <v>0</v>
      </c>
      <c r="L39" s="439">
        <v>0</v>
      </c>
      <c r="M39" s="438">
        <f t="shared" si="27"/>
        <v>0</v>
      </c>
      <c r="N39" s="438">
        <f t="shared" si="28"/>
        <v>0</v>
      </c>
      <c r="O39" s="464"/>
      <c r="P39" s="439">
        <v>1</v>
      </c>
      <c r="Q39" s="439">
        <v>232.56</v>
      </c>
      <c r="R39" s="464"/>
      <c r="S39" s="439">
        <v>0</v>
      </c>
      <c r="T39" s="439">
        <v>0</v>
      </c>
      <c r="U39" s="464"/>
      <c r="V39" s="395">
        <f t="shared" si="23"/>
        <v>73</v>
      </c>
      <c r="W39" s="566">
        <f t="shared" si="24"/>
        <v>1152.4000000000001</v>
      </c>
      <c r="X39" s="478"/>
      <c r="Y39" s="304">
        <v>73</v>
      </c>
      <c r="Z39" s="304">
        <v>1152.4000000000001</v>
      </c>
      <c r="AA39" s="478"/>
      <c r="AB39" s="441">
        <f t="shared" si="25"/>
        <v>0</v>
      </c>
      <c r="AC39" s="467">
        <f t="shared" si="26"/>
        <v>0</v>
      </c>
    </row>
    <row r="40" spans="1:29" s="6" customFormat="1" ht="14.4" x14ac:dyDescent="0.25">
      <c r="A40" s="124"/>
      <c r="B40" s="206">
        <v>2019</v>
      </c>
      <c r="C40" s="464"/>
      <c r="D40" s="439">
        <v>32</v>
      </c>
      <c r="E40" s="439">
        <v>292.33999999999997</v>
      </c>
      <c r="F40" s="464">
        <v>0</v>
      </c>
      <c r="G40" s="439">
        <v>1</v>
      </c>
      <c r="H40" s="439">
        <v>23.79</v>
      </c>
      <c r="I40" s="439">
        <v>7</v>
      </c>
      <c r="J40" s="439">
        <v>2918.39</v>
      </c>
      <c r="K40" s="439">
        <v>0</v>
      </c>
      <c r="L40" s="439">
        <v>0</v>
      </c>
      <c r="M40" s="438">
        <f t="shared" si="27"/>
        <v>8</v>
      </c>
      <c r="N40" s="438">
        <f t="shared" si="28"/>
        <v>2942.18</v>
      </c>
      <c r="O40" s="464"/>
      <c r="P40" s="439">
        <v>0</v>
      </c>
      <c r="Q40" s="439">
        <v>0</v>
      </c>
      <c r="R40" s="464"/>
      <c r="S40" s="439">
        <v>0</v>
      </c>
      <c r="T40" s="439">
        <v>0</v>
      </c>
      <c r="U40" s="464"/>
      <c r="V40" s="395">
        <f>SUM(D40+M40+P40+S40)</f>
        <v>40</v>
      </c>
      <c r="W40" s="566">
        <f>SUM(E40+N40+Q40+T40)</f>
        <v>3234.52</v>
      </c>
      <c r="X40" s="478"/>
      <c r="Y40" s="304">
        <v>40</v>
      </c>
      <c r="Z40" s="304">
        <v>3234.52</v>
      </c>
      <c r="AA40" s="478"/>
      <c r="AB40" s="441">
        <f>V40-Y40</f>
        <v>0</v>
      </c>
      <c r="AC40" s="467">
        <f>W40-Z40</f>
        <v>0</v>
      </c>
    </row>
    <row r="41" spans="1:29" s="6" customFormat="1" x14ac:dyDescent="0.25">
      <c r="A41" s="124"/>
      <c r="B41" s="206">
        <v>2020</v>
      </c>
      <c r="C41" s="464"/>
      <c r="D41" s="439">
        <v>7510</v>
      </c>
      <c r="E41" s="439">
        <v>64998.19</v>
      </c>
      <c r="F41" s="464"/>
      <c r="G41" s="439">
        <v>155</v>
      </c>
      <c r="H41" s="439">
        <v>5128.6899999999996</v>
      </c>
      <c r="I41" s="439">
        <v>130</v>
      </c>
      <c r="J41" s="439">
        <v>49278.86</v>
      </c>
      <c r="K41" s="439">
        <v>17</v>
      </c>
      <c r="L41" s="439">
        <v>43007.12</v>
      </c>
      <c r="M41" s="438">
        <f t="shared" ref="M41:N43" si="29">SUM(G41+I41+K41)</f>
        <v>302</v>
      </c>
      <c r="N41" s="438">
        <f t="shared" si="29"/>
        <v>97414.670000000013</v>
      </c>
      <c r="O41" s="464"/>
      <c r="P41" s="439">
        <v>4</v>
      </c>
      <c r="Q41" s="439">
        <v>21016.080000000002</v>
      </c>
      <c r="R41" s="464"/>
      <c r="S41" s="439">
        <v>0</v>
      </c>
      <c r="T41" s="439">
        <v>0</v>
      </c>
      <c r="U41" s="464"/>
      <c r="V41" s="395">
        <f>SUM(D41+M41+P41+S41)</f>
        <v>7816</v>
      </c>
      <c r="W41" s="566">
        <f>SUM(E41+N41+Q41+T41)</f>
        <v>183428.94</v>
      </c>
      <c r="X41" s="478"/>
      <c r="Y41" s="343">
        <v>7811</v>
      </c>
      <c r="Z41" s="331">
        <v>183391.76</v>
      </c>
      <c r="AA41" s="478"/>
      <c r="AB41" s="441">
        <f>V41-Y41</f>
        <v>5</v>
      </c>
      <c r="AC41" s="467">
        <f>W41-Z41</f>
        <v>37.179999999993015</v>
      </c>
    </row>
    <row r="42" spans="1:29" s="6" customFormat="1" ht="14.4" x14ac:dyDescent="0.25">
      <c r="A42" s="124">
        <v>42736</v>
      </c>
      <c r="B42" s="433">
        <v>2021</v>
      </c>
      <c r="C42" s="434"/>
      <c r="D42" s="435">
        <v>13126</v>
      </c>
      <c r="E42" s="436">
        <v>121393.02</v>
      </c>
      <c r="F42" s="434"/>
      <c r="G42" s="437">
        <v>215</v>
      </c>
      <c r="H42" s="436">
        <v>8693.14</v>
      </c>
      <c r="I42" s="437">
        <v>174</v>
      </c>
      <c r="J42" s="436">
        <v>55435.49</v>
      </c>
      <c r="K42" s="437">
        <v>22</v>
      </c>
      <c r="L42" s="436">
        <v>56632.53</v>
      </c>
      <c r="M42" s="438">
        <f t="shared" si="29"/>
        <v>411</v>
      </c>
      <c r="N42" s="438">
        <f t="shared" si="29"/>
        <v>120761.16</v>
      </c>
      <c r="O42" s="434"/>
      <c r="P42" s="437">
        <v>3</v>
      </c>
      <c r="Q42" s="436">
        <v>33581.07</v>
      </c>
      <c r="R42" s="434"/>
      <c r="S42" s="439">
        <v>13</v>
      </c>
      <c r="T42" s="439">
        <v>27039</v>
      </c>
      <c r="U42" s="434"/>
      <c r="V42" s="440">
        <f t="shared" ref="V42" si="30">SUM(D42+M42+P42+S42)</f>
        <v>13553</v>
      </c>
      <c r="W42" s="440">
        <f t="shared" ref="W42" si="31">SUM(E42+N42+Q42+T42)</f>
        <v>302774.25</v>
      </c>
      <c r="X42" s="20"/>
      <c r="Y42" s="304">
        <v>12986</v>
      </c>
      <c r="Z42" s="304">
        <v>271214.32</v>
      </c>
      <c r="AB42" s="441">
        <f t="shared" ref="AB42" si="32">V42-Y42</f>
        <v>567</v>
      </c>
      <c r="AC42" s="442">
        <f t="shared" ref="AC42" si="33">W42-Z42</f>
        <v>31559.929999999993</v>
      </c>
    </row>
    <row r="43" spans="1:29" s="6" customFormat="1" ht="14.4" x14ac:dyDescent="0.25">
      <c r="A43" s="124">
        <v>42736</v>
      </c>
      <c r="B43" s="433">
        <v>2022</v>
      </c>
      <c r="C43" s="434"/>
      <c r="D43" s="435">
        <v>200</v>
      </c>
      <c r="E43" s="436">
        <v>1840.01</v>
      </c>
      <c r="F43" s="434"/>
      <c r="G43" s="437">
        <v>6</v>
      </c>
      <c r="H43" s="436">
        <v>212.91</v>
      </c>
      <c r="I43" s="437">
        <v>18</v>
      </c>
      <c r="J43" s="436">
        <v>5900.71</v>
      </c>
      <c r="K43" s="437">
        <v>0</v>
      </c>
      <c r="L43" s="436">
        <v>0</v>
      </c>
      <c r="M43" s="438">
        <f t="shared" si="29"/>
        <v>24</v>
      </c>
      <c r="N43" s="438">
        <f t="shared" si="29"/>
        <v>6113.62</v>
      </c>
      <c r="O43" s="434"/>
      <c r="P43" s="437">
        <v>0</v>
      </c>
      <c r="Q43" s="436">
        <v>0</v>
      </c>
      <c r="R43" s="434"/>
      <c r="S43" s="439">
        <v>0</v>
      </c>
      <c r="T43" s="439">
        <v>0</v>
      </c>
      <c r="U43" s="434"/>
      <c r="V43" s="440">
        <f t="shared" ref="V43" si="34">SUM(D43+M43+P43+S43)</f>
        <v>224</v>
      </c>
      <c r="W43" s="440">
        <f t="shared" ref="W43" si="35">SUM(E43+N43+Q43+T43)</f>
        <v>7953.63</v>
      </c>
      <c r="X43" s="20"/>
      <c r="Y43" s="304">
        <v>0</v>
      </c>
      <c r="Z43" s="304">
        <v>0</v>
      </c>
      <c r="AB43" s="441">
        <f t="shared" ref="AB43" si="36">V43-Y43</f>
        <v>224</v>
      </c>
      <c r="AC43" s="442">
        <f t="shared" ref="AC43" si="37">W43-Z43</f>
        <v>7953.63</v>
      </c>
    </row>
    <row r="44" spans="1:29" s="303" customFormat="1" ht="5.4" customHeight="1" x14ac:dyDescent="0.25">
      <c r="A44" s="302"/>
      <c r="B44" s="21"/>
      <c r="C44" s="288"/>
      <c r="D44" s="288"/>
      <c r="E44" s="288"/>
      <c r="F44" s="288"/>
      <c r="G44" s="288"/>
      <c r="H44" s="288"/>
      <c r="I44" s="288"/>
      <c r="J44" s="288"/>
      <c r="K44" s="288"/>
      <c r="L44" s="288"/>
      <c r="M44" s="288"/>
      <c r="N44" s="288"/>
      <c r="O44" s="288"/>
      <c r="P44" s="288"/>
      <c r="Q44" s="288"/>
      <c r="R44" s="288"/>
      <c r="S44" s="288"/>
      <c r="T44" s="288"/>
      <c r="U44" s="288"/>
      <c r="V44" s="288"/>
      <c r="W44" s="567"/>
      <c r="X44" s="390"/>
      <c r="Y44" s="83"/>
      <c r="Z44" s="83"/>
      <c r="AB44" s="288"/>
      <c r="AC44" s="288"/>
    </row>
    <row r="45" spans="1:29" s="279" customFormat="1" x14ac:dyDescent="0.25">
      <c r="A45" s="443"/>
      <c r="B45" s="473" t="s">
        <v>326</v>
      </c>
      <c r="C45" s="278"/>
      <c r="D45" s="474">
        <f>SUM(D36:D43)</f>
        <v>20951</v>
      </c>
      <c r="E45" s="474">
        <f>SUM(E36:E43)</f>
        <v>189556.55000000002</v>
      </c>
      <c r="F45" s="278"/>
      <c r="G45" s="475">
        <f>SUM(G36:G43)</f>
        <v>377</v>
      </c>
      <c r="H45" s="475">
        <f t="shared" ref="H45:L45" si="38">SUM(H36:H43)</f>
        <v>14058.529999999999</v>
      </c>
      <c r="I45" s="475">
        <f t="shared" si="38"/>
        <v>329</v>
      </c>
      <c r="J45" s="475">
        <f t="shared" si="38"/>
        <v>113533.45</v>
      </c>
      <c r="K45" s="475">
        <f t="shared" si="38"/>
        <v>39</v>
      </c>
      <c r="L45" s="475">
        <f t="shared" si="38"/>
        <v>99639.65</v>
      </c>
      <c r="M45" s="474">
        <f t="shared" ref="M45:N45" si="39">SUM(M36:M43)</f>
        <v>745</v>
      </c>
      <c r="N45" s="474">
        <f t="shared" si="39"/>
        <v>227231.63</v>
      </c>
      <c r="O45" s="278"/>
      <c r="P45" s="474">
        <f>SUM(P36:P43)</f>
        <v>8</v>
      </c>
      <c r="Q45" s="474">
        <f>SUM(Q36:Q43)</f>
        <v>54829.710000000006</v>
      </c>
      <c r="R45" s="278"/>
      <c r="S45" s="474">
        <f t="shared" ref="S45:T45" si="40">SUM(S36:S43)</f>
        <v>13</v>
      </c>
      <c r="T45" s="474">
        <f t="shared" si="40"/>
        <v>27039</v>
      </c>
      <c r="U45" s="278"/>
      <c r="V45" s="474">
        <f t="shared" ref="V45:W45" si="41">SUM(V36:V43)</f>
        <v>21717</v>
      </c>
      <c r="W45" s="474">
        <f t="shared" si="41"/>
        <v>498656.89</v>
      </c>
      <c r="Y45" s="561">
        <f>SUM(Y36:Y43)</f>
        <v>20921</v>
      </c>
      <c r="Z45" s="561">
        <f>SUM(Z36:Z43)</f>
        <v>459106.15</v>
      </c>
      <c r="AB45" s="558">
        <f>SUM(AB36:AB43)</f>
        <v>796</v>
      </c>
      <c r="AC45" s="558">
        <f>SUM(AC36:AC43)</f>
        <v>39550.739999999983</v>
      </c>
    </row>
    <row r="46" spans="1:29" s="303" customForma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288"/>
      <c r="Y46" s="364"/>
      <c r="Z46" s="364"/>
      <c r="AB46" s="288"/>
      <c r="AC46" s="288"/>
    </row>
    <row r="47" spans="1:29" s="6" customFormat="1" ht="14.4" customHeight="1" x14ac:dyDescent="0.25">
      <c r="A47" s="124"/>
      <c r="B47" s="477" t="s">
        <v>358</v>
      </c>
      <c r="C47" s="288"/>
      <c r="D47" s="567"/>
      <c r="E47" s="567"/>
      <c r="F47" s="288"/>
      <c r="G47" s="288"/>
      <c r="H47" s="288"/>
      <c r="I47" s="288"/>
      <c r="J47" s="288"/>
      <c r="K47" s="288"/>
      <c r="L47" s="288"/>
      <c r="M47" s="288"/>
      <c r="N47" s="288"/>
      <c r="O47" s="288"/>
      <c r="P47" s="288"/>
      <c r="Q47" s="288"/>
      <c r="R47" s="288"/>
      <c r="S47" s="288"/>
      <c r="T47" s="288"/>
      <c r="U47" s="288"/>
      <c r="V47" s="288"/>
      <c r="W47" s="288"/>
      <c r="X47" s="203"/>
      <c r="Y47" s="364"/>
      <c r="Z47" s="364"/>
      <c r="AA47" s="203"/>
      <c r="AB47" s="288"/>
      <c r="AC47" s="288"/>
    </row>
    <row r="48" spans="1:29" s="6" customFormat="1" ht="14.4" x14ac:dyDescent="0.25">
      <c r="A48" s="124">
        <v>42736</v>
      </c>
      <c r="B48" s="468">
        <v>2020</v>
      </c>
      <c r="C48" s="434"/>
      <c r="D48" s="435">
        <v>0</v>
      </c>
      <c r="E48" s="436">
        <v>0</v>
      </c>
      <c r="F48" s="434"/>
      <c r="G48" s="437">
        <v>0</v>
      </c>
      <c r="H48" s="436">
        <v>0</v>
      </c>
      <c r="I48" s="437">
        <v>0</v>
      </c>
      <c r="J48" s="436">
        <v>0</v>
      </c>
      <c r="K48" s="437">
        <v>0</v>
      </c>
      <c r="L48" s="436">
        <v>0</v>
      </c>
      <c r="M48" s="438">
        <f t="shared" ref="M48:N50" si="42">SUM(G48+I48+K48)</f>
        <v>0</v>
      </c>
      <c r="N48" s="438">
        <f t="shared" si="42"/>
        <v>0</v>
      </c>
      <c r="O48" s="434"/>
      <c r="P48" s="437">
        <v>0</v>
      </c>
      <c r="Q48" s="436">
        <v>0</v>
      </c>
      <c r="R48" s="434"/>
      <c r="S48" s="439">
        <v>0</v>
      </c>
      <c r="T48" s="439">
        <v>0</v>
      </c>
      <c r="U48" s="434"/>
      <c r="V48" s="440">
        <f t="shared" ref="V48" si="43">SUM(D48+M48+P48+S48)</f>
        <v>0</v>
      </c>
      <c r="W48" s="440">
        <f t="shared" ref="W48" si="44">SUM(E48+N48+Q48+T48)</f>
        <v>0</v>
      </c>
      <c r="X48" s="20"/>
      <c r="Y48" s="304">
        <v>1</v>
      </c>
      <c r="Z48" s="304">
        <v>10.72</v>
      </c>
      <c r="AB48" s="441">
        <f t="shared" ref="AB48" si="45">V48-Y48</f>
        <v>-1</v>
      </c>
      <c r="AC48" s="442">
        <f t="shared" ref="AC48" si="46">W48-Z48</f>
        <v>-10.72</v>
      </c>
    </row>
    <row r="49" spans="1:29" s="6" customFormat="1" ht="14.4" x14ac:dyDescent="0.25">
      <c r="A49" s="124">
        <v>42736</v>
      </c>
      <c r="B49" s="433">
        <v>2021</v>
      </c>
      <c r="C49" s="434"/>
      <c r="D49" s="435">
        <v>234</v>
      </c>
      <c r="E49" s="436">
        <v>2022.31</v>
      </c>
      <c r="F49" s="434"/>
      <c r="G49" s="437">
        <v>0</v>
      </c>
      <c r="H49" s="436">
        <v>0</v>
      </c>
      <c r="I49" s="437">
        <v>0</v>
      </c>
      <c r="J49" s="436">
        <v>0</v>
      </c>
      <c r="K49" s="437">
        <v>0</v>
      </c>
      <c r="L49" s="436">
        <v>0</v>
      </c>
      <c r="M49" s="438">
        <f t="shared" si="42"/>
        <v>0</v>
      </c>
      <c r="N49" s="438">
        <f t="shared" si="42"/>
        <v>0</v>
      </c>
      <c r="O49" s="434"/>
      <c r="P49" s="437">
        <v>0</v>
      </c>
      <c r="Q49" s="436">
        <v>0</v>
      </c>
      <c r="R49" s="434"/>
      <c r="S49" s="439">
        <v>0</v>
      </c>
      <c r="T49" s="439">
        <v>0</v>
      </c>
      <c r="U49" s="434"/>
      <c r="V49" s="440">
        <f t="shared" ref="V49" si="47">SUM(D49+M49+P49+S49)</f>
        <v>234</v>
      </c>
      <c r="W49" s="440">
        <f t="shared" ref="W49" si="48">SUM(E49+N49+Q49+T49)</f>
        <v>2022.31</v>
      </c>
      <c r="X49" s="20"/>
      <c r="Y49" s="304">
        <v>163</v>
      </c>
      <c r="Z49" s="304">
        <v>1401.51</v>
      </c>
      <c r="AB49" s="441">
        <f t="shared" ref="AB49" si="49">V49-Y49</f>
        <v>71</v>
      </c>
      <c r="AC49" s="442">
        <f t="shared" ref="AC49" si="50">W49-Z49</f>
        <v>620.79999999999995</v>
      </c>
    </row>
    <row r="50" spans="1:29" s="6" customFormat="1" ht="14.4" x14ac:dyDescent="0.25">
      <c r="A50" s="124">
        <v>42736</v>
      </c>
      <c r="B50" s="433">
        <v>2022</v>
      </c>
      <c r="C50" s="434"/>
      <c r="D50" s="435">
        <v>278</v>
      </c>
      <c r="E50" s="436">
        <v>2383.9899999999998</v>
      </c>
      <c r="F50" s="434"/>
      <c r="G50" s="437">
        <v>0</v>
      </c>
      <c r="H50" s="436">
        <v>0</v>
      </c>
      <c r="I50" s="437">
        <v>0</v>
      </c>
      <c r="J50" s="436">
        <v>0</v>
      </c>
      <c r="K50" s="437">
        <v>0</v>
      </c>
      <c r="L50" s="436">
        <v>0</v>
      </c>
      <c r="M50" s="438">
        <f t="shared" si="42"/>
        <v>0</v>
      </c>
      <c r="N50" s="438">
        <f t="shared" si="42"/>
        <v>0</v>
      </c>
      <c r="O50" s="434"/>
      <c r="P50" s="437">
        <v>0</v>
      </c>
      <c r="Q50" s="436">
        <v>0</v>
      </c>
      <c r="R50" s="434"/>
      <c r="S50" s="439">
        <v>0</v>
      </c>
      <c r="T50" s="439">
        <v>0</v>
      </c>
      <c r="U50" s="434"/>
      <c r="V50" s="440">
        <f t="shared" ref="V50" si="51">SUM(D50+M50+P50+S50)</f>
        <v>278</v>
      </c>
      <c r="W50" s="440">
        <f t="shared" ref="W50" si="52">SUM(E50+N50+Q50+T50)</f>
        <v>2383.9899999999998</v>
      </c>
      <c r="X50" s="20"/>
      <c r="Y50" s="304">
        <v>0</v>
      </c>
      <c r="Z50" s="304">
        <v>0</v>
      </c>
      <c r="AB50" s="441">
        <f t="shared" ref="AB50" si="53">V50-Y50</f>
        <v>278</v>
      </c>
      <c r="AC50" s="442">
        <f t="shared" ref="AC50" si="54">W50-Z50</f>
        <v>2383.9899999999998</v>
      </c>
    </row>
    <row r="51" spans="1:29" s="303" customFormat="1" ht="5.4" customHeight="1" x14ac:dyDescent="0.25">
      <c r="A51" s="302"/>
      <c r="B51" s="21"/>
      <c r="C51" s="288"/>
      <c r="D51" s="288"/>
      <c r="E51" s="288"/>
      <c r="F51" s="288"/>
      <c r="G51" s="288"/>
      <c r="H51" s="288"/>
      <c r="I51" s="288"/>
      <c r="J51" s="288"/>
      <c r="K51" s="288"/>
      <c r="L51" s="288"/>
      <c r="M51" s="288"/>
      <c r="N51" s="288"/>
      <c r="O51" s="288"/>
      <c r="P51" s="288"/>
      <c r="Q51" s="288"/>
      <c r="R51" s="288"/>
      <c r="S51" s="288"/>
      <c r="T51" s="288"/>
      <c r="U51" s="288"/>
      <c r="V51" s="288"/>
      <c r="W51" s="288"/>
      <c r="X51" s="390"/>
      <c r="Y51" s="83"/>
      <c r="Z51" s="83"/>
      <c r="AB51" s="288"/>
      <c r="AC51" s="288"/>
    </row>
    <row r="52" spans="1:29" s="279" customFormat="1" x14ac:dyDescent="0.25">
      <c r="A52" s="443"/>
      <c r="B52" s="473" t="s">
        <v>359</v>
      </c>
      <c r="C52" s="278"/>
      <c r="D52" s="474">
        <f>SUM(D48:D50)</f>
        <v>512</v>
      </c>
      <c r="E52" s="474">
        <f>SUM(E48:E50)</f>
        <v>4406.2999999999993</v>
      </c>
      <c r="F52" s="278"/>
      <c r="G52" s="475">
        <f t="shared" ref="G52:L52" si="55">SUM(G49:G49)</f>
        <v>0</v>
      </c>
      <c r="H52" s="475">
        <f t="shared" si="55"/>
        <v>0</v>
      </c>
      <c r="I52" s="475">
        <f t="shared" si="55"/>
        <v>0</v>
      </c>
      <c r="J52" s="475">
        <f t="shared" si="55"/>
        <v>0</v>
      </c>
      <c r="K52" s="475">
        <f t="shared" si="55"/>
        <v>0</v>
      </c>
      <c r="L52" s="475">
        <f t="shared" si="55"/>
        <v>0</v>
      </c>
      <c r="M52" s="474">
        <f t="shared" ref="M52:N52" si="56">SUM(M48:M50)</f>
        <v>0</v>
      </c>
      <c r="N52" s="474">
        <f t="shared" si="56"/>
        <v>0</v>
      </c>
      <c r="O52" s="278"/>
      <c r="P52" s="474">
        <f t="shared" ref="P52:Q52" si="57">SUM(P48:P50)</f>
        <v>0</v>
      </c>
      <c r="Q52" s="474">
        <f t="shared" si="57"/>
        <v>0</v>
      </c>
      <c r="R52" s="278"/>
      <c r="S52" s="474">
        <f t="shared" ref="S52:T52" si="58">SUM(S48:S50)</f>
        <v>0</v>
      </c>
      <c r="T52" s="474">
        <f t="shared" si="58"/>
        <v>0</v>
      </c>
      <c r="U52" s="278"/>
      <c r="V52" s="474">
        <f t="shared" ref="V52:W52" si="59">SUM(V48:V50)</f>
        <v>512</v>
      </c>
      <c r="W52" s="474">
        <f t="shared" si="59"/>
        <v>4406.2999999999993</v>
      </c>
      <c r="Y52" s="561">
        <f>SUM(Y48:Y50)</f>
        <v>164</v>
      </c>
      <c r="Z52" s="561">
        <f>SUM(Z48:Z50)</f>
        <v>1412.23</v>
      </c>
      <c r="AB52" s="558">
        <f>SUM(AB48:AB50)</f>
        <v>348</v>
      </c>
      <c r="AC52" s="558">
        <f>SUM(AC48:AC50)</f>
        <v>2994.0699999999997</v>
      </c>
    </row>
    <row r="53" spans="1:29" s="303" customFormat="1" x14ac:dyDescent="0.25">
      <c r="A53" s="302"/>
      <c r="B53" s="21"/>
      <c r="C53" s="288"/>
      <c r="D53" s="288"/>
      <c r="E53" s="288"/>
      <c r="F53" s="288"/>
      <c r="G53" s="288"/>
      <c r="H53" s="288"/>
      <c r="I53" s="288"/>
      <c r="J53" s="288"/>
      <c r="K53" s="288"/>
      <c r="L53" s="288"/>
      <c r="M53" s="288"/>
      <c r="N53" s="288"/>
      <c r="O53" s="288"/>
      <c r="P53" s="288"/>
      <c r="Q53" s="288"/>
      <c r="R53" s="288"/>
      <c r="S53" s="288"/>
      <c r="T53" s="288"/>
      <c r="U53" s="288"/>
      <c r="V53" s="288"/>
      <c r="W53" s="288"/>
      <c r="Y53" s="364"/>
      <c r="Z53" s="364"/>
      <c r="AB53" s="288"/>
      <c r="AC53" s="288"/>
    </row>
    <row r="54" spans="1:29" s="279" customFormat="1" ht="27.6" x14ac:dyDescent="0.25">
      <c r="A54" s="443"/>
      <c r="B54" s="432" t="s">
        <v>360</v>
      </c>
      <c r="C54" s="278"/>
      <c r="D54" s="479"/>
      <c r="E54" s="479"/>
      <c r="F54" s="278"/>
      <c r="G54" s="479"/>
      <c r="H54" s="479"/>
      <c r="I54" s="479"/>
      <c r="J54" s="479"/>
      <c r="K54" s="479"/>
      <c r="L54" s="479"/>
      <c r="M54" s="479"/>
      <c r="N54" s="479"/>
      <c r="O54" s="278"/>
      <c r="P54" s="479"/>
      <c r="Q54" s="479"/>
      <c r="R54" s="278"/>
      <c r="S54" s="479"/>
      <c r="T54" s="479"/>
      <c r="U54" s="278"/>
      <c r="V54" s="479"/>
      <c r="W54" s="479"/>
      <c r="X54" s="93"/>
      <c r="Y54" s="480"/>
      <c r="Z54" s="480"/>
      <c r="AA54" s="93"/>
      <c r="AB54" s="278"/>
      <c r="AC54" s="278"/>
    </row>
    <row r="55" spans="1:29" s="279" customFormat="1" ht="14.4" x14ac:dyDescent="0.25">
      <c r="A55" s="443"/>
      <c r="B55" s="444" t="s">
        <v>352</v>
      </c>
      <c r="C55" s="278"/>
      <c r="D55" s="445">
        <f>SUM(D9:D23)</f>
        <v>29191</v>
      </c>
      <c r="E55" s="445">
        <f>SUM(E9:E23)</f>
        <v>228668.196</v>
      </c>
      <c r="F55" s="446"/>
      <c r="G55" s="447">
        <f t="shared" ref="G55:L55" si="60">SUM(G9:G23)</f>
        <v>2991</v>
      </c>
      <c r="H55" s="447">
        <f t="shared" si="60"/>
        <v>94354.400000000009</v>
      </c>
      <c r="I55" s="447">
        <f t="shared" si="60"/>
        <v>1570</v>
      </c>
      <c r="J55" s="447">
        <f t="shared" si="60"/>
        <v>477323.76799999998</v>
      </c>
      <c r="K55" s="447">
        <f t="shared" si="60"/>
        <v>157</v>
      </c>
      <c r="L55" s="447">
        <f t="shared" si="60"/>
        <v>345159.98400000005</v>
      </c>
      <c r="M55" s="445">
        <f t="shared" ref="M55:N61" si="61">SUM(G55+I55+K55)</f>
        <v>4718</v>
      </c>
      <c r="N55" s="445">
        <f t="shared" si="61"/>
        <v>916838.152</v>
      </c>
      <c r="O55" s="448"/>
      <c r="P55" s="445">
        <f>SUM(P9:P23)</f>
        <v>124</v>
      </c>
      <c r="Q55" s="445">
        <f>SUM(Q9:Q23)</f>
        <v>309503.39500000002</v>
      </c>
      <c r="R55" s="278"/>
      <c r="S55" s="445">
        <f>SUM(S9:S23)</f>
        <v>0</v>
      </c>
      <c r="T55" s="445">
        <f>SUM(T9:T23)</f>
        <v>0</v>
      </c>
      <c r="U55" s="278"/>
      <c r="V55" s="449">
        <f>SUM(D55+M55+P55+S55)</f>
        <v>34033</v>
      </c>
      <c r="W55" s="449">
        <f>SUM(E55+N55+Q55+T55)</f>
        <v>1455009.743</v>
      </c>
      <c r="X55" s="450"/>
      <c r="Y55" s="451">
        <f>SUM(Y9:Y23)</f>
        <v>34034</v>
      </c>
      <c r="Z55" s="451">
        <f>SUM(Z9:Z23)</f>
        <v>1455017.9029999999</v>
      </c>
      <c r="AA55" s="452"/>
      <c r="AB55" s="453">
        <f t="shared" ref="AB55:AC61" si="62">V55-Y55</f>
        <v>-1</v>
      </c>
      <c r="AC55" s="453">
        <f t="shared" si="62"/>
        <v>-8.159999999916181</v>
      </c>
    </row>
    <row r="56" spans="1:29" s="279" customFormat="1" ht="14.4" x14ac:dyDescent="0.25">
      <c r="A56" s="443"/>
      <c r="B56" s="444">
        <v>2015</v>
      </c>
      <c r="C56" s="278"/>
      <c r="D56" s="445">
        <f t="shared" ref="D56:E60" si="63">SUM(D24+D36)</f>
        <v>12886</v>
      </c>
      <c r="E56" s="445">
        <f t="shared" si="63"/>
        <v>101916.82</v>
      </c>
      <c r="F56" s="446"/>
      <c r="G56" s="447">
        <f t="shared" ref="G56:L60" si="64">SUM(G24+G36)</f>
        <v>110</v>
      </c>
      <c r="H56" s="447">
        <f t="shared" si="64"/>
        <v>3689.21</v>
      </c>
      <c r="I56" s="447">
        <f t="shared" si="64"/>
        <v>86</v>
      </c>
      <c r="J56" s="447">
        <f t="shared" si="64"/>
        <v>27254.1</v>
      </c>
      <c r="K56" s="447">
        <f t="shared" si="64"/>
        <v>7</v>
      </c>
      <c r="L56" s="447">
        <f t="shared" si="64"/>
        <v>21629.63</v>
      </c>
      <c r="M56" s="445">
        <f t="shared" si="61"/>
        <v>203</v>
      </c>
      <c r="N56" s="445">
        <f t="shared" si="61"/>
        <v>52572.94</v>
      </c>
      <c r="O56" s="448"/>
      <c r="P56" s="445">
        <f t="shared" ref="P56:Q60" si="65">SUM(P24+P36)</f>
        <v>8</v>
      </c>
      <c r="Q56" s="445">
        <f t="shared" si="65"/>
        <v>41683.64</v>
      </c>
      <c r="R56" s="278"/>
      <c r="S56" s="445">
        <f t="shared" ref="S56:T60" si="66">SUM(S24+S36)</f>
        <v>0</v>
      </c>
      <c r="T56" s="445">
        <f t="shared" si="66"/>
        <v>0</v>
      </c>
      <c r="U56" s="278"/>
      <c r="V56" s="454">
        <f t="shared" ref="V56:W60" si="67">SUM(V24+V36)</f>
        <v>13097</v>
      </c>
      <c r="W56" s="454">
        <f t="shared" si="67"/>
        <v>196173.40000000002</v>
      </c>
      <c r="X56" s="450"/>
      <c r="Y56" s="451">
        <f t="shared" ref="Y56:Z60" si="68">SUM(Y24+Y36)</f>
        <v>13097</v>
      </c>
      <c r="Z56" s="451">
        <f t="shared" si="68"/>
        <v>196173.40000000002</v>
      </c>
      <c r="AA56" s="452"/>
      <c r="AB56" s="453">
        <f t="shared" si="62"/>
        <v>0</v>
      </c>
      <c r="AC56" s="453">
        <f t="shared" si="62"/>
        <v>0</v>
      </c>
    </row>
    <row r="57" spans="1:29" s="279" customFormat="1" ht="14.4" x14ac:dyDescent="0.25">
      <c r="A57" s="443"/>
      <c r="B57" s="444">
        <v>2016</v>
      </c>
      <c r="C57" s="278"/>
      <c r="D57" s="445">
        <f t="shared" si="63"/>
        <v>21915</v>
      </c>
      <c r="E57" s="445">
        <f t="shared" si="63"/>
        <v>180296.92</v>
      </c>
      <c r="F57" s="446"/>
      <c r="G57" s="447">
        <f t="shared" si="64"/>
        <v>211</v>
      </c>
      <c r="H57" s="447">
        <f t="shared" si="64"/>
        <v>6519.27</v>
      </c>
      <c r="I57" s="447">
        <f t="shared" si="64"/>
        <v>123</v>
      </c>
      <c r="J57" s="447">
        <f t="shared" si="64"/>
        <v>42752.5</v>
      </c>
      <c r="K57" s="447">
        <f t="shared" si="64"/>
        <v>18</v>
      </c>
      <c r="L57" s="447">
        <f t="shared" si="64"/>
        <v>42479.69</v>
      </c>
      <c r="M57" s="445">
        <f t="shared" si="61"/>
        <v>352</v>
      </c>
      <c r="N57" s="445">
        <f t="shared" si="61"/>
        <v>91751.46</v>
      </c>
      <c r="O57" s="448"/>
      <c r="P57" s="445">
        <f t="shared" si="65"/>
        <v>22</v>
      </c>
      <c r="Q57" s="445">
        <f t="shared" si="65"/>
        <v>136223.31</v>
      </c>
      <c r="R57" s="278"/>
      <c r="S57" s="445">
        <f t="shared" si="66"/>
        <v>0</v>
      </c>
      <c r="T57" s="445">
        <f t="shared" si="66"/>
        <v>0</v>
      </c>
      <c r="U57" s="278"/>
      <c r="V57" s="454">
        <f t="shared" si="67"/>
        <v>22289</v>
      </c>
      <c r="W57" s="454">
        <f t="shared" si="67"/>
        <v>408271.69</v>
      </c>
      <c r="X57" s="450"/>
      <c r="Y57" s="451">
        <f t="shared" si="68"/>
        <v>22289</v>
      </c>
      <c r="Z57" s="451">
        <f t="shared" si="68"/>
        <v>408271.69</v>
      </c>
      <c r="AA57" s="452"/>
      <c r="AB57" s="453">
        <f t="shared" si="62"/>
        <v>0</v>
      </c>
      <c r="AC57" s="453">
        <f t="shared" si="62"/>
        <v>0</v>
      </c>
    </row>
    <row r="58" spans="1:29" s="279" customFormat="1" ht="14.4" x14ac:dyDescent="0.25">
      <c r="A58" s="443"/>
      <c r="B58" s="444">
        <v>2017</v>
      </c>
      <c r="C58" s="278"/>
      <c r="D58" s="445">
        <f t="shared" si="63"/>
        <v>18565</v>
      </c>
      <c r="E58" s="445">
        <f t="shared" si="63"/>
        <v>159002.22499999998</v>
      </c>
      <c r="F58" s="446"/>
      <c r="G58" s="447">
        <f t="shared" si="64"/>
        <v>282</v>
      </c>
      <c r="H58" s="447">
        <f t="shared" si="64"/>
        <v>9749.65</v>
      </c>
      <c r="I58" s="447">
        <f t="shared" si="64"/>
        <v>174</v>
      </c>
      <c r="J58" s="447">
        <f t="shared" si="64"/>
        <v>65123.59</v>
      </c>
      <c r="K58" s="447">
        <f t="shared" si="64"/>
        <v>22</v>
      </c>
      <c r="L58" s="447">
        <f t="shared" si="64"/>
        <v>57718.49</v>
      </c>
      <c r="M58" s="445">
        <f t="shared" si="61"/>
        <v>478</v>
      </c>
      <c r="N58" s="445">
        <f t="shared" si="61"/>
        <v>132591.72999999998</v>
      </c>
      <c r="O58" s="448"/>
      <c r="P58" s="445">
        <f t="shared" si="65"/>
        <v>8</v>
      </c>
      <c r="Q58" s="445">
        <f t="shared" si="65"/>
        <v>60129.63</v>
      </c>
      <c r="R58" s="278"/>
      <c r="S58" s="445">
        <f t="shared" si="66"/>
        <v>0</v>
      </c>
      <c r="T58" s="445">
        <f t="shared" si="66"/>
        <v>0</v>
      </c>
      <c r="U58" s="278"/>
      <c r="V58" s="454">
        <f t="shared" si="67"/>
        <v>19051</v>
      </c>
      <c r="W58" s="454">
        <f t="shared" si="67"/>
        <v>351723.58499999996</v>
      </c>
      <c r="X58" s="450"/>
      <c r="Y58" s="451">
        <f t="shared" si="68"/>
        <v>19051</v>
      </c>
      <c r="Z58" s="451">
        <f t="shared" si="68"/>
        <v>351723.58499999996</v>
      </c>
      <c r="AA58" s="452"/>
      <c r="AB58" s="453">
        <f t="shared" si="62"/>
        <v>0</v>
      </c>
      <c r="AC58" s="453">
        <f t="shared" si="62"/>
        <v>0</v>
      </c>
    </row>
    <row r="59" spans="1:29" s="279" customFormat="1" ht="14.4" x14ac:dyDescent="0.25">
      <c r="A59" s="443"/>
      <c r="B59" s="444">
        <v>2018</v>
      </c>
      <c r="C59" s="278"/>
      <c r="D59" s="445">
        <f t="shared" si="63"/>
        <v>17256</v>
      </c>
      <c r="E59" s="445">
        <f t="shared" si="63"/>
        <v>150394.82</v>
      </c>
      <c r="F59" s="446"/>
      <c r="G59" s="447">
        <f t="shared" si="64"/>
        <v>329</v>
      </c>
      <c r="H59" s="447">
        <f t="shared" si="64"/>
        <v>10830.27</v>
      </c>
      <c r="I59" s="447">
        <f t="shared" si="64"/>
        <v>203</v>
      </c>
      <c r="J59" s="447">
        <f t="shared" si="64"/>
        <v>70258.75</v>
      </c>
      <c r="K59" s="447">
        <f t="shared" si="64"/>
        <v>26</v>
      </c>
      <c r="L59" s="447">
        <f t="shared" si="64"/>
        <v>56308.67</v>
      </c>
      <c r="M59" s="445">
        <f t="shared" si="61"/>
        <v>558</v>
      </c>
      <c r="N59" s="445">
        <f t="shared" si="61"/>
        <v>137397.69</v>
      </c>
      <c r="O59" s="448"/>
      <c r="P59" s="445">
        <f t="shared" si="65"/>
        <v>5</v>
      </c>
      <c r="Q59" s="445">
        <f t="shared" si="65"/>
        <v>43919.68</v>
      </c>
      <c r="R59" s="278"/>
      <c r="S59" s="445">
        <f t="shared" si="66"/>
        <v>0</v>
      </c>
      <c r="T59" s="445">
        <f t="shared" si="66"/>
        <v>0</v>
      </c>
      <c r="U59" s="278"/>
      <c r="V59" s="454">
        <f t="shared" si="67"/>
        <v>17819</v>
      </c>
      <c r="W59" s="454">
        <f t="shared" si="67"/>
        <v>331712.19000000006</v>
      </c>
      <c r="X59" s="450"/>
      <c r="Y59" s="451">
        <f t="shared" si="68"/>
        <v>17819</v>
      </c>
      <c r="Z59" s="451">
        <f t="shared" si="68"/>
        <v>331712.19000000006</v>
      </c>
      <c r="AA59" s="452"/>
      <c r="AB59" s="453">
        <f t="shared" si="62"/>
        <v>0</v>
      </c>
      <c r="AC59" s="453">
        <f t="shared" si="62"/>
        <v>0</v>
      </c>
    </row>
    <row r="60" spans="1:29" s="279" customFormat="1" ht="14.4" x14ac:dyDescent="0.25">
      <c r="A60" s="443"/>
      <c r="B60" s="444">
        <v>2019</v>
      </c>
      <c r="C60" s="278"/>
      <c r="D60" s="445">
        <f t="shared" si="63"/>
        <v>15896</v>
      </c>
      <c r="E60" s="445">
        <f t="shared" si="63"/>
        <v>144455.22</v>
      </c>
      <c r="F60" s="446"/>
      <c r="G60" s="447">
        <f t="shared" si="64"/>
        <v>333</v>
      </c>
      <c r="H60" s="447">
        <f t="shared" si="64"/>
        <v>11146.95</v>
      </c>
      <c r="I60" s="447">
        <f t="shared" si="64"/>
        <v>219</v>
      </c>
      <c r="J60" s="447">
        <f t="shared" si="64"/>
        <v>82362.7</v>
      </c>
      <c r="K60" s="447">
        <f t="shared" si="64"/>
        <v>40</v>
      </c>
      <c r="L60" s="447">
        <f t="shared" si="64"/>
        <v>137163.85</v>
      </c>
      <c r="M60" s="445">
        <f t="shared" si="61"/>
        <v>592</v>
      </c>
      <c r="N60" s="445">
        <f t="shared" si="61"/>
        <v>230673.5</v>
      </c>
      <c r="O60" s="448"/>
      <c r="P60" s="445">
        <f t="shared" si="65"/>
        <v>7</v>
      </c>
      <c r="Q60" s="445">
        <f t="shared" si="65"/>
        <v>77950.13</v>
      </c>
      <c r="R60" s="278"/>
      <c r="S60" s="445">
        <f t="shared" si="66"/>
        <v>0</v>
      </c>
      <c r="T60" s="445">
        <f t="shared" si="66"/>
        <v>0</v>
      </c>
      <c r="U60" s="278"/>
      <c r="V60" s="454">
        <f t="shared" si="67"/>
        <v>16495</v>
      </c>
      <c r="W60" s="454">
        <f t="shared" si="67"/>
        <v>453078.85000000003</v>
      </c>
      <c r="X60" s="450"/>
      <c r="Y60" s="451">
        <f t="shared" si="68"/>
        <v>16495</v>
      </c>
      <c r="Z60" s="451">
        <f t="shared" si="68"/>
        <v>453078.85000000003</v>
      </c>
      <c r="AA60" s="452"/>
      <c r="AB60" s="453">
        <f t="shared" si="62"/>
        <v>0</v>
      </c>
      <c r="AC60" s="453">
        <f t="shared" si="62"/>
        <v>0</v>
      </c>
    </row>
    <row r="61" spans="1:29" s="279" customFormat="1" ht="14.4" x14ac:dyDescent="0.25">
      <c r="A61" s="443"/>
      <c r="B61" s="444">
        <v>2020</v>
      </c>
      <c r="C61" s="278"/>
      <c r="D61" s="445">
        <f t="shared" ref="D61:E63" si="69">SUM(D29+D41+D48)</f>
        <v>13993</v>
      </c>
      <c r="E61" s="445">
        <f t="shared" si="69"/>
        <v>124370.39</v>
      </c>
      <c r="F61" s="446"/>
      <c r="G61" s="447">
        <f>SUM(G29+G41+G48)</f>
        <v>281</v>
      </c>
      <c r="H61" s="447">
        <f t="shared" ref="H61:L61" si="70">SUM(H29+H41+H48)</f>
        <v>9078.76</v>
      </c>
      <c r="I61" s="447">
        <f t="shared" si="70"/>
        <v>187</v>
      </c>
      <c r="J61" s="447">
        <f t="shared" si="70"/>
        <v>67025.959999999992</v>
      </c>
      <c r="K61" s="447">
        <f t="shared" si="70"/>
        <v>22</v>
      </c>
      <c r="L61" s="447">
        <f t="shared" si="70"/>
        <v>56820.75</v>
      </c>
      <c r="M61" s="445">
        <f t="shared" si="61"/>
        <v>490</v>
      </c>
      <c r="N61" s="445">
        <f t="shared" si="61"/>
        <v>132925.46999999997</v>
      </c>
      <c r="O61" s="448"/>
      <c r="P61" s="445">
        <f>SUM(P29+P41+P48)</f>
        <v>10</v>
      </c>
      <c r="Q61" s="445">
        <f>SUM(Q29+Q41+Q48)</f>
        <v>66584.34</v>
      </c>
      <c r="R61" s="278"/>
      <c r="S61" s="445">
        <f t="shared" ref="S61:T61" si="71">SUM(S29+S41+S48)</f>
        <v>0</v>
      </c>
      <c r="T61" s="445">
        <f t="shared" si="71"/>
        <v>0</v>
      </c>
      <c r="U61" s="278"/>
      <c r="V61" s="454">
        <f t="shared" ref="V61:W63" si="72">SUM(V29+V41+V48)</f>
        <v>14493</v>
      </c>
      <c r="W61" s="454">
        <f t="shared" si="72"/>
        <v>323880.2</v>
      </c>
      <c r="X61" s="450"/>
      <c r="Y61" s="451">
        <f t="shared" ref="Y61:Z63" si="73">SUM(Y29+Y41+Y48)</f>
        <v>14489</v>
      </c>
      <c r="Z61" s="451">
        <f t="shared" si="73"/>
        <v>323853.74</v>
      </c>
      <c r="AA61" s="452"/>
      <c r="AB61" s="453">
        <f t="shared" si="62"/>
        <v>4</v>
      </c>
      <c r="AC61" s="453">
        <f t="shared" si="62"/>
        <v>26.460000000020955</v>
      </c>
    </row>
    <row r="62" spans="1:29" s="458" customFormat="1" ht="14.4" x14ac:dyDescent="0.25">
      <c r="A62" s="455"/>
      <c r="B62" s="444">
        <v>2021</v>
      </c>
      <c r="C62" s="278"/>
      <c r="D62" s="445">
        <f t="shared" si="69"/>
        <v>13375</v>
      </c>
      <c r="E62" s="445">
        <f t="shared" si="69"/>
        <v>123516.52</v>
      </c>
      <c r="F62" s="446"/>
      <c r="G62" s="447">
        <f>SUM(G30+G42+G49)</f>
        <v>215</v>
      </c>
      <c r="H62" s="447">
        <f t="shared" ref="H62:N63" si="74">SUM(H30+H42+H49)</f>
        <v>8693.14</v>
      </c>
      <c r="I62" s="447">
        <f t="shared" si="74"/>
        <v>175</v>
      </c>
      <c r="J62" s="447">
        <f t="shared" si="74"/>
        <v>55628.25</v>
      </c>
      <c r="K62" s="447">
        <f t="shared" si="74"/>
        <v>22</v>
      </c>
      <c r="L62" s="447">
        <f t="shared" si="74"/>
        <v>56632.53</v>
      </c>
      <c r="M62" s="445">
        <f t="shared" si="74"/>
        <v>412</v>
      </c>
      <c r="N62" s="445">
        <f t="shared" si="74"/>
        <v>120953.92</v>
      </c>
      <c r="O62" s="448"/>
      <c r="P62" s="445">
        <f t="shared" ref="P62:Q63" si="75">SUM(P30+P42+P49)</f>
        <v>3</v>
      </c>
      <c r="Q62" s="445">
        <f t="shared" si="75"/>
        <v>33581.07</v>
      </c>
      <c r="R62" s="278"/>
      <c r="S62" s="445">
        <f t="shared" ref="S62:T63" si="76">SUM(S30+S42+S49)</f>
        <v>13</v>
      </c>
      <c r="T62" s="445">
        <f t="shared" si="76"/>
        <v>27039</v>
      </c>
      <c r="U62" s="278"/>
      <c r="V62" s="454">
        <f t="shared" si="72"/>
        <v>13803</v>
      </c>
      <c r="W62" s="454">
        <f t="shared" si="72"/>
        <v>305090.51</v>
      </c>
      <c r="X62" s="456"/>
      <c r="Y62" s="451">
        <f t="shared" si="73"/>
        <v>13166</v>
      </c>
      <c r="Z62" s="451">
        <f t="shared" si="73"/>
        <v>272914.97000000003</v>
      </c>
      <c r="AA62" s="457"/>
      <c r="AB62" s="453">
        <f t="shared" ref="AB62" si="77">V62-Y62</f>
        <v>637</v>
      </c>
      <c r="AC62" s="453">
        <f t="shared" ref="AC62" si="78">W62-Z62</f>
        <v>32175.539999999979</v>
      </c>
    </row>
    <row r="63" spans="1:29" s="458" customFormat="1" ht="14.4" x14ac:dyDescent="0.25">
      <c r="A63" s="455"/>
      <c r="B63" s="444">
        <v>2022</v>
      </c>
      <c r="C63" s="278"/>
      <c r="D63" s="445">
        <f t="shared" si="69"/>
        <v>479</v>
      </c>
      <c r="E63" s="445">
        <f t="shared" si="69"/>
        <v>4229.1899999999996</v>
      </c>
      <c r="F63" s="446"/>
      <c r="G63" s="447">
        <f>SUM(G31+G43+G50)</f>
        <v>6</v>
      </c>
      <c r="H63" s="447">
        <f t="shared" si="74"/>
        <v>212.91</v>
      </c>
      <c r="I63" s="447">
        <f t="shared" si="74"/>
        <v>18</v>
      </c>
      <c r="J63" s="447">
        <f t="shared" si="74"/>
        <v>5900.71</v>
      </c>
      <c r="K63" s="447">
        <f t="shared" si="74"/>
        <v>0</v>
      </c>
      <c r="L63" s="447">
        <f t="shared" si="74"/>
        <v>0</v>
      </c>
      <c r="M63" s="445">
        <f t="shared" si="74"/>
        <v>24</v>
      </c>
      <c r="N63" s="445">
        <f t="shared" si="74"/>
        <v>6113.62</v>
      </c>
      <c r="O63" s="448"/>
      <c r="P63" s="445">
        <f t="shared" si="75"/>
        <v>0</v>
      </c>
      <c r="Q63" s="445">
        <f t="shared" si="75"/>
        <v>0</v>
      </c>
      <c r="R63" s="278"/>
      <c r="S63" s="445">
        <f t="shared" si="76"/>
        <v>0</v>
      </c>
      <c r="T63" s="445">
        <f t="shared" si="76"/>
        <v>0</v>
      </c>
      <c r="U63" s="278"/>
      <c r="V63" s="454">
        <f t="shared" si="72"/>
        <v>503</v>
      </c>
      <c r="W63" s="454">
        <f t="shared" si="72"/>
        <v>10342.81</v>
      </c>
      <c r="X63" s="456"/>
      <c r="Y63" s="451">
        <f t="shared" si="73"/>
        <v>0</v>
      </c>
      <c r="Z63" s="451">
        <f t="shared" si="73"/>
        <v>0</v>
      </c>
      <c r="AA63" s="457"/>
      <c r="AB63" s="453">
        <f t="shared" ref="AB63" si="79">V63-Y63</f>
        <v>503</v>
      </c>
      <c r="AC63" s="453">
        <f t="shared" ref="AC63" si="80">W63-Z63</f>
        <v>10342.81</v>
      </c>
    </row>
    <row r="64" spans="1:29" s="303" customFormat="1" ht="15" thickBot="1" x14ac:dyDescent="0.3">
      <c r="A64" s="302"/>
      <c r="B64" s="481"/>
      <c r="C64" s="288"/>
      <c r="D64" s="334"/>
      <c r="E64" s="334"/>
      <c r="F64" s="288"/>
      <c r="G64" s="334"/>
      <c r="H64" s="334"/>
      <c r="I64" s="334"/>
      <c r="J64" s="334"/>
      <c r="K64" s="334"/>
      <c r="L64" s="334"/>
      <c r="M64" s="334"/>
      <c r="N64" s="334"/>
      <c r="O64" s="288"/>
      <c r="P64" s="334"/>
      <c r="Q64" s="334"/>
      <c r="R64" s="288"/>
      <c r="S64" s="334"/>
      <c r="T64" s="334"/>
      <c r="U64" s="288"/>
      <c r="V64" s="334"/>
      <c r="W64" s="334"/>
      <c r="X64" s="390"/>
      <c r="Y64" s="387"/>
      <c r="Z64" s="387"/>
      <c r="AB64" s="334"/>
      <c r="AC64" s="334"/>
    </row>
    <row r="65" spans="1:29" s="482" customFormat="1" ht="28.8" thickTop="1" thickBot="1" x14ac:dyDescent="0.3">
      <c r="A65" s="459"/>
      <c r="B65" s="335" t="s">
        <v>361</v>
      </c>
      <c r="C65" s="277"/>
      <c r="D65" s="332">
        <f>SUM(D55:D63)</f>
        <v>143556</v>
      </c>
      <c r="E65" s="332">
        <f>SUM(E55:E63)</f>
        <v>1216850.3009999997</v>
      </c>
      <c r="F65" s="278"/>
      <c r="G65" s="336">
        <f>SUM(G55:G63)</f>
        <v>4758</v>
      </c>
      <c r="H65" s="336">
        <f t="shared" ref="H65:L65" si="81">SUM(H55:H63)</f>
        <v>154274.56000000003</v>
      </c>
      <c r="I65" s="336">
        <f t="shared" si="81"/>
        <v>2755</v>
      </c>
      <c r="J65" s="336">
        <f t="shared" si="81"/>
        <v>893630.32799999986</v>
      </c>
      <c r="K65" s="336">
        <f t="shared" si="81"/>
        <v>314</v>
      </c>
      <c r="L65" s="336">
        <f t="shared" si="81"/>
        <v>773913.59400000004</v>
      </c>
      <c r="M65" s="332">
        <f t="shared" ref="M65:N65" si="82">SUM(M55:M63)</f>
        <v>7827</v>
      </c>
      <c r="N65" s="332">
        <f t="shared" si="82"/>
        <v>1821818.4819999998</v>
      </c>
      <c r="O65" s="278"/>
      <c r="P65" s="332">
        <f t="shared" ref="P65:Q65" si="83">SUM(P55:P63)</f>
        <v>187</v>
      </c>
      <c r="Q65" s="332">
        <f t="shared" si="83"/>
        <v>769575.19499999995</v>
      </c>
      <c r="R65" s="278"/>
      <c r="S65" s="332">
        <f t="shared" ref="S65:T65" si="84">SUM(S55:S63)</f>
        <v>13</v>
      </c>
      <c r="T65" s="332">
        <f t="shared" si="84"/>
        <v>27039</v>
      </c>
      <c r="U65" s="278"/>
      <c r="V65" s="332">
        <f t="shared" ref="V65:W65" si="85">SUM(V55:V63)</f>
        <v>151583</v>
      </c>
      <c r="W65" s="332">
        <f t="shared" si="85"/>
        <v>3835282.9780000006</v>
      </c>
      <c r="X65" s="24"/>
      <c r="Y65" s="391">
        <f>SUM(Y55:Y62)</f>
        <v>150440</v>
      </c>
      <c r="Z65" s="391">
        <f>SUM(Z55:Z62)</f>
        <v>3792746.3280000002</v>
      </c>
      <c r="AA65" s="279"/>
      <c r="AB65" s="560">
        <f>SUM(AB55:AB63)</f>
        <v>1143</v>
      </c>
      <c r="AC65" s="560">
        <f>SUM(AC55:AC63)</f>
        <v>42536.650000000081</v>
      </c>
    </row>
    <row r="66" spans="1:29" ht="18" thickTop="1" x14ac:dyDescent="0.25">
      <c r="C66" s="114"/>
      <c r="E66" s="580"/>
      <c r="F66" s="580"/>
      <c r="G66" s="580"/>
      <c r="H66" s="580"/>
      <c r="I66" s="580"/>
      <c r="J66" s="580"/>
      <c r="K66" s="580"/>
      <c r="L66" s="580"/>
      <c r="M66" s="580"/>
      <c r="N66" s="580"/>
      <c r="O66" s="580"/>
      <c r="P66" s="580"/>
      <c r="Q66" s="580"/>
      <c r="R66" s="580"/>
      <c r="S66" s="580"/>
      <c r="T66" s="580"/>
      <c r="U66" s="284"/>
      <c r="V66" s="284"/>
      <c r="W66" s="187"/>
      <c r="X66" s="284"/>
    </row>
    <row r="67" spans="1:29" x14ac:dyDescent="0.25">
      <c r="C67" s="1"/>
      <c r="E67" s="389"/>
      <c r="F67" s="389"/>
      <c r="G67" s="389"/>
      <c r="H67" s="389"/>
      <c r="I67" s="389"/>
      <c r="J67" s="389"/>
      <c r="K67" s="389"/>
      <c r="L67" s="389"/>
      <c r="M67" s="389"/>
      <c r="N67" s="389"/>
      <c r="O67" s="1"/>
      <c r="R67" s="190"/>
      <c r="U67" s="1"/>
      <c r="X67" s="357"/>
      <c r="Z67" s="284"/>
      <c r="AA67" s="65"/>
      <c r="AC67" s="1"/>
    </row>
    <row r="68" spans="1:29" x14ac:dyDescent="0.25">
      <c r="C68" s="1"/>
      <c r="E68" s="389"/>
      <c r="F68" s="389"/>
      <c r="G68" s="389"/>
      <c r="H68" s="389"/>
      <c r="I68" s="389"/>
      <c r="J68" s="389"/>
      <c r="K68" s="389"/>
      <c r="L68" s="389"/>
      <c r="M68" s="416"/>
      <c r="N68" s="389"/>
      <c r="O68" s="1"/>
      <c r="R68" s="190"/>
      <c r="U68" s="1"/>
      <c r="X68" s="357"/>
      <c r="Z68" s="284"/>
      <c r="AA68" s="65"/>
      <c r="AC68" s="1"/>
    </row>
    <row r="69" spans="1:29" x14ac:dyDescent="0.25">
      <c r="C69" s="1"/>
      <c r="G69" s="410"/>
      <c r="H69" s="187"/>
      <c r="I69" s="187"/>
      <c r="J69" s="410"/>
      <c r="K69" s="187"/>
      <c r="L69" s="187"/>
      <c r="O69" s="1"/>
      <c r="R69" s="190"/>
      <c r="U69" s="1"/>
      <c r="X69" s="357"/>
      <c r="Z69" s="284"/>
      <c r="AA69" s="65"/>
      <c r="AC69" s="1"/>
    </row>
    <row r="70" spans="1:29" x14ac:dyDescent="0.25">
      <c r="C70" s="1"/>
      <c r="G70" s="410"/>
      <c r="H70" s="187"/>
      <c r="I70" s="187"/>
      <c r="J70" s="410"/>
      <c r="K70" s="187"/>
      <c r="L70" s="187"/>
      <c r="O70" s="1"/>
      <c r="R70" s="190"/>
      <c r="U70" s="1"/>
      <c r="X70" s="357"/>
      <c r="Z70" s="284"/>
      <c r="AA70" s="65"/>
      <c r="AC70" s="1"/>
    </row>
    <row r="71" spans="1:29" x14ac:dyDescent="0.25">
      <c r="C71" s="1"/>
      <c r="G71" s="410"/>
      <c r="H71" s="187"/>
      <c r="I71" s="187"/>
      <c r="J71" s="410"/>
      <c r="K71" s="187"/>
      <c r="L71" s="187"/>
      <c r="O71" s="1"/>
      <c r="R71" s="190"/>
      <c r="U71" s="1"/>
      <c r="X71" s="357"/>
      <c r="Z71" s="284"/>
      <c r="AA71" s="65"/>
      <c r="AC71" s="1"/>
    </row>
    <row r="72" spans="1:29" s="190" customFormat="1" x14ac:dyDescent="0.25">
      <c r="A72" s="121"/>
      <c r="G72" s="410"/>
      <c r="H72" s="187"/>
      <c r="I72" s="187"/>
      <c r="J72" s="410"/>
      <c r="K72" s="187"/>
      <c r="L72" s="187"/>
      <c r="Y72" s="357"/>
      <c r="Z72" s="357"/>
      <c r="AA72" s="284"/>
      <c r="AB72" s="65"/>
      <c r="AC72" s="65"/>
    </row>
    <row r="73" spans="1:29" s="190" customFormat="1" x14ac:dyDescent="0.25">
      <c r="A73" s="121"/>
      <c r="G73" s="410"/>
      <c r="H73" s="187"/>
      <c r="I73" s="187"/>
      <c r="J73" s="410"/>
      <c r="K73" s="187"/>
      <c r="L73" s="187"/>
      <c r="Y73" s="357"/>
      <c r="Z73" s="357"/>
      <c r="AA73" s="284"/>
      <c r="AB73" s="65"/>
      <c r="AC73" s="65"/>
    </row>
    <row r="74" spans="1:29" x14ac:dyDescent="0.25">
      <c r="C74" s="1"/>
      <c r="G74" s="410"/>
      <c r="H74" s="187"/>
      <c r="I74" s="187"/>
      <c r="J74" s="410"/>
      <c r="K74" s="187"/>
      <c r="L74" s="187"/>
      <c r="O74" s="1"/>
      <c r="R74" s="190"/>
      <c r="U74" s="1"/>
    </row>
    <row r="75" spans="1:29" x14ac:dyDescent="0.25">
      <c r="G75" s="187"/>
      <c r="H75" s="410"/>
      <c r="I75" s="187"/>
      <c r="J75" s="187"/>
      <c r="K75" s="187"/>
      <c r="L75" s="187"/>
    </row>
  </sheetData>
  <mergeCells count="20">
    <mergeCell ref="AB5:AB6"/>
    <mergeCell ref="AC5:AC6"/>
    <mergeCell ref="P4:Q5"/>
    <mergeCell ref="I5:J5"/>
    <mergeCell ref="D4:E5"/>
    <mergeCell ref="G4:H4"/>
    <mergeCell ref="M4:N4"/>
    <mergeCell ref="I4:J4"/>
    <mergeCell ref="K4:L4"/>
    <mergeCell ref="K5:L5"/>
    <mergeCell ref="Y2:Z4"/>
    <mergeCell ref="AB2:AC4"/>
    <mergeCell ref="Y5:Y6"/>
    <mergeCell ref="G1:L1"/>
    <mergeCell ref="E66:T66"/>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5:Q55 Y55:Z5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93" t="s">
        <v>14</v>
      </c>
      <c r="D5" s="693"/>
      <c r="E5" s="694" t="s">
        <v>348</v>
      </c>
      <c r="F5" s="694"/>
      <c r="G5" s="694"/>
      <c r="H5" s="694"/>
      <c r="I5" s="12"/>
      <c r="J5" s="23"/>
      <c r="K5" s="35"/>
      <c r="L5" s="28" t="s">
        <v>41</v>
      </c>
      <c r="M5" s="29" t="s">
        <v>42</v>
      </c>
      <c r="N5" s="2"/>
      <c r="O5" s="28" t="s">
        <v>34</v>
      </c>
      <c r="P5" s="29" t="s">
        <v>20</v>
      </c>
      <c r="Q5" s="12"/>
    </row>
    <row r="6" spans="2:17" ht="13.2" customHeight="1" x14ac:dyDescent="0.25">
      <c r="B6" s="11"/>
      <c r="C6" s="693"/>
      <c r="D6" s="693"/>
      <c r="E6" s="694"/>
      <c r="F6" s="694"/>
      <c r="G6" s="694"/>
      <c r="H6" s="694"/>
      <c r="I6" s="12"/>
      <c r="J6" s="24"/>
      <c r="K6" s="36"/>
      <c r="L6" s="30">
        <v>1</v>
      </c>
      <c r="M6" s="31" t="s">
        <v>43</v>
      </c>
      <c r="N6" s="2"/>
      <c r="O6" s="30" t="s">
        <v>13</v>
      </c>
      <c r="P6" s="31" t="s">
        <v>36</v>
      </c>
      <c r="Q6" s="12"/>
    </row>
    <row r="7" spans="2:17" ht="15" x14ac:dyDescent="0.25">
      <c r="B7" s="11"/>
      <c r="C7" s="687" t="s">
        <v>86</v>
      </c>
      <c r="D7" s="687"/>
      <c r="E7" s="688" t="s">
        <v>347</v>
      </c>
      <c r="F7" s="688"/>
      <c r="G7" s="688"/>
      <c r="H7" s="688"/>
      <c r="I7" s="19"/>
      <c r="K7" s="34"/>
      <c r="L7" s="30">
        <v>2</v>
      </c>
      <c r="M7" s="31" t="s">
        <v>44</v>
      </c>
      <c r="N7" s="2"/>
      <c r="O7" s="30" t="s">
        <v>68</v>
      </c>
      <c r="P7" s="31" t="s">
        <v>37</v>
      </c>
      <c r="Q7" s="12"/>
    </row>
    <row r="8" spans="2:17" ht="15" x14ac:dyDescent="0.25">
      <c r="B8" s="11"/>
      <c r="C8" s="687"/>
      <c r="D8" s="687"/>
      <c r="E8" s="688"/>
      <c r="F8" s="688"/>
      <c r="G8" s="688"/>
      <c r="H8" s="688"/>
      <c r="I8" s="19"/>
      <c r="K8" s="34"/>
      <c r="L8" s="30">
        <v>3</v>
      </c>
      <c r="M8" s="31" t="s">
        <v>45</v>
      </c>
      <c r="N8" s="2"/>
      <c r="O8" s="30" t="s">
        <v>38</v>
      </c>
      <c r="P8" s="31" t="s">
        <v>39</v>
      </c>
      <c r="Q8" s="12"/>
    </row>
    <row r="9" spans="2:17" ht="15" x14ac:dyDescent="0.25">
      <c r="B9" s="11"/>
      <c r="C9" s="687" t="s">
        <v>16</v>
      </c>
      <c r="D9" s="687"/>
      <c r="E9" s="688" t="s">
        <v>346</v>
      </c>
      <c r="F9" s="688"/>
      <c r="G9" s="688"/>
      <c r="H9" s="688"/>
      <c r="I9" s="12"/>
      <c r="K9" s="34"/>
      <c r="L9" s="30">
        <v>4</v>
      </c>
      <c r="M9" s="31" t="s">
        <v>46</v>
      </c>
      <c r="N9" s="2"/>
      <c r="O9" s="13" t="s">
        <v>48</v>
      </c>
      <c r="P9" s="13"/>
      <c r="Q9" s="12"/>
    </row>
    <row r="10" spans="2:17" ht="15" x14ac:dyDescent="0.25">
      <c r="B10" s="11"/>
      <c r="C10" s="687"/>
      <c r="D10" s="687"/>
      <c r="E10" s="688"/>
      <c r="F10" s="688"/>
      <c r="G10" s="688"/>
      <c r="H10" s="688"/>
      <c r="I10" s="12"/>
      <c r="K10" s="34"/>
      <c r="L10" s="30">
        <v>5</v>
      </c>
      <c r="M10" s="31" t="s">
        <v>47</v>
      </c>
      <c r="N10" s="2"/>
      <c r="O10" s="13"/>
      <c r="P10" s="13"/>
      <c r="Q10" s="12"/>
    </row>
    <row r="11" spans="2:17" ht="15" x14ac:dyDescent="0.25">
      <c r="B11" s="11"/>
      <c r="C11" s="687" t="s">
        <v>85</v>
      </c>
      <c r="D11" s="687"/>
      <c r="E11" s="688" t="s">
        <v>345</v>
      </c>
      <c r="F11" s="688"/>
      <c r="G11" s="688"/>
      <c r="H11" s="688"/>
      <c r="I11" s="12"/>
      <c r="K11" s="34"/>
      <c r="L11" s="30">
        <v>6</v>
      </c>
      <c r="M11" s="31" t="s">
        <v>49</v>
      </c>
      <c r="N11" s="2"/>
      <c r="O11" s="13"/>
      <c r="P11" s="13"/>
      <c r="Q11" s="12"/>
    </row>
    <row r="12" spans="2:17" ht="15" customHeight="1" x14ac:dyDescent="0.25">
      <c r="B12" s="11"/>
      <c r="C12" s="687"/>
      <c r="D12" s="687"/>
      <c r="E12" s="688"/>
      <c r="F12" s="688"/>
      <c r="G12" s="688"/>
      <c r="H12" s="688"/>
      <c r="I12" s="12"/>
      <c r="K12" s="34"/>
      <c r="L12" s="30">
        <v>7</v>
      </c>
      <c r="M12" s="31" t="s">
        <v>50</v>
      </c>
      <c r="N12" s="2"/>
      <c r="O12" s="13"/>
      <c r="P12" s="13"/>
      <c r="Q12" s="12"/>
    </row>
    <row r="13" spans="2:17" ht="15" customHeight="1" x14ac:dyDescent="0.25">
      <c r="B13" s="11"/>
      <c r="C13" s="687" t="s">
        <v>87</v>
      </c>
      <c r="D13" s="687"/>
      <c r="E13" s="688" t="s">
        <v>344</v>
      </c>
      <c r="F13" s="688"/>
      <c r="G13" s="688"/>
      <c r="H13" s="688"/>
      <c r="I13" s="12"/>
      <c r="K13" s="34"/>
      <c r="L13" s="30">
        <v>8</v>
      </c>
      <c r="M13" s="31" t="s">
        <v>51</v>
      </c>
      <c r="N13" s="2"/>
      <c r="O13" s="13"/>
      <c r="P13" s="13"/>
      <c r="Q13" s="12"/>
    </row>
    <row r="14" spans="2:17" ht="15" x14ac:dyDescent="0.25">
      <c r="B14" s="11"/>
      <c r="C14" s="687"/>
      <c r="D14" s="687"/>
      <c r="E14" s="688"/>
      <c r="F14" s="688"/>
      <c r="G14" s="688"/>
      <c r="H14" s="688"/>
      <c r="I14" s="12"/>
      <c r="K14" s="34"/>
      <c r="L14" s="30">
        <v>9</v>
      </c>
      <c r="M14" s="31" t="s">
        <v>52</v>
      </c>
      <c r="N14" s="2"/>
      <c r="O14" s="13"/>
      <c r="P14" s="13"/>
      <c r="Q14" s="12"/>
    </row>
    <row r="15" spans="2:17" ht="15" x14ac:dyDescent="0.25">
      <c r="B15" s="286"/>
      <c r="C15" s="687" t="s">
        <v>88</v>
      </c>
      <c r="D15" s="687"/>
      <c r="E15" s="688" t="s">
        <v>344</v>
      </c>
      <c r="F15" s="688"/>
      <c r="G15" s="688"/>
      <c r="H15" s="688"/>
      <c r="I15" s="287"/>
      <c r="K15" s="34"/>
      <c r="L15" s="30">
        <v>10</v>
      </c>
      <c r="M15" s="31" t="s">
        <v>53</v>
      </c>
      <c r="N15" s="2"/>
      <c r="O15" s="13"/>
      <c r="P15" s="13"/>
      <c r="Q15" s="12"/>
    </row>
    <row r="16" spans="2:17" ht="15" customHeight="1" x14ac:dyDescent="0.25">
      <c r="B16" s="286"/>
      <c r="C16" s="687"/>
      <c r="D16" s="687"/>
      <c r="E16" s="688"/>
      <c r="F16" s="688"/>
      <c r="G16" s="688"/>
      <c r="H16" s="688"/>
      <c r="I16" s="287"/>
      <c r="K16" s="34"/>
      <c r="L16" s="30">
        <v>11</v>
      </c>
      <c r="M16" s="31" t="s">
        <v>54</v>
      </c>
      <c r="N16" s="2"/>
      <c r="O16" s="13"/>
      <c r="P16" s="13"/>
      <c r="Q16" s="12"/>
    </row>
    <row r="17" spans="2:17" ht="15" x14ac:dyDescent="0.25">
      <c r="B17" s="286"/>
      <c r="C17" s="693" t="s">
        <v>17</v>
      </c>
      <c r="D17" s="693"/>
      <c r="E17" s="688" t="s">
        <v>18</v>
      </c>
      <c r="F17" s="688"/>
      <c r="G17" s="688"/>
      <c r="H17" s="688"/>
      <c r="I17" s="287"/>
      <c r="K17" s="34"/>
      <c r="L17" s="30">
        <v>12</v>
      </c>
      <c r="M17" s="31" t="s">
        <v>55</v>
      </c>
      <c r="N17" s="2"/>
      <c r="O17" s="13"/>
      <c r="P17" s="13"/>
      <c r="Q17" s="12"/>
    </row>
    <row r="18" spans="2:17" ht="15" x14ac:dyDescent="0.25">
      <c r="B18" s="286"/>
      <c r="C18" s="693"/>
      <c r="D18" s="693"/>
      <c r="E18" s="688"/>
      <c r="F18" s="688"/>
      <c r="G18" s="688"/>
      <c r="H18" s="688"/>
      <c r="I18" s="287"/>
      <c r="K18" s="34"/>
      <c r="L18" s="30">
        <v>13</v>
      </c>
      <c r="M18" s="31" t="s">
        <v>56</v>
      </c>
      <c r="N18" s="2"/>
      <c r="O18" s="13"/>
      <c r="P18" s="13"/>
      <c r="Q18" s="12"/>
    </row>
    <row r="19" spans="2:17" ht="15" x14ac:dyDescent="0.25">
      <c r="B19" s="286"/>
      <c r="C19" s="687" t="s">
        <v>332</v>
      </c>
      <c r="D19" s="687"/>
      <c r="E19" s="688" t="s">
        <v>338</v>
      </c>
      <c r="F19" s="688"/>
      <c r="G19" s="688"/>
      <c r="H19" s="688"/>
      <c r="I19" s="287"/>
      <c r="K19" s="34"/>
      <c r="L19" s="30">
        <v>14</v>
      </c>
      <c r="M19" s="31" t="s">
        <v>57</v>
      </c>
      <c r="N19" s="2"/>
      <c r="O19" s="13"/>
      <c r="P19" s="13"/>
      <c r="Q19" s="12"/>
    </row>
    <row r="20" spans="2:17" ht="15" customHeight="1" x14ac:dyDescent="0.25">
      <c r="B20" s="286"/>
      <c r="C20" s="687"/>
      <c r="D20" s="687"/>
      <c r="E20" s="688"/>
      <c r="F20" s="688"/>
      <c r="G20" s="688"/>
      <c r="H20" s="688"/>
      <c r="I20" s="287"/>
      <c r="K20" s="34"/>
      <c r="L20" s="30">
        <v>15</v>
      </c>
      <c r="M20" s="31" t="s">
        <v>58</v>
      </c>
      <c r="N20" s="2"/>
      <c r="O20" s="13"/>
      <c r="P20" s="13"/>
      <c r="Q20" s="12"/>
    </row>
    <row r="21" spans="2:17" ht="15" x14ac:dyDescent="0.25">
      <c r="B21" s="286"/>
      <c r="C21" s="687" t="s">
        <v>337</v>
      </c>
      <c r="D21" s="687"/>
      <c r="E21" s="688" t="s">
        <v>339</v>
      </c>
      <c r="F21" s="688"/>
      <c r="G21" s="688"/>
      <c r="H21" s="688"/>
      <c r="I21" s="287"/>
      <c r="K21" s="34"/>
      <c r="L21" s="30">
        <v>16</v>
      </c>
      <c r="M21" s="31" t="s">
        <v>59</v>
      </c>
      <c r="N21" s="2"/>
      <c r="O21" s="13"/>
      <c r="P21" s="13"/>
      <c r="Q21" s="12"/>
    </row>
    <row r="22" spans="2:17" ht="30.6" customHeight="1" x14ac:dyDescent="0.25">
      <c r="B22" s="286"/>
      <c r="C22" s="687"/>
      <c r="D22" s="687"/>
      <c r="E22" s="688"/>
      <c r="F22" s="688"/>
      <c r="G22" s="688"/>
      <c r="H22" s="688"/>
      <c r="I22" s="287"/>
      <c r="K22" s="34"/>
      <c r="L22" s="30">
        <v>17</v>
      </c>
      <c r="M22" s="31" t="s">
        <v>60</v>
      </c>
      <c r="N22" s="2"/>
      <c r="O22" s="13"/>
      <c r="P22" s="13"/>
      <c r="Q22" s="12"/>
    </row>
    <row r="23" spans="2:17" ht="15" customHeight="1" x14ac:dyDescent="0.25">
      <c r="B23" s="286"/>
      <c r="C23" s="687" t="s">
        <v>333</v>
      </c>
      <c r="D23" s="687"/>
      <c r="E23" s="688" t="s">
        <v>341</v>
      </c>
      <c r="F23" s="688"/>
      <c r="G23" s="688"/>
      <c r="H23" s="688"/>
      <c r="I23" s="287"/>
      <c r="K23" s="34"/>
      <c r="L23" s="30">
        <v>18</v>
      </c>
      <c r="M23" s="31" t="s">
        <v>61</v>
      </c>
      <c r="N23" s="2"/>
      <c r="O23" s="13"/>
      <c r="P23" s="13"/>
      <c r="Q23" s="12"/>
    </row>
    <row r="24" spans="2:17" ht="19.8" customHeight="1" x14ac:dyDescent="0.25">
      <c r="B24" s="286"/>
      <c r="C24" s="687"/>
      <c r="D24" s="687"/>
      <c r="E24" s="688"/>
      <c r="F24" s="688"/>
      <c r="G24" s="688"/>
      <c r="H24" s="688"/>
      <c r="I24" s="287"/>
      <c r="K24" s="34"/>
      <c r="L24" s="30">
        <v>19</v>
      </c>
      <c r="M24" s="31" t="s">
        <v>62</v>
      </c>
      <c r="N24" s="2"/>
      <c r="O24" s="13"/>
      <c r="P24" s="13"/>
      <c r="Q24" s="12"/>
    </row>
    <row r="25" spans="2:17" ht="15" customHeight="1" x14ac:dyDescent="0.25">
      <c r="B25" s="286"/>
      <c r="C25" s="689" t="s">
        <v>334</v>
      </c>
      <c r="D25" s="690"/>
      <c r="E25" s="688" t="s">
        <v>340</v>
      </c>
      <c r="F25" s="688"/>
      <c r="G25" s="688"/>
      <c r="H25" s="688"/>
      <c r="I25" s="287"/>
      <c r="K25" s="34"/>
      <c r="L25" s="30">
        <v>20</v>
      </c>
      <c r="M25" s="31" t="s">
        <v>63</v>
      </c>
      <c r="N25" s="2"/>
      <c r="O25" s="13"/>
      <c r="P25" s="13"/>
      <c r="Q25" s="12"/>
    </row>
    <row r="26" spans="2:17" ht="15" x14ac:dyDescent="0.25">
      <c r="B26" s="286"/>
      <c r="C26" s="691"/>
      <c r="D26" s="692"/>
      <c r="E26" s="688"/>
      <c r="F26" s="688"/>
      <c r="G26" s="688"/>
      <c r="H26" s="688"/>
      <c r="I26" s="287"/>
      <c r="K26" s="34"/>
      <c r="L26" s="30">
        <v>21</v>
      </c>
      <c r="M26" s="31" t="s">
        <v>64</v>
      </c>
      <c r="N26" s="2"/>
      <c r="O26" s="13"/>
      <c r="P26" s="13"/>
      <c r="Q26" s="12"/>
    </row>
    <row r="27" spans="2:17" ht="13.8" customHeight="1" thickBot="1" x14ac:dyDescent="0.3">
      <c r="B27" s="11"/>
      <c r="C27" s="689" t="s">
        <v>335</v>
      </c>
      <c r="D27" s="690"/>
      <c r="E27" s="688" t="s">
        <v>342</v>
      </c>
      <c r="F27" s="688"/>
      <c r="G27" s="688"/>
      <c r="H27" s="688"/>
      <c r="I27" s="12"/>
      <c r="K27" s="37"/>
      <c r="L27" s="38"/>
      <c r="M27" s="14"/>
      <c r="N27" s="14"/>
      <c r="O27" s="14"/>
      <c r="P27" s="14"/>
      <c r="Q27" s="15"/>
    </row>
    <row r="28" spans="2:17" ht="20.399999999999999" customHeight="1" x14ac:dyDescent="0.25">
      <c r="B28" s="11"/>
      <c r="C28" s="691"/>
      <c r="D28" s="692"/>
      <c r="E28" s="688"/>
      <c r="F28" s="688"/>
      <c r="G28" s="688"/>
      <c r="H28" s="688"/>
      <c r="I28" s="12"/>
    </row>
    <row r="29" spans="2:17" ht="13.2" customHeight="1" x14ac:dyDescent="0.25">
      <c r="B29" s="11"/>
      <c r="C29" s="687" t="s">
        <v>336</v>
      </c>
      <c r="D29" s="687"/>
      <c r="E29" s="688" t="s">
        <v>343</v>
      </c>
      <c r="F29" s="688"/>
      <c r="G29" s="688"/>
      <c r="H29" s="688"/>
      <c r="I29" s="12"/>
    </row>
    <row r="30" spans="2:17" ht="19.8" customHeight="1" x14ac:dyDescent="0.25">
      <c r="B30" s="11"/>
      <c r="C30" s="687"/>
      <c r="D30" s="687"/>
      <c r="E30" s="688"/>
      <c r="F30" s="688"/>
      <c r="G30" s="688"/>
      <c r="H30" s="688"/>
      <c r="I30" s="12"/>
    </row>
    <row r="31" spans="2:17" x14ac:dyDescent="0.25">
      <c r="B31" s="11"/>
      <c r="C31" s="693" t="s">
        <v>12</v>
      </c>
      <c r="D31" s="693"/>
      <c r="E31" s="688" t="s">
        <v>19</v>
      </c>
      <c r="F31" s="688"/>
      <c r="G31" s="688"/>
      <c r="H31" s="688"/>
      <c r="I31" s="12"/>
    </row>
    <row r="32" spans="2:17" ht="16.8" customHeight="1" x14ac:dyDescent="0.25">
      <c r="B32" s="11"/>
      <c r="C32" s="693"/>
      <c r="D32" s="693"/>
      <c r="E32" s="688"/>
      <c r="F32" s="688"/>
      <c r="G32" s="688"/>
      <c r="H32" s="688"/>
      <c r="I32" s="12"/>
    </row>
    <row r="33" spans="2:9" ht="13.8" thickBot="1" x14ac:dyDescent="0.3">
      <c r="B33" s="37"/>
      <c r="C33" s="38"/>
      <c r="D33" s="14"/>
      <c r="E33" s="14"/>
      <c r="F33" s="14"/>
      <c r="G33" s="14"/>
      <c r="H33" s="14"/>
      <c r="I33" s="15"/>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2"/>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78"/>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7" customWidth="1"/>
    <col min="24" max="24" width="16" style="357" bestFit="1" customWidth="1"/>
    <col min="25" max="25" width="1" style="365" customWidth="1"/>
    <col min="26" max="26" width="10.6640625" style="488" bestFit="1" customWidth="1"/>
    <col min="27" max="27" width="10.21875" style="488" bestFit="1" customWidth="1"/>
    <col min="28" max="16384" width="10.33203125" style="1"/>
  </cols>
  <sheetData>
    <row r="1" spans="1:30" ht="27.6" customHeight="1" x14ac:dyDescent="0.3">
      <c r="A1" s="607" t="str">
        <f>'Annual Capacity'!G1</f>
        <v xml:space="preserve"> New Jersey Solar Installations Report as of</v>
      </c>
      <c r="B1" s="607"/>
      <c r="C1" s="607"/>
      <c r="D1" s="607"/>
      <c r="E1" s="607"/>
      <c r="F1" s="607"/>
      <c r="G1" s="564">
        <f>'Annual Capacity'!M1</f>
        <v>44592</v>
      </c>
      <c r="H1" s="608" t="s">
        <v>308</v>
      </c>
      <c r="I1" s="608"/>
      <c r="J1" s="608"/>
      <c r="K1" s="553"/>
      <c r="L1" s="553"/>
      <c r="M1" s="553"/>
      <c r="N1" s="553"/>
      <c r="O1" s="284"/>
      <c r="P1" s="285"/>
      <c r="T1" s="180"/>
      <c r="U1" s="178"/>
      <c r="V1" s="178"/>
      <c r="W1" s="356"/>
      <c r="X1" s="356"/>
      <c r="Y1" s="356"/>
      <c r="Z1" s="487"/>
      <c r="AA1" s="487"/>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2"/>
    </row>
    <row r="3" spans="1:30" s="65" customFormat="1" ht="15.6" customHeight="1" x14ac:dyDescent="0.25">
      <c r="A3" s="64"/>
      <c r="B3" s="591" t="s">
        <v>82</v>
      </c>
      <c r="C3" s="591"/>
      <c r="D3" s="21"/>
      <c r="E3" s="616" t="s">
        <v>9</v>
      </c>
      <c r="F3" s="617"/>
      <c r="G3" s="616" t="s">
        <v>9</v>
      </c>
      <c r="H3" s="617"/>
      <c r="I3" s="616" t="s">
        <v>9</v>
      </c>
      <c r="J3" s="617"/>
      <c r="K3" s="618" t="s">
        <v>9</v>
      </c>
      <c r="L3" s="619"/>
      <c r="M3" s="21"/>
      <c r="N3" s="620" t="s">
        <v>81</v>
      </c>
      <c r="O3" s="621"/>
      <c r="P3" s="21"/>
      <c r="Q3" s="620" t="s">
        <v>313</v>
      </c>
      <c r="R3" s="621"/>
      <c r="S3" s="21"/>
      <c r="T3" s="582" t="str">
        <f>'Annual Capacity'!V4</f>
        <v>Total of All Projects               as of 01/31/2022 (kW)</v>
      </c>
      <c r="U3" s="583"/>
      <c r="V3" s="92"/>
      <c r="W3" s="602" t="str">
        <f>'Annual Capacity'!Y2</f>
        <v>Previously Reported through 12/31/2021</v>
      </c>
      <c r="X3" s="602"/>
      <c r="Y3" s="166"/>
      <c r="Z3" s="609" t="str">
        <f>'Annual Capacity'!AB2</f>
        <v>Difference between 12/31/2021 and 01/31/2022</v>
      </c>
      <c r="AA3" s="609"/>
    </row>
    <row r="4" spans="1:30" s="65" customFormat="1" ht="33.6" customHeight="1" x14ac:dyDescent="0.25">
      <c r="A4" s="66"/>
      <c r="B4" s="615"/>
      <c r="C4" s="615"/>
      <c r="D4" s="21"/>
      <c r="E4" s="611" t="s">
        <v>78</v>
      </c>
      <c r="F4" s="612"/>
      <c r="G4" s="611" t="s">
        <v>83</v>
      </c>
      <c r="H4" s="612"/>
      <c r="I4" s="611" t="s">
        <v>80</v>
      </c>
      <c r="J4" s="612"/>
      <c r="K4" s="613" t="s">
        <v>76</v>
      </c>
      <c r="L4" s="614"/>
      <c r="M4" s="21"/>
      <c r="N4" s="622"/>
      <c r="O4" s="623"/>
      <c r="P4" s="21"/>
      <c r="Q4" s="622"/>
      <c r="R4" s="623"/>
      <c r="S4" s="21"/>
      <c r="T4" s="584"/>
      <c r="U4" s="585"/>
      <c r="V4" s="92"/>
      <c r="W4" s="603"/>
      <c r="X4" s="603"/>
      <c r="Y4" s="166"/>
      <c r="Z4" s="610"/>
      <c r="AA4" s="610"/>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3" t="s">
        <v>7</v>
      </c>
      <c r="AA5" s="373"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297"/>
      <c r="Z6" s="374"/>
      <c r="AA6" s="374"/>
    </row>
    <row r="7" spans="1:30" s="65" customFormat="1" ht="13.8" x14ac:dyDescent="0.25">
      <c r="A7" s="125" t="s">
        <v>330</v>
      </c>
      <c r="B7" s="81"/>
      <c r="C7" s="184"/>
      <c r="D7" s="81"/>
      <c r="E7" s="81"/>
      <c r="F7" s="81"/>
      <c r="G7" s="81"/>
      <c r="H7" s="81"/>
      <c r="I7" s="81"/>
      <c r="J7" s="81"/>
      <c r="K7" s="81"/>
      <c r="L7" s="81"/>
      <c r="M7" s="76"/>
      <c r="N7" s="76"/>
      <c r="O7" s="76"/>
      <c r="P7" s="76"/>
      <c r="Q7" s="76"/>
      <c r="R7" s="76"/>
      <c r="S7" s="22"/>
      <c r="T7" s="76"/>
      <c r="U7" s="76"/>
      <c r="V7" s="80"/>
      <c r="W7" s="83"/>
      <c r="X7" s="83"/>
      <c r="Y7" s="297"/>
      <c r="Z7" s="374"/>
      <c r="AA7" s="374"/>
    </row>
    <row r="8" spans="1:30" s="65" customFormat="1" ht="15" customHeight="1" x14ac:dyDescent="0.25">
      <c r="A8" s="407" t="s">
        <v>84</v>
      </c>
      <c r="B8" s="81"/>
      <c r="C8" s="184"/>
      <c r="D8" s="81"/>
      <c r="E8" s="81"/>
      <c r="F8" s="81"/>
      <c r="G8" s="81"/>
      <c r="H8" s="81"/>
      <c r="I8" s="81"/>
      <c r="J8" s="81"/>
      <c r="K8" s="81"/>
      <c r="L8" s="81"/>
      <c r="M8" s="76"/>
      <c r="N8" s="76"/>
      <c r="O8" s="76"/>
      <c r="P8" s="76"/>
      <c r="Q8" s="76"/>
      <c r="R8" s="76"/>
      <c r="S8" s="22"/>
      <c r="T8" s="76"/>
      <c r="U8" s="76"/>
      <c r="V8" s="80"/>
      <c r="W8" s="83"/>
      <c r="X8" s="83"/>
      <c r="Y8" s="297"/>
      <c r="Z8" s="374"/>
      <c r="AA8" s="374"/>
    </row>
    <row r="9" spans="1:30" x14ac:dyDescent="0.25">
      <c r="A9" s="127" t="s">
        <v>89</v>
      </c>
      <c r="B9" s="298">
        <f>SUM('Annual Capacity'!D9:D20)</f>
        <v>11136</v>
      </c>
      <c r="C9" s="193">
        <f>SUM('Annual Capacity'!E9:E20)</f>
        <v>85335.989999999991</v>
      </c>
      <c r="D9" s="126"/>
      <c r="E9" s="280">
        <f>SUM('Annual Capacity'!G9:G20)</f>
        <v>1954</v>
      </c>
      <c r="F9" s="280">
        <f>SUM('Annual Capacity'!H9:H20)</f>
        <v>55671.785000000003</v>
      </c>
      <c r="G9" s="280">
        <f>SUM('Annual Capacity'!I9:I20)</f>
        <v>810</v>
      </c>
      <c r="H9" s="280">
        <f>SUM('Annual Capacity'!J9:J20)</f>
        <v>243408.337</v>
      </c>
      <c r="I9" s="280">
        <f>SUM('Annual Capacity'!K9:K20)</f>
        <v>74</v>
      </c>
      <c r="J9" s="280">
        <f>SUM('Annual Capacity'!L9:L20)</f>
        <v>147702.36299999998</v>
      </c>
      <c r="K9" s="119">
        <f t="shared" ref="K9:L12" si="0">SUM(E9+G9+I9)</f>
        <v>2838</v>
      </c>
      <c r="L9" s="100">
        <f t="shared" si="0"/>
        <v>446782.48499999999</v>
      </c>
      <c r="M9" s="126"/>
      <c r="N9" s="193">
        <f>SUM('Annual Capacity'!P9:P20)</f>
        <v>75</v>
      </c>
      <c r="O9" s="298">
        <f>SUM('Annual Capacity'!Q9:Q20)</f>
        <v>166176.851</v>
      </c>
      <c r="P9" s="126"/>
      <c r="Q9" s="352">
        <f>SUM('Annual Capacity'!S9:S20)</f>
        <v>0</v>
      </c>
      <c r="R9" s="352">
        <f>SUM('Annual Capacity'!T9:T20)</f>
        <v>0</v>
      </c>
      <c r="S9" s="94"/>
      <c r="T9" s="154">
        <f>SUM(B9+K9+N9+Q9)</f>
        <v>14049</v>
      </c>
      <c r="U9" s="155">
        <f>SUM(C9+L9+O9+R9)</f>
        <v>698295.326</v>
      </c>
      <c r="V9" s="95"/>
      <c r="W9" s="296">
        <v>14049</v>
      </c>
      <c r="X9" s="358">
        <v>698295.326</v>
      </c>
      <c r="Y9" s="297"/>
      <c r="Z9" s="375">
        <f t="shared" ref="Z9:AA12" si="1">SUM(T9-W9)</f>
        <v>0</v>
      </c>
      <c r="AA9" s="376">
        <f t="shared" si="1"/>
        <v>0</v>
      </c>
    </row>
    <row r="10" spans="1:30" x14ac:dyDescent="0.25">
      <c r="A10" s="128">
        <v>2012</v>
      </c>
      <c r="B10" s="120">
        <f>'Annual Capacity'!D21</f>
        <v>5286</v>
      </c>
      <c r="C10" s="120">
        <f>'Annual Capacity'!E21</f>
        <v>42073.536</v>
      </c>
      <c r="D10" s="126"/>
      <c r="E10" s="281">
        <f>'Annual Capacity'!G21</f>
        <v>639</v>
      </c>
      <c r="F10" s="281">
        <f>'Annual Capacity'!H21</f>
        <v>22885.776999999998</v>
      </c>
      <c r="G10" s="281">
        <f>'Annual Capacity'!I21</f>
        <v>424</v>
      </c>
      <c r="H10" s="281">
        <f>'Annual Capacity'!J21</f>
        <v>123010.322</v>
      </c>
      <c r="I10" s="281">
        <f>'Annual Capacity'!K21</f>
        <v>47</v>
      </c>
      <c r="J10" s="281">
        <f>'Annual Capacity'!L21</f>
        <v>87882.441000000006</v>
      </c>
      <c r="K10" s="120">
        <f t="shared" si="0"/>
        <v>1110</v>
      </c>
      <c r="L10" s="102">
        <f t="shared" si="0"/>
        <v>233778.53999999998</v>
      </c>
      <c r="M10" s="126"/>
      <c r="N10" s="120">
        <f>'Annual Capacity'!P21</f>
        <v>23</v>
      </c>
      <c r="O10" s="120">
        <f>'Annual Capacity'!Q21</f>
        <v>56793.803999999996</v>
      </c>
      <c r="P10" s="126"/>
      <c r="Q10" s="352">
        <f>'Annual Capacity'!S21</f>
        <v>0</v>
      </c>
      <c r="R10" s="352">
        <f>'Annual Capacity'!T21</f>
        <v>0</v>
      </c>
      <c r="S10" s="94"/>
      <c r="T10" s="194">
        <f t="shared" ref="T10:T15" si="2">SUM(B10+K10+N10+Q10)</f>
        <v>6419</v>
      </c>
      <c r="U10" s="155">
        <f t="shared" ref="U10:U15" si="3">SUM(C10+L10+O10+R10)</f>
        <v>332645.88</v>
      </c>
      <c r="V10" s="95"/>
      <c r="W10" s="359">
        <v>6419</v>
      </c>
      <c r="X10" s="360">
        <v>332645.88</v>
      </c>
      <c r="Y10" s="297"/>
      <c r="Z10" s="377">
        <f t="shared" si="1"/>
        <v>0</v>
      </c>
      <c r="AA10" s="378">
        <f t="shared" si="1"/>
        <v>0</v>
      </c>
    </row>
    <row r="11" spans="1:30" x14ac:dyDescent="0.25">
      <c r="A11" s="127">
        <v>2013</v>
      </c>
      <c r="B11" s="120">
        <f>'Annual Capacity'!D22</f>
        <v>5946</v>
      </c>
      <c r="C11" s="120">
        <f>'Annual Capacity'!E22</f>
        <v>46545.186000000002</v>
      </c>
      <c r="D11" s="126"/>
      <c r="E11" s="281">
        <f>'Annual Capacity'!G22</f>
        <v>281</v>
      </c>
      <c r="F11" s="281">
        <f>'Annual Capacity'!H22</f>
        <v>11453.664000000001</v>
      </c>
      <c r="G11" s="281">
        <f>'Annual Capacity'!I22</f>
        <v>232</v>
      </c>
      <c r="H11" s="281">
        <f>'Annual Capacity'!J22</f>
        <v>74781.391000000003</v>
      </c>
      <c r="I11" s="281">
        <f>'Annual Capacity'!K22</f>
        <v>26</v>
      </c>
      <c r="J11" s="281">
        <f>'Annual Capacity'!L22</f>
        <v>64412.160000000003</v>
      </c>
      <c r="K11" s="119">
        <f t="shared" si="0"/>
        <v>539</v>
      </c>
      <c r="L11" s="100">
        <f t="shared" si="0"/>
        <v>150647.21500000003</v>
      </c>
      <c r="M11" s="126"/>
      <c r="N11" s="120">
        <f>'Annual Capacity'!P22</f>
        <v>18</v>
      </c>
      <c r="O11" s="120">
        <f>'Annual Capacity'!Q22</f>
        <v>23162.1</v>
      </c>
      <c r="P11" s="126"/>
      <c r="Q11" s="352">
        <f>'Annual Capacity'!S22</f>
        <v>0</v>
      </c>
      <c r="R11" s="352">
        <f>'Annual Capacity'!T22</f>
        <v>0</v>
      </c>
      <c r="S11" s="94"/>
      <c r="T11" s="194">
        <f t="shared" si="2"/>
        <v>6503</v>
      </c>
      <c r="U11" s="155">
        <f t="shared" si="3"/>
        <v>220354.50100000002</v>
      </c>
      <c r="V11" s="95"/>
      <c r="W11" s="296">
        <v>6503</v>
      </c>
      <c r="X11" s="358">
        <v>220354.50100000002</v>
      </c>
      <c r="Y11" s="297"/>
      <c r="Z11" s="375">
        <f t="shared" si="1"/>
        <v>0</v>
      </c>
      <c r="AA11" s="376">
        <f t="shared" si="1"/>
        <v>0</v>
      </c>
    </row>
    <row r="12" spans="1:30" x14ac:dyDescent="0.25">
      <c r="A12" s="127">
        <v>2014</v>
      </c>
      <c r="B12" s="120">
        <f>'Annual Capacity'!D23</f>
        <v>6823</v>
      </c>
      <c r="C12" s="120">
        <f>'Annual Capacity'!E23</f>
        <v>54713.483999999997</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52">
        <f>'Annual Capacity'!S23</f>
        <v>0</v>
      </c>
      <c r="R12" s="352">
        <f>'Annual Capacity'!T23</f>
        <v>0</v>
      </c>
      <c r="S12" s="94"/>
      <c r="T12" s="194">
        <f t="shared" si="2"/>
        <v>7062</v>
      </c>
      <c r="U12" s="155">
        <f t="shared" si="3"/>
        <v>203714.03600000002</v>
      </c>
      <c r="V12" s="95"/>
      <c r="W12" s="296">
        <v>7063</v>
      </c>
      <c r="X12" s="358">
        <v>203722.196</v>
      </c>
      <c r="Y12" s="297"/>
      <c r="Z12" s="375">
        <f t="shared" si="1"/>
        <v>-1</v>
      </c>
      <c r="AA12" s="376">
        <f t="shared" si="1"/>
        <v>-8.1599999999743886</v>
      </c>
    </row>
    <row r="13" spans="1:30" s="157" customFormat="1" x14ac:dyDescent="0.25">
      <c r="A13" s="127">
        <v>2015</v>
      </c>
      <c r="B13" s="120">
        <f>'Annual Capacity'!D24</f>
        <v>12886</v>
      </c>
      <c r="C13" s="120">
        <f>'Annual Capacity'!E24</f>
        <v>101916.82</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52">
        <f>'Annual Capacity'!S24</f>
        <v>0</v>
      </c>
      <c r="R13" s="352">
        <f>'Annual Capacity'!T24</f>
        <v>0</v>
      </c>
      <c r="S13" s="94"/>
      <c r="T13" s="194">
        <f t="shared" si="2"/>
        <v>13097</v>
      </c>
      <c r="U13" s="155">
        <f t="shared" si="3"/>
        <v>196173.40000000002</v>
      </c>
      <c r="V13" s="95"/>
      <c r="W13" s="296">
        <v>13097</v>
      </c>
      <c r="X13" s="358">
        <v>196173.40000000002</v>
      </c>
      <c r="Y13" s="297"/>
      <c r="Z13" s="375">
        <f t="shared" ref="Z13:AA15" si="5">SUM(T13-W13)</f>
        <v>0</v>
      </c>
      <c r="AA13" s="376">
        <f t="shared" si="5"/>
        <v>0</v>
      </c>
    </row>
    <row r="14" spans="1:30" s="4" customFormat="1" x14ac:dyDescent="0.25">
      <c r="A14" s="282">
        <v>2016</v>
      </c>
      <c r="B14" s="120">
        <f>'Annual Capacity'!D25</f>
        <v>21909</v>
      </c>
      <c r="C14" s="120">
        <f>'Annual Capacity'!E25</f>
        <v>180251.76</v>
      </c>
      <c r="D14" s="126"/>
      <c r="E14" s="281">
        <f>'Annual Capacity'!G25</f>
        <v>211</v>
      </c>
      <c r="F14" s="281">
        <f>'Annual Capacity'!H25</f>
        <v>6519.27</v>
      </c>
      <c r="G14" s="281">
        <f>'Annual Capacity'!I25</f>
        <v>123</v>
      </c>
      <c r="H14" s="281">
        <f>'Annual Capacity'!J25</f>
        <v>42752.5</v>
      </c>
      <c r="I14" s="281">
        <f>'Annual Capacity'!K25</f>
        <v>18</v>
      </c>
      <c r="J14" s="281">
        <f>'Annual Capacity'!L25</f>
        <v>42479.69</v>
      </c>
      <c r="K14" s="119">
        <f t="shared" si="4"/>
        <v>352</v>
      </c>
      <c r="L14" s="100">
        <f t="shared" si="4"/>
        <v>91751.46</v>
      </c>
      <c r="M14" s="126"/>
      <c r="N14" s="120">
        <f>'Annual Capacity'!P25</f>
        <v>22</v>
      </c>
      <c r="O14" s="120">
        <f>'Annual Capacity'!Q25</f>
        <v>136223.31</v>
      </c>
      <c r="P14" s="126"/>
      <c r="Q14" s="352">
        <f>'Annual Capacity'!S25</f>
        <v>0</v>
      </c>
      <c r="R14" s="352">
        <f>'Annual Capacity'!T25</f>
        <v>0</v>
      </c>
      <c r="S14" s="101"/>
      <c r="T14" s="194">
        <f t="shared" si="2"/>
        <v>22283</v>
      </c>
      <c r="U14" s="155">
        <f t="shared" si="3"/>
        <v>408226.53</v>
      </c>
      <c r="V14" s="93"/>
      <c r="W14" s="296">
        <v>22283</v>
      </c>
      <c r="X14" s="358">
        <v>408226.53</v>
      </c>
      <c r="Y14" s="297"/>
      <c r="Z14" s="375">
        <f t="shared" si="5"/>
        <v>0</v>
      </c>
      <c r="AA14" s="376">
        <f t="shared" si="5"/>
        <v>0</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52">
        <f>'Annual Capacity'!S26</f>
        <v>0</v>
      </c>
      <c r="R15" s="352">
        <f>'Annual Capacity'!T26</f>
        <v>0</v>
      </c>
      <c r="S15" s="101"/>
      <c r="T15" s="194">
        <f t="shared" si="2"/>
        <v>19046</v>
      </c>
      <c r="U15" s="155">
        <f t="shared" si="3"/>
        <v>351655.59499999997</v>
      </c>
      <c r="V15" s="93"/>
      <c r="W15" s="296">
        <v>19046</v>
      </c>
      <c r="X15" s="358">
        <v>351655.59499999997</v>
      </c>
      <c r="Y15" s="297"/>
      <c r="Z15" s="375">
        <f t="shared" si="5"/>
        <v>0</v>
      </c>
      <c r="AA15" s="376">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 si="6">SUM(E16+G16+I16)</f>
        <v>558</v>
      </c>
      <c r="L16" s="295">
        <f t="shared" ref="L16" si="7">SUM(F16+H16+J16)</f>
        <v>137397.69</v>
      </c>
      <c r="M16" s="126"/>
      <c r="N16" s="120">
        <f>'Annual Capacity'!P27</f>
        <v>4</v>
      </c>
      <c r="O16" s="120">
        <f>'Annual Capacity'!Q27</f>
        <v>43687.12</v>
      </c>
      <c r="P16" s="126"/>
      <c r="Q16" s="352">
        <f>'Annual Capacity'!S27</f>
        <v>0</v>
      </c>
      <c r="R16" s="352">
        <f>'Annual Capacity'!T27</f>
        <v>0</v>
      </c>
      <c r="S16" s="101"/>
      <c r="T16" s="305">
        <f t="shared" ref="T16" si="8">SUM(B16+K16+N16+Q16)</f>
        <v>17746</v>
      </c>
      <c r="U16" s="301">
        <f t="shared" ref="U16" si="9">SUM(C16+L16+O16+R16)</f>
        <v>330559.79000000004</v>
      </c>
      <c r="V16" s="93"/>
      <c r="W16" s="296">
        <v>17746</v>
      </c>
      <c r="X16" s="358">
        <v>330559.79000000004</v>
      </c>
      <c r="Y16" s="297"/>
      <c r="Z16" s="375">
        <f t="shared" ref="Z16" si="10">SUM(T16-W16)</f>
        <v>0</v>
      </c>
      <c r="AA16" s="376">
        <f t="shared" ref="AA16" si="11">SUM(U16-X16)</f>
        <v>0</v>
      </c>
    </row>
    <row r="17" spans="1:29" s="285" customFormat="1" x14ac:dyDescent="0.25">
      <c r="A17" s="127">
        <v>2019</v>
      </c>
      <c r="B17" s="120">
        <f>'Annual Capacity'!D28</f>
        <v>15864</v>
      </c>
      <c r="C17" s="120">
        <f>'Annual Capacity'!E28</f>
        <v>144162.88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ref="K17" si="12">SUM(E17+G17+I17)</f>
        <v>584</v>
      </c>
      <c r="L17" s="295">
        <f t="shared" ref="L17" si="13">SUM(F17+H17+J17)</f>
        <v>227731.32</v>
      </c>
      <c r="M17" s="126"/>
      <c r="N17" s="120">
        <f>'Annual Capacity'!P28</f>
        <v>7</v>
      </c>
      <c r="O17" s="120">
        <f>'Annual Capacity'!Q28</f>
        <v>77950.13</v>
      </c>
      <c r="P17" s="126"/>
      <c r="Q17" s="352">
        <f>'Annual Capacity'!S28</f>
        <v>0</v>
      </c>
      <c r="R17" s="352">
        <f>'Annual Capacity'!T28</f>
        <v>0</v>
      </c>
      <c r="S17" s="101"/>
      <c r="T17" s="305">
        <f t="shared" ref="T17" si="14">SUM(B17+K17+N17+Q17)</f>
        <v>16455</v>
      </c>
      <c r="U17" s="301">
        <f t="shared" ref="U17" si="15">SUM(C17+L17+O17+R17)</f>
        <v>449844.33</v>
      </c>
      <c r="V17" s="93"/>
      <c r="W17" s="296">
        <v>16455</v>
      </c>
      <c r="X17" s="358">
        <v>449844.33</v>
      </c>
      <c r="Y17" s="297"/>
      <c r="Z17" s="375">
        <f t="shared" ref="Z17" si="16">SUM(T17-W17)</f>
        <v>0</v>
      </c>
      <c r="AA17" s="376">
        <f t="shared" ref="AA17" si="17">SUM(U17-X17)</f>
        <v>0</v>
      </c>
    </row>
    <row r="18" spans="1:29" s="285" customFormat="1" x14ac:dyDescent="0.25">
      <c r="A18" s="127">
        <v>2020</v>
      </c>
      <c r="B18" s="120">
        <f>'Annual Capacity'!D29</f>
        <v>6483</v>
      </c>
      <c r="C18" s="120">
        <f>'Annual Capacity'!E29</f>
        <v>59372.2</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ref="K18" si="18">SUM(E18+G18+I18)</f>
        <v>188</v>
      </c>
      <c r="L18" s="295">
        <f t="shared" ref="L18" si="19">SUM(F18+H18+J18)</f>
        <v>35510.799999999996</v>
      </c>
      <c r="M18" s="126"/>
      <c r="N18" s="120">
        <f>'Annual Capacity'!P29</f>
        <v>6</v>
      </c>
      <c r="O18" s="120">
        <f>'Annual Capacity'!Q29</f>
        <v>45568.26</v>
      </c>
      <c r="P18" s="126"/>
      <c r="Q18" s="352">
        <f>'Annual Capacity'!S29</f>
        <v>0</v>
      </c>
      <c r="R18" s="352">
        <f>'Annual Capacity'!T29</f>
        <v>0</v>
      </c>
      <c r="S18" s="101"/>
      <c r="T18" s="305">
        <f t="shared" ref="T18" si="20">SUM(B18+K18+N18+Q18)</f>
        <v>6677</v>
      </c>
      <c r="U18" s="301">
        <f t="shared" ref="U18" si="21">SUM(C18+L18+O18+R18)</f>
        <v>140451.26</v>
      </c>
      <c r="V18" s="93"/>
      <c r="W18" s="296">
        <v>6677</v>
      </c>
      <c r="X18" s="358">
        <v>140451.26</v>
      </c>
      <c r="Y18" s="297"/>
      <c r="Z18" s="375">
        <f t="shared" ref="Z18" si="22">SUM(T18-W18)</f>
        <v>0</v>
      </c>
      <c r="AA18" s="376">
        <f t="shared" ref="AA18" si="23">SUM(U18-X18)</f>
        <v>0</v>
      </c>
    </row>
    <row r="19" spans="1:29"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ref="K19" si="24">SUM(E19+G19+I19)</f>
        <v>1</v>
      </c>
      <c r="L19" s="295">
        <f t="shared" ref="L19" si="25">SUM(F19+H19+J19)</f>
        <v>192.76</v>
      </c>
      <c r="M19" s="126"/>
      <c r="N19" s="120">
        <f>'Annual Capacity'!P30</f>
        <v>0</v>
      </c>
      <c r="O19" s="120">
        <f>'Annual Capacity'!Q30</f>
        <v>0</v>
      </c>
      <c r="P19" s="126"/>
      <c r="Q19" s="352">
        <f>'Annual Capacity'!S30</f>
        <v>0</v>
      </c>
      <c r="R19" s="352">
        <f>'Annual Capacity'!T30</f>
        <v>0</v>
      </c>
      <c r="S19" s="101"/>
      <c r="T19" s="305">
        <f t="shared" ref="T19" si="26">SUM(B19+K19+N19+Q19)</f>
        <v>16</v>
      </c>
      <c r="U19" s="301">
        <f t="shared" ref="U19" si="27">SUM(C19+L19+O19+R19)</f>
        <v>293.95</v>
      </c>
      <c r="V19" s="93"/>
      <c r="W19" s="296">
        <v>17</v>
      </c>
      <c r="X19" s="358">
        <v>299.14</v>
      </c>
      <c r="Y19" s="297"/>
      <c r="Z19" s="375">
        <f t="shared" ref="Z19" si="28">SUM(T19-W19)</f>
        <v>-1</v>
      </c>
      <c r="AA19" s="376">
        <f t="shared" ref="AA19" si="29">SUM(U19-X19)</f>
        <v>-5.1899999999999977</v>
      </c>
    </row>
    <row r="20" spans="1:29"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9"/>
      <c r="AA20" s="380"/>
    </row>
    <row r="21" spans="1:29" s="114" customFormat="1" ht="15" thickTop="1" thickBot="1" x14ac:dyDescent="0.3">
      <c r="A21" s="115" t="s">
        <v>400</v>
      </c>
      <c r="B21" s="299">
        <f>SUM(B9:B19)</f>
        <v>122092</v>
      </c>
      <c r="C21" s="299">
        <f>SUM(C9:C19)</f>
        <v>1022882.2609999998</v>
      </c>
      <c r="D21" s="85"/>
      <c r="E21" s="299">
        <f t="shared" ref="E21:L21" si="30">SUM(E9:E19)</f>
        <v>4381</v>
      </c>
      <c r="F21" s="299">
        <f t="shared" si="30"/>
        <v>140216.03000000003</v>
      </c>
      <c r="G21" s="299">
        <f t="shared" si="30"/>
        <v>2426</v>
      </c>
      <c r="H21" s="299">
        <f t="shared" si="30"/>
        <v>780096.87799999991</v>
      </c>
      <c r="I21" s="299">
        <f t="shared" si="30"/>
        <v>275</v>
      </c>
      <c r="J21" s="299">
        <f t="shared" si="30"/>
        <v>674273.94400000002</v>
      </c>
      <c r="K21" s="299">
        <f t="shared" si="30"/>
        <v>7082</v>
      </c>
      <c r="L21" s="299">
        <f t="shared" si="30"/>
        <v>1594586.852</v>
      </c>
      <c r="M21" s="85"/>
      <c r="N21" s="299">
        <f t="shared" ref="N21:O21" si="31">SUM(N9:N19)</f>
        <v>179</v>
      </c>
      <c r="O21" s="299">
        <f t="shared" si="31"/>
        <v>714745.48499999999</v>
      </c>
      <c r="P21" s="85"/>
      <c r="Q21" s="353">
        <f>SUM(Q9:Q19)</f>
        <v>0</v>
      </c>
      <c r="R21" s="353">
        <f>SUM(R9:R19)</f>
        <v>0</v>
      </c>
      <c r="S21" s="85"/>
      <c r="T21" s="177">
        <f>SUM(T9:T19)</f>
        <v>129353</v>
      </c>
      <c r="U21" s="177">
        <f>SUM(U9:U19)</f>
        <v>3332214.5980000002</v>
      </c>
      <c r="V21" s="112"/>
      <c r="W21" s="361">
        <f>SUM(W9:W19)</f>
        <v>129355</v>
      </c>
      <c r="X21" s="361">
        <f>SUM(X9:X19)</f>
        <v>3332227.9480000003</v>
      </c>
      <c r="Y21" s="113"/>
      <c r="Z21" s="489">
        <f>SUM(Z9:Z19)</f>
        <v>-2</v>
      </c>
      <c r="AA21" s="489">
        <f>SUM(AA9:AA19)</f>
        <v>-13.349999999974386</v>
      </c>
    </row>
    <row r="22" spans="1:29" s="4" customFormat="1" ht="9.6" customHeight="1" thickTop="1" x14ac:dyDescent="0.25">
      <c r="A22" s="111"/>
      <c r="B22" s="96"/>
      <c r="C22" s="188"/>
      <c r="D22" s="101"/>
      <c r="E22" s="103"/>
      <c r="F22" s="97"/>
      <c r="G22" s="103"/>
      <c r="H22" s="97"/>
      <c r="I22" s="103"/>
      <c r="J22" s="97"/>
      <c r="K22" s="103"/>
      <c r="L22" s="98"/>
      <c r="M22" s="101"/>
      <c r="N22" s="103"/>
      <c r="O22" s="97"/>
      <c r="P22" s="101"/>
      <c r="Q22" s="103"/>
      <c r="R22" s="188"/>
      <c r="S22" s="101"/>
      <c r="T22" s="96"/>
      <c r="U22" s="98"/>
      <c r="V22" s="93"/>
      <c r="W22" s="109"/>
      <c r="X22" s="99"/>
      <c r="Y22" s="297"/>
      <c r="Z22" s="379"/>
      <c r="AA22" s="380"/>
    </row>
    <row r="23" spans="1:29" s="284" customFormat="1" x14ac:dyDescent="0.25">
      <c r="A23" s="191">
        <v>44562</v>
      </c>
      <c r="B23" s="298">
        <v>1</v>
      </c>
      <c r="C23" s="292">
        <v>5.19</v>
      </c>
      <c r="D23" s="289"/>
      <c r="E23" s="293">
        <v>0</v>
      </c>
      <c r="F23" s="294">
        <v>0</v>
      </c>
      <c r="G23" s="293">
        <v>0</v>
      </c>
      <c r="H23" s="294">
        <v>0</v>
      </c>
      <c r="I23" s="293">
        <v>0</v>
      </c>
      <c r="J23" s="294">
        <v>0</v>
      </c>
      <c r="K23" s="291">
        <f t="shared" ref="K23" si="32">SUM(E23+G23+I23)</f>
        <v>0</v>
      </c>
      <c r="L23" s="295">
        <f t="shared" ref="L23" si="33">SUM(F23+H23+J23)</f>
        <v>0</v>
      </c>
      <c r="M23" s="289"/>
      <c r="N23" s="291">
        <v>0</v>
      </c>
      <c r="O23" s="292">
        <v>0</v>
      </c>
      <c r="P23" s="289"/>
      <c r="Q23" s="352">
        <v>0</v>
      </c>
      <c r="R23" s="352">
        <v>0</v>
      </c>
      <c r="S23" s="289"/>
      <c r="T23" s="305">
        <f t="shared" ref="T23" si="34">SUM(B23+K23+N23+Q23)</f>
        <v>1</v>
      </c>
      <c r="U23" s="301">
        <f t="shared" ref="U23" si="35">SUM(C23+L23+O23+R23)</f>
        <v>5.19</v>
      </c>
      <c r="V23" s="290"/>
      <c r="W23" s="304">
        <v>0</v>
      </c>
      <c r="X23" s="304">
        <v>0</v>
      </c>
      <c r="Y23" s="297"/>
      <c r="Z23" s="381">
        <f t="shared" ref="Z23" si="36">SUM(T23-W23)</f>
        <v>1</v>
      </c>
      <c r="AA23" s="381">
        <f t="shared" ref="AA23" si="37">SUM(U23-X23)</f>
        <v>5.19</v>
      </c>
    </row>
    <row r="24" spans="1:29" s="284" customFormat="1" ht="5.4" customHeight="1" thickBot="1" x14ac:dyDescent="0.3">
      <c r="A24" s="111"/>
      <c r="B24" s="96"/>
      <c r="C24" s="188"/>
      <c r="D24" s="101"/>
      <c r="E24" s="103"/>
      <c r="F24" s="188"/>
      <c r="G24" s="103"/>
      <c r="H24" s="188"/>
      <c r="I24" s="103"/>
      <c r="J24" s="188"/>
      <c r="K24" s="103"/>
      <c r="L24" s="98"/>
      <c r="M24" s="101"/>
      <c r="N24" s="103"/>
      <c r="O24" s="188"/>
      <c r="P24" s="101"/>
      <c r="Q24" s="103"/>
      <c r="R24" s="188"/>
      <c r="S24" s="101"/>
      <c r="T24" s="96"/>
      <c r="U24" s="98"/>
      <c r="V24" s="93"/>
      <c r="W24" s="109"/>
      <c r="X24" s="99"/>
      <c r="Y24" s="297"/>
      <c r="Z24" s="379"/>
      <c r="AA24" s="380"/>
    </row>
    <row r="25" spans="1:29" s="285" customFormat="1" ht="15" thickTop="1" thickBot="1" x14ac:dyDescent="0.3">
      <c r="A25" s="115" t="s">
        <v>399</v>
      </c>
      <c r="B25" s="299">
        <f>SUM(B23:B23)</f>
        <v>1</v>
      </c>
      <c r="C25" s="299">
        <f>SUM(C23:C23)</f>
        <v>5.19</v>
      </c>
      <c r="D25" s="85"/>
      <c r="E25" s="299">
        <f t="shared" ref="E25:L25" si="38">SUM(E23:E23)</f>
        <v>0</v>
      </c>
      <c r="F25" s="299">
        <f t="shared" si="38"/>
        <v>0</v>
      </c>
      <c r="G25" s="299">
        <f t="shared" si="38"/>
        <v>0</v>
      </c>
      <c r="H25" s="299">
        <f t="shared" si="38"/>
        <v>0</v>
      </c>
      <c r="I25" s="299">
        <f t="shared" si="38"/>
        <v>0</v>
      </c>
      <c r="J25" s="299">
        <f t="shared" si="38"/>
        <v>0</v>
      </c>
      <c r="K25" s="299">
        <f t="shared" si="38"/>
        <v>0</v>
      </c>
      <c r="L25" s="299">
        <f t="shared" si="38"/>
        <v>0</v>
      </c>
      <c r="M25" s="85"/>
      <c r="N25" s="299">
        <f>SUM(N23:N23)</f>
        <v>0</v>
      </c>
      <c r="O25" s="299">
        <f>SUM(O23:O23)</f>
        <v>0</v>
      </c>
      <c r="P25" s="85"/>
      <c r="Q25" s="354">
        <f>SUM(Q23:Q23)</f>
        <v>0</v>
      </c>
      <c r="R25" s="354">
        <f>SUM(R23:R23)</f>
        <v>0</v>
      </c>
      <c r="S25" s="85"/>
      <c r="T25" s="299">
        <f>SUM(T23:T23)</f>
        <v>1</v>
      </c>
      <c r="U25" s="299">
        <f>SUM(U23:U23)</f>
        <v>5.19</v>
      </c>
      <c r="V25" s="112"/>
      <c r="W25" s="362">
        <f>SUM(W23:W23)</f>
        <v>0</v>
      </c>
      <c r="X25" s="362">
        <f>SUM(X23:X23)</f>
        <v>0</v>
      </c>
      <c r="Y25" s="113"/>
      <c r="Z25" s="490">
        <f>SUM(Z23:Z23)</f>
        <v>1</v>
      </c>
      <c r="AA25" s="490">
        <f>SUM(AA23:AA23)</f>
        <v>5.19</v>
      </c>
    </row>
    <row r="26" spans="1:29" s="303" customFormat="1" ht="3.6" customHeight="1" thickTop="1" thickBot="1" x14ac:dyDescent="0.35">
      <c r="A26" s="302"/>
      <c r="B26" s="205"/>
      <c r="C26" s="288"/>
      <c r="D26" s="288"/>
      <c r="E26" s="288"/>
      <c r="F26" s="288"/>
      <c r="G26" s="288"/>
      <c r="H26" s="288"/>
      <c r="I26" s="288"/>
      <c r="J26" s="288"/>
      <c r="K26" s="288"/>
      <c r="L26" s="288"/>
      <c r="M26" s="288"/>
      <c r="N26" s="288"/>
      <c r="O26" s="288"/>
      <c r="P26" s="288"/>
      <c r="Q26" s="288"/>
      <c r="R26" s="288"/>
      <c r="S26" s="288"/>
      <c r="T26" s="288"/>
      <c r="U26" s="288"/>
      <c r="V26" s="288"/>
      <c r="W26" s="83"/>
      <c r="X26" s="363"/>
      <c r="Y26" s="364"/>
      <c r="Z26" s="374"/>
      <c r="AA26" s="491"/>
      <c r="AB26" s="204"/>
      <c r="AC26" s="204"/>
    </row>
    <row r="27" spans="1:29" s="4" customFormat="1" ht="15" thickBot="1" x14ac:dyDescent="0.3">
      <c r="A27" s="408" t="s">
        <v>324</v>
      </c>
      <c r="B27" s="486">
        <f>SUM(B21+B25)</f>
        <v>122093</v>
      </c>
      <c r="C27" s="405">
        <f>SUM(C21+C25)</f>
        <v>1022887.4509999998</v>
      </c>
      <c r="D27" s="116"/>
      <c r="E27" s="486">
        <f t="shared" ref="E27:L27" si="39">SUM(E21+E25)</f>
        <v>4381</v>
      </c>
      <c r="F27" s="405">
        <f t="shared" si="39"/>
        <v>140216.03000000003</v>
      </c>
      <c r="G27" s="405">
        <f t="shared" si="39"/>
        <v>2426</v>
      </c>
      <c r="H27" s="405">
        <f t="shared" si="39"/>
        <v>780096.87799999991</v>
      </c>
      <c r="I27" s="405">
        <f t="shared" si="39"/>
        <v>275</v>
      </c>
      <c r="J27" s="405">
        <f t="shared" si="39"/>
        <v>674273.94400000002</v>
      </c>
      <c r="K27" s="405">
        <f t="shared" si="39"/>
        <v>7082</v>
      </c>
      <c r="L27" s="405">
        <f t="shared" si="39"/>
        <v>1594586.852</v>
      </c>
      <c r="M27" s="116"/>
      <c r="N27" s="486">
        <f>SUM(N21+N25)</f>
        <v>179</v>
      </c>
      <c r="O27" s="405">
        <f>SUM(O21+O25)</f>
        <v>714745.48499999999</v>
      </c>
      <c r="P27" s="116"/>
      <c r="Q27" s="355">
        <f>SUM(Q21+Q25)</f>
        <v>0</v>
      </c>
      <c r="R27" s="355">
        <f>SUM(R21+R25)</f>
        <v>0</v>
      </c>
      <c r="S27" s="116"/>
      <c r="T27" s="231">
        <f>SUM(T21+T25)</f>
        <v>129354</v>
      </c>
      <c r="U27" s="231">
        <f>SUM(U21+U25)</f>
        <v>3332219.7880000002</v>
      </c>
      <c r="V27" s="117"/>
      <c r="W27" s="366">
        <f>SUM(W21+W25)</f>
        <v>129355</v>
      </c>
      <c r="X27" s="366">
        <f>SUM(X21+X25)</f>
        <v>3332227.9480000003</v>
      </c>
      <c r="Y27" s="118"/>
      <c r="Z27" s="492">
        <f>SUM(Z21+Z25)</f>
        <v>-1</v>
      </c>
      <c r="AA27" s="492">
        <f>SUM(AA21+AA25)</f>
        <v>-8.1599999999743851</v>
      </c>
    </row>
    <row r="28" spans="1:29" s="303" customFormat="1" ht="14.4" customHeight="1" x14ac:dyDescent="0.3">
      <c r="A28" s="302"/>
      <c r="B28" s="317"/>
      <c r="C28" s="317"/>
      <c r="D28" s="288"/>
      <c r="E28" s="288"/>
      <c r="F28" s="288"/>
      <c r="G28" s="288"/>
      <c r="H28" s="288"/>
      <c r="I28" s="288"/>
      <c r="J28" s="288"/>
      <c r="K28" s="288"/>
      <c r="L28" s="288"/>
      <c r="M28" s="288"/>
      <c r="N28" s="288"/>
      <c r="O28" s="288"/>
      <c r="P28" s="288"/>
      <c r="Q28" s="288"/>
      <c r="R28" s="288"/>
      <c r="S28" s="288"/>
      <c r="T28" s="288"/>
      <c r="U28" s="288"/>
      <c r="V28" s="288"/>
      <c r="W28" s="364"/>
      <c r="X28" s="367"/>
      <c r="Y28" s="364"/>
      <c r="Z28" s="374"/>
      <c r="AA28" s="491"/>
      <c r="AB28" s="204"/>
      <c r="AC28" s="204"/>
    </row>
    <row r="29" spans="1:29" s="65" customFormat="1" ht="13.8" x14ac:dyDescent="0.25">
      <c r="A29" s="396" t="s">
        <v>325</v>
      </c>
      <c r="B29" s="81"/>
      <c r="C29" s="184"/>
      <c r="D29" s="81"/>
      <c r="E29" s="81"/>
      <c r="F29" s="81"/>
      <c r="G29" s="81"/>
      <c r="H29" s="81"/>
      <c r="I29" s="81"/>
      <c r="J29" s="81"/>
      <c r="K29" s="81"/>
      <c r="L29" s="81"/>
      <c r="M29" s="288"/>
      <c r="N29" s="288"/>
      <c r="O29" s="288"/>
      <c r="P29" s="288"/>
      <c r="Q29" s="288"/>
      <c r="R29" s="288"/>
      <c r="S29" s="22"/>
      <c r="T29" s="288"/>
      <c r="U29" s="288"/>
      <c r="V29" s="80"/>
      <c r="W29" s="83"/>
      <c r="X29" s="83"/>
      <c r="Y29" s="297"/>
      <c r="Z29" s="374"/>
      <c r="AA29" s="374"/>
    </row>
    <row r="30" spans="1:29" s="65" customFormat="1" ht="13.8" x14ac:dyDescent="0.25">
      <c r="A30" s="407" t="s">
        <v>84</v>
      </c>
      <c r="B30" s="81"/>
      <c r="C30" s="184"/>
      <c r="D30" s="81"/>
      <c r="E30" s="81"/>
      <c r="F30" s="81"/>
      <c r="G30" s="81"/>
      <c r="H30" s="81"/>
      <c r="I30" s="81"/>
      <c r="J30" s="81"/>
      <c r="K30" s="81"/>
      <c r="L30" s="81"/>
      <c r="M30" s="288"/>
      <c r="N30" s="288"/>
      <c r="O30" s="288"/>
      <c r="P30" s="288"/>
      <c r="Q30" s="288"/>
      <c r="R30" s="288"/>
      <c r="S30" s="555"/>
      <c r="T30" s="288"/>
      <c r="U30" s="288"/>
      <c r="V30" s="80"/>
      <c r="W30" s="83"/>
      <c r="X30" s="83"/>
      <c r="Y30" s="297"/>
      <c r="Z30" s="374"/>
      <c r="AA30" s="374"/>
    </row>
    <row r="31" spans="1:29" s="284" customFormat="1" x14ac:dyDescent="0.25">
      <c r="A31" s="127">
        <v>2015</v>
      </c>
      <c r="B31" s="298">
        <f>'Annual Capacity'!D36</f>
        <v>0</v>
      </c>
      <c r="C31" s="298">
        <f>'Annual Capacity'!E36</f>
        <v>0</v>
      </c>
      <c r="D31" s="126"/>
      <c r="E31" s="280">
        <f>'Annual Capacity'!G36</f>
        <v>0</v>
      </c>
      <c r="F31" s="280">
        <f>'Annual Capacity'!H36</f>
        <v>0</v>
      </c>
      <c r="G31" s="280">
        <f>'Annual Capacity'!I36</f>
        <v>0</v>
      </c>
      <c r="H31" s="280">
        <f>'Annual Capacity'!J36</f>
        <v>0</v>
      </c>
      <c r="I31" s="280">
        <f>'Annual Capacity'!K36</f>
        <v>0</v>
      </c>
      <c r="J31" s="280">
        <f>'Annual Capacity'!L36</f>
        <v>0</v>
      </c>
      <c r="K31" s="298">
        <f t="shared" ref="K31:K33" si="40">SUM(E31+G31+I31)</f>
        <v>0</v>
      </c>
      <c r="L31" s="295">
        <f t="shared" ref="L31:L33" si="41">SUM(F31+H31+J31)</f>
        <v>0</v>
      </c>
      <c r="M31" s="126"/>
      <c r="N31" s="298">
        <f>'Annual Capacity'!P36</f>
        <v>0</v>
      </c>
      <c r="O31" s="298">
        <f>'Annual Capacity'!Q36</f>
        <v>0</v>
      </c>
      <c r="P31" s="126"/>
      <c r="Q31" s="280">
        <f>'Annual Capacity'!S36</f>
        <v>0</v>
      </c>
      <c r="R31" s="280">
        <f>'Annual Capacity'!T36</f>
        <v>0</v>
      </c>
      <c r="S31" s="289"/>
      <c r="T31" s="305">
        <f t="shared" ref="T31:T33" si="42">SUM(B31+K31+N31+Q31)</f>
        <v>0</v>
      </c>
      <c r="U31" s="301">
        <f t="shared" ref="U31:U33" si="43">SUM(C31+L31+O31+R31)</f>
        <v>0</v>
      </c>
      <c r="V31" s="290"/>
      <c r="W31" s="304">
        <v>0</v>
      </c>
      <c r="X31" s="304">
        <v>0</v>
      </c>
      <c r="Y31" s="297"/>
      <c r="Z31" s="375">
        <f t="shared" ref="Z31:Z33" si="44">SUM(T31-W31)</f>
        <v>0</v>
      </c>
      <c r="AA31" s="376">
        <f t="shared" ref="AA31:AA33" si="45">SUM(U31-X31)</f>
        <v>0</v>
      </c>
    </row>
    <row r="32" spans="1:29" s="285" customFormat="1" x14ac:dyDescent="0.25">
      <c r="A32" s="282">
        <v>2016</v>
      </c>
      <c r="B32" s="298">
        <f>'Annual Capacity'!D37</f>
        <v>6</v>
      </c>
      <c r="C32" s="298">
        <f>'Annual Capacity'!E37</f>
        <v>45.16</v>
      </c>
      <c r="D32" s="126"/>
      <c r="E32" s="280">
        <f>'Annual Capacity'!G37</f>
        <v>0</v>
      </c>
      <c r="F32" s="280">
        <f>'Annual Capacity'!H37</f>
        <v>0</v>
      </c>
      <c r="G32" s="280">
        <f>'Annual Capacity'!I37</f>
        <v>0</v>
      </c>
      <c r="H32" s="280">
        <f>'Annual Capacity'!J37</f>
        <v>0</v>
      </c>
      <c r="I32" s="280">
        <f>'Annual Capacity'!K37</f>
        <v>0</v>
      </c>
      <c r="J32" s="280">
        <f>'Annual Capacity'!L37</f>
        <v>0</v>
      </c>
      <c r="K32" s="298">
        <f t="shared" si="40"/>
        <v>0</v>
      </c>
      <c r="L32" s="295">
        <f t="shared" si="41"/>
        <v>0</v>
      </c>
      <c r="M32" s="126"/>
      <c r="N32" s="298">
        <f>'Annual Capacity'!P37</f>
        <v>0</v>
      </c>
      <c r="O32" s="298">
        <f>'Annual Capacity'!Q37</f>
        <v>0</v>
      </c>
      <c r="P32" s="126"/>
      <c r="Q32" s="280">
        <f>'Annual Capacity'!S37</f>
        <v>0</v>
      </c>
      <c r="R32" s="280">
        <f>'Annual Capacity'!T37</f>
        <v>0</v>
      </c>
      <c r="S32" s="101"/>
      <c r="T32" s="305">
        <f t="shared" si="42"/>
        <v>6</v>
      </c>
      <c r="U32" s="301">
        <f t="shared" si="43"/>
        <v>45.16</v>
      </c>
      <c r="V32" s="93"/>
      <c r="W32" s="304">
        <v>6</v>
      </c>
      <c r="X32" s="304">
        <v>45.16</v>
      </c>
      <c r="Y32" s="297"/>
      <c r="Z32" s="375">
        <f t="shared" si="44"/>
        <v>0</v>
      </c>
      <c r="AA32" s="376">
        <f t="shared" si="45"/>
        <v>0</v>
      </c>
    </row>
    <row r="33" spans="1:29" s="285" customFormat="1" x14ac:dyDescent="0.25">
      <c r="A33" s="127">
        <v>2017</v>
      </c>
      <c r="B33" s="298">
        <f>'Annual Capacity'!D38</f>
        <v>5</v>
      </c>
      <c r="C33" s="298">
        <f>'Annual Capacity'!E38</f>
        <v>67.989999999999995</v>
      </c>
      <c r="D33" s="126"/>
      <c r="E33" s="280">
        <f>'Annual Capacity'!G38</f>
        <v>0</v>
      </c>
      <c r="F33" s="280">
        <f>'Annual Capacity'!H38</f>
        <v>0</v>
      </c>
      <c r="G33" s="280">
        <f>'Annual Capacity'!I38</f>
        <v>0</v>
      </c>
      <c r="H33" s="280">
        <f>'Annual Capacity'!J38</f>
        <v>0</v>
      </c>
      <c r="I33" s="280">
        <f>'Annual Capacity'!K38</f>
        <v>0</v>
      </c>
      <c r="J33" s="280">
        <f>'Annual Capacity'!L38</f>
        <v>0</v>
      </c>
      <c r="K33" s="298">
        <f t="shared" si="40"/>
        <v>0</v>
      </c>
      <c r="L33" s="295">
        <f t="shared" si="41"/>
        <v>0</v>
      </c>
      <c r="M33" s="126"/>
      <c r="N33" s="298">
        <f>'Annual Capacity'!P38</f>
        <v>0</v>
      </c>
      <c r="O33" s="298">
        <f>'Annual Capacity'!Q38</f>
        <v>0</v>
      </c>
      <c r="P33" s="126"/>
      <c r="Q33" s="280">
        <f>'Annual Capacity'!S38</f>
        <v>0</v>
      </c>
      <c r="R33" s="280">
        <f>'Annual Capacity'!T38</f>
        <v>0</v>
      </c>
      <c r="S33" s="101"/>
      <c r="T33" s="305">
        <f t="shared" si="42"/>
        <v>5</v>
      </c>
      <c r="U33" s="301">
        <f t="shared" si="43"/>
        <v>67.989999999999995</v>
      </c>
      <c r="V33" s="93"/>
      <c r="W33" s="304">
        <v>5</v>
      </c>
      <c r="X33" s="304">
        <v>67.989999999999995</v>
      </c>
      <c r="Y33" s="297"/>
      <c r="Z33" s="375">
        <f t="shared" si="44"/>
        <v>0</v>
      </c>
      <c r="AA33" s="376">
        <f t="shared" si="45"/>
        <v>0</v>
      </c>
    </row>
    <row r="34" spans="1:29" s="285" customFormat="1" x14ac:dyDescent="0.25">
      <c r="A34" s="127">
        <v>2018</v>
      </c>
      <c r="B34" s="298">
        <f>'Annual Capacity'!D39</f>
        <v>72</v>
      </c>
      <c r="C34" s="298">
        <f>'Annual Capacity'!E39</f>
        <v>919.84</v>
      </c>
      <c r="D34" s="126"/>
      <c r="E34" s="280">
        <f>'Annual Capacity'!G39</f>
        <v>0</v>
      </c>
      <c r="F34" s="280">
        <f>'Annual Capacity'!H39</f>
        <v>0</v>
      </c>
      <c r="G34" s="280">
        <f>'Annual Capacity'!I39</f>
        <v>0</v>
      </c>
      <c r="H34" s="280">
        <f>'Annual Capacity'!J39</f>
        <v>0</v>
      </c>
      <c r="I34" s="280">
        <f>'Annual Capacity'!K39</f>
        <v>0</v>
      </c>
      <c r="J34" s="280">
        <f>'Annual Capacity'!L39</f>
        <v>0</v>
      </c>
      <c r="K34" s="298">
        <f t="shared" ref="K34" si="46">SUM(E34+G34+I34)</f>
        <v>0</v>
      </c>
      <c r="L34" s="295">
        <f t="shared" ref="L34" si="47">SUM(F34+H34+J34)</f>
        <v>0</v>
      </c>
      <c r="M34" s="126"/>
      <c r="N34" s="298">
        <f>'Annual Capacity'!P39</f>
        <v>1</v>
      </c>
      <c r="O34" s="298">
        <f>'Annual Capacity'!Q39</f>
        <v>232.56</v>
      </c>
      <c r="P34" s="126"/>
      <c r="Q34" s="280">
        <f>'Annual Capacity'!S39</f>
        <v>0</v>
      </c>
      <c r="R34" s="280">
        <f>'Annual Capacity'!T39</f>
        <v>0</v>
      </c>
      <c r="S34" s="101"/>
      <c r="T34" s="305">
        <f t="shared" ref="T34" si="48">SUM(B34+K34+N34+Q34)</f>
        <v>73</v>
      </c>
      <c r="U34" s="301">
        <f t="shared" ref="U34" si="49">SUM(C34+L34+O34+R34)</f>
        <v>1152.4000000000001</v>
      </c>
      <c r="V34" s="93"/>
      <c r="W34" s="304">
        <v>73</v>
      </c>
      <c r="X34" s="304">
        <v>1152.4000000000001</v>
      </c>
      <c r="Y34" s="297"/>
      <c r="Z34" s="375">
        <f t="shared" ref="Z34" si="50">SUM(T34-W34)</f>
        <v>0</v>
      </c>
      <c r="AA34" s="376">
        <f t="shared" ref="AA34" si="51">SUM(U34-X34)</f>
        <v>0</v>
      </c>
    </row>
    <row r="35" spans="1:29" s="285" customFormat="1" x14ac:dyDescent="0.25">
      <c r="A35" s="127">
        <v>2019</v>
      </c>
      <c r="B35" s="298">
        <f>'Annual Capacity'!D40</f>
        <v>32</v>
      </c>
      <c r="C35" s="298">
        <f>'Annual Capacity'!E40</f>
        <v>292.33999999999997</v>
      </c>
      <c r="D35" s="126"/>
      <c r="E35" s="280">
        <f>'Annual Capacity'!G40</f>
        <v>1</v>
      </c>
      <c r="F35" s="280">
        <f>'Annual Capacity'!H40</f>
        <v>23.79</v>
      </c>
      <c r="G35" s="280">
        <f>'Annual Capacity'!I40</f>
        <v>7</v>
      </c>
      <c r="H35" s="280">
        <f>'Annual Capacity'!J40</f>
        <v>2918.39</v>
      </c>
      <c r="I35" s="280">
        <f>'Annual Capacity'!K40</f>
        <v>0</v>
      </c>
      <c r="J35" s="280">
        <f>'Annual Capacity'!L40</f>
        <v>0</v>
      </c>
      <c r="K35" s="298">
        <f t="shared" ref="K35" si="52">SUM(E35+G35+I35)</f>
        <v>8</v>
      </c>
      <c r="L35" s="295">
        <f t="shared" ref="L35" si="53">SUM(F35+H35+J35)</f>
        <v>2942.18</v>
      </c>
      <c r="M35" s="126"/>
      <c r="N35" s="298">
        <f>'Annual Capacity'!P40</f>
        <v>0</v>
      </c>
      <c r="O35" s="298">
        <f>'Annual Capacity'!Q40</f>
        <v>0</v>
      </c>
      <c r="P35" s="126"/>
      <c r="Q35" s="280">
        <f>'Annual Capacity'!S40</f>
        <v>0</v>
      </c>
      <c r="R35" s="280">
        <f>'Annual Capacity'!T40</f>
        <v>0</v>
      </c>
      <c r="S35" s="101"/>
      <c r="T35" s="305">
        <f t="shared" ref="T35" si="54">SUM(B35+K35+N35+Q35)</f>
        <v>40</v>
      </c>
      <c r="U35" s="301">
        <f t="shared" ref="U35" si="55">SUM(C35+L35+O35+R35)</f>
        <v>3234.52</v>
      </c>
      <c r="V35" s="93"/>
      <c r="W35" s="304">
        <v>40</v>
      </c>
      <c r="X35" s="304">
        <v>3234.52</v>
      </c>
      <c r="Y35" s="297"/>
      <c r="Z35" s="375">
        <f t="shared" ref="Z35" si="56">SUM(T35-W35)</f>
        <v>0</v>
      </c>
      <c r="AA35" s="376">
        <f t="shared" ref="AA35" si="57">SUM(U35-X35)</f>
        <v>0</v>
      </c>
    </row>
    <row r="36" spans="1:29" s="285" customFormat="1" x14ac:dyDescent="0.25">
      <c r="A36" s="127">
        <v>2020</v>
      </c>
      <c r="B36" s="298">
        <f>'Annual Capacity'!D41</f>
        <v>7510</v>
      </c>
      <c r="C36" s="298">
        <f>'Annual Capacity'!E41</f>
        <v>64998.19</v>
      </c>
      <c r="D36" s="126"/>
      <c r="E36" s="280">
        <f>'Annual Capacity'!G41</f>
        <v>155</v>
      </c>
      <c r="F36" s="280">
        <f>'Annual Capacity'!H41</f>
        <v>5128.6899999999996</v>
      </c>
      <c r="G36" s="280">
        <f>'Annual Capacity'!I41</f>
        <v>130</v>
      </c>
      <c r="H36" s="280">
        <f>'Annual Capacity'!J41</f>
        <v>49278.86</v>
      </c>
      <c r="I36" s="280">
        <f>'Annual Capacity'!K41</f>
        <v>17</v>
      </c>
      <c r="J36" s="280">
        <f>'Annual Capacity'!L41</f>
        <v>43007.12</v>
      </c>
      <c r="K36" s="298">
        <f t="shared" ref="K36" si="58">SUM(E36+G36+I36)</f>
        <v>302</v>
      </c>
      <c r="L36" s="295">
        <f t="shared" ref="L36" si="59">SUM(F36+H36+J36)</f>
        <v>97414.670000000013</v>
      </c>
      <c r="M36" s="126"/>
      <c r="N36" s="298">
        <f>'Annual Capacity'!P41</f>
        <v>4</v>
      </c>
      <c r="O36" s="298">
        <f>'Annual Capacity'!Q41</f>
        <v>21016.080000000002</v>
      </c>
      <c r="P36" s="126"/>
      <c r="Q36" s="280">
        <f>'Annual Capacity'!S41</f>
        <v>0</v>
      </c>
      <c r="R36" s="280">
        <f>'Annual Capacity'!T41</f>
        <v>0</v>
      </c>
      <c r="S36" s="101"/>
      <c r="T36" s="305">
        <f t="shared" ref="T36" si="60">SUM(B36+K36+N36+Q36)</f>
        <v>7816</v>
      </c>
      <c r="U36" s="301">
        <f t="shared" ref="U36" si="61">SUM(C36+L36+O36+R36)</f>
        <v>183428.94</v>
      </c>
      <c r="V36" s="93"/>
      <c r="W36" s="304">
        <v>7811</v>
      </c>
      <c r="X36" s="304">
        <v>183391.76</v>
      </c>
      <c r="Y36" s="297"/>
      <c r="Z36" s="375">
        <f t="shared" ref="Z36" si="62">SUM(T36-W36)</f>
        <v>5</v>
      </c>
      <c r="AA36" s="376">
        <f t="shared" ref="AA36" si="63">SUM(U36-X36)</f>
        <v>37.179999999993015</v>
      </c>
    </row>
    <row r="37" spans="1:29" s="285" customFormat="1" x14ac:dyDescent="0.25">
      <c r="A37" s="127">
        <v>2021</v>
      </c>
      <c r="B37" s="298">
        <f>'Annual Capacity'!D42</f>
        <v>13126</v>
      </c>
      <c r="C37" s="298">
        <f>'Annual Capacity'!E42</f>
        <v>121393.02</v>
      </c>
      <c r="D37" s="126"/>
      <c r="E37" s="280">
        <f>'Annual Capacity'!G42</f>
        <v>215</v>
      </c>
      <c r="F37" s="280">
        <f>'Annual Capacity'!H42</f>
        <v>8693.14</v>
      </c>
      <c r="G37" s="280">
        <f>'Annual Capacity'!I42</f>
        <v>174</v>
      </c>
      <c r="H37" s="280">
        <f>'Annual Capacity'!J42</f>
        <v>55435.49</v>
      </c>
      <c r="I37" s="280">
        <f>'Annual Capacity'!K42</f>
        <v>22</v>
      </c>
      <c r="J37" s="280">
        <f>'Annual Capacity'!L42</f>
        <v>56632.53</v>
      </c>
      <c r="K37" s="298">
        <f t="shared" ref="K37" si="64">SUM(E37+G37+I37)</f>
        <v>411</v>
      </c>
      <c r="L37" s="295">
        <f t="shared" ref="L37" si="65">SUM(F37+H37+J37)</f>
        <v>120761.16</v>
      </c>
      <c r="M37" s="126"/>
      <c r="N37" s="298">
        <f>'Annual Capacity'!P42</f>
        <v>3</v>
      </c>
      <c r="O37" s="298">
        <f>'Annual Capacity'!Q42</f>
        <v>33581.07</v>
      </c>
      <c r="P37" s="126"/>
      <c r="Q37" s="280">
        <f>'Annual Capacity'!S42</f>
        <v>13</v>
      </c>
      <c r="R37" s="280">
        <f>'Annual Capacity'!T42</f>
        <v>27039</v>
      </c>
      <c r="S37" s="101"/>
      <c r="T37" s="305">
        <f t="shared" ref="T37" si="66">SUM(B37+K37+N37+Q37)</f>
        <v>13553</v>
      </c>
      <c r="U37" s="301">
        <f t="shared" ref="U37" si="67">SUM(C37+L37+O37+R37)</f>
        <v>302774.25</v>
      </c>
      <c r="V37" s="93"/>
      <c r="W37" s="304">
        <v>12986</v>
      </c>
      <c r="X37" s="304">
        <v>271214.32</v>
      </c>
      <c r="Y37" s="297"/>
      <c r="Z37" s="375">
        <f t="shared" ref="Z37" si="68">SUM(T37-W37)</f>
        <v>567</v>
      </c>
      <c r="AA37" s="376">
        <f t="shared" ref="AA37" si="69">SUM(U37-X37)</f>
        <v>31559.929999999993</v>
      </c>
    </row>
    <row r="38" spans="1:29" s="284" customFormat="1" ht="5.4" customHeight="1" thickBot="1" x14ac:dyDescent="0.3">
      <c r="A38" s="111"/>
      <c r="B38" s="96"/>
      <c r="C38" s="188"/>
      <c r="D38" s="101"/>
      <c r="E38" s="103"/>
      <c r="F38" s="188"/>
      <c r="G38" s="103"/>
      <c r="H38" s="188"/>
      <c r="I38" s="103"/>
      <c r="J38" s="188"/>
      <c r="K38" s="103"/>
      <c r="L38" s="98"/>
      <c r="M38" s="101"/>
      <c r="N38" s="103"/>
      <c r="O38" s="188"/>
      <c r="P38" s="101"/>
      <c r="Q38" s="103"/>
      <c r="R38" s="188"/>
      <c r="S38" s="101"/>
      <c r="T38" s="96"/>
      <c r="U38" s="98"/>
      <c r="V38" s="93"/>
      <c r="W38" s="109"/>
      <c r="X38" s="99"/>
      <c r="Y38" s="297"/>
      <c r="Z38" s="379"/>
      <c r="AA38" s="380"/>
    </row>
    <row r="39" spans="1:29" s="114" customFormat="1" ht="15" thickTop="1" thickBot="1" x14ac:dyDescent="0.3">
      <c r="A39" s="115" t="s">
        <v>401</v>
      </c>
      <c r="B39" s="299">
        <f>SUM(B31:B37)</f>
        <v>20751</v>
      </c>
      <c r="C39" s="299">
        <f>SUM(C31:C37)</f>
        <v>187716.54</v>
      </c>
      <c r="D39" s="85"/>
      <c r="E39" s="299">
        <f t="shared" ref="E39:L39" si="70">SUM(E31:E37)</f>
        <v>371</v>
      </c>
      <c r="F39" s="299">
        <f t="shared" si="70"/>
        <v>13845.619999999999</v>
      </c>
      <c r="G39" s="299">
        <f t="shared" si="70"/>
        <v>311</v>
      </c>
      <c r="H39" s="299">
        <f t="shared" si="70"/>
        <v>107632.73999999999</v>
      </c>
      <c r="I39" s="299">
        <f t="shared" si="70"/>
        <v>39</v>
      </c>
      <c r="J39" s="299">
        <f t="shared" si="70"/>
        <v>99639.65</v>
      </c>
      <c r="K39" s="299">
        <f t="shared" si="70"/>
        <v>721</v>
      </c>
      <c r="L39" s="299">
        <f t="shared" si="70"/>
        <v>221118.01</v>
      </c>
      <c r="M39" s="85"/>
      <c r="N39" s="299">
        <f t="shared" ref="N39:O39" si="71">SUM(N31:N37)</f>
        <v>8</v>
      </c>
      <c r="O39" s="299">
        <f t="shared" si="71"/>
        <v>54829.710000000006</v>
      </c>
      <c r="P39" s="85"/>
      <c r="Q39" s="299">
        <f>SUM(Q31:Q37)</f>
        <v>13</v>
      </c>
      <c r="R39" s="299">
        <f>SUM(R31:R37)</f>
        <v>27039</v>
      </c>
      <c r="S39" s="85"/>
      <c r="T39" s="299">
        <f t="shared" ref="T39:U39" si="72">SUM(T31:T37)</f>
        <v>21493</v>
      </c>
      <c r="U39" s="299">
        <f t="shared" si="72"/>
        <v>490703.26</v>
      </c>
      <c r="V39" s="112"/>
      <c r="W39" s="362">
        <f>SUM(W31:W37)</f>
        <v>20921</v>
      </c>
      <c r="X39" s="362">
        <f>SUM(X31:X37)</f>
        <v>459106.15</v>
      </c>
      <c r="Y39" s="113"/>
      <c r="Z39" s="382">
        <f>SUM(Z31:Z37)</f>
        <v>572</v>
      </c>
      <c r="AA39" s="382">
        <f>SUM(AA31:AA37)</f>
        <v>31597.109999999986</v>
      </c>
    </row>
    <row r="40" spans="1:29" s="285" customFormat="1" ht="9.6" customHeight="1" thickTop="1" x14ac:dyDescent="0.25">
      <c r="A40" s="111"/>
      <c r="B40" s="96"/>
      <c r="C40" s="188"/>
      <c r="D40" s="101"/>
      <c r="E40" s="103"/>
      <c r="F40" s="188"/>
      <c r="G40" s="103"/>
      <c r="H40" s="188"/>
      <c r="I40" s="103"/>
      <c r="J40" s="188"/>
      <c r="K40" s="103"/>
      <c r="L40" s="98"/>
      <c r="M40" s="101"/>
      <c r="N40" s="103"/>
      <c r="O40" s="188"/>
      <c r="P40" s="101"/>
      <c r="Q40" s="103"/>
      <c r="R40" s="188"/>
      <c r="S40" s="101"/>
      <c r="T40" s="96"/>
      <c r="U40" s="568"/>
      <c r="V40" s="93"/>
      <c r="W40" s="109"/>
      <c r="X40" s="99"/>
      <c r="Y40" s="297"/>
      <c r="Z40" s="379"/>
      <c r="AA40" s="380"/>
    </row>
    <row r="41" spans="1:29" s="284" customFormat="1" x14ac:dyDescent="0.25">
      <c r="A41" s="191">
        <v>44562</v>
      </c>
      <c r="B41" s="298">
        <v>200</v>
      </c>
      <c r="C41" s="292">
        <v>1840.01</v>
      </c>
      <c r="D41" s="289"/>
      <c r="E41" s="293">
        <v>6</v>
      </c>
      <c r="F41" s="294">
        <v>212.91</v>
      </c>
      <c r="G41" s="293">
        <v>18</v>
      </c>
      <c r="H41" s="573">
        <v>5900.71</v>
      </c>
      <c r="I41" s="293">
        <v>0</v>
      </c>
      <c r="J41" s="294">
        <v>0</v>
      </c>
      <c r="K41" s="291">
        <f t="shared" ref="K41" si="73">SUM(E41+G41+I41)</f>
        <v>24</v>
      </c>
      <c r="L41" s="295">
        <f t="shared" ref="L41" si="74">SUM(F41+H41+J41)</f>
        <v>6113.62</v>
      </c>
      <c r="M41" s="289"/>
      <c r="N41" s="291">
        <v>0</v>
      </c>
      <c r="O41" s="292">
        <v>0</v>
      </c>
      <c r="P41" s="289"/>
      <c r="Q41" s="293">
        <v>0</v>
      </c>
      <c r="R41" s="574">
        <v>0</v>
      </c>
      <c r="S41" s="289"/>
      <c r="T41" s="305">
        <f t="shared" ref="T41" si="75">SUM(B41+K41+N41+Q41)</f>
        <v>224</v>
      </c>
      <c r="U41" s="301">
        <f t="shared" ref="U41" si="76">SUM(C41+L41+O41+R41)</f>
        <v>7953.63</v>
      </c>
      <c r="V41" s="290"/>
      <c r="W41" s="304">
        <v>0</v>
      </c>
      <c r="X41" s="304">
        <v>0</v>
      </c>
      <c r="Y41" s="297"/>
      <c r="Z41" s="381">
        <f t="shared" ref="Z41" si="77">SUM(T41-W41)</f>
        <v>224</v>
      </c>
      <c r="AA41" s="381">
        <f t="shared" ref="AA41" si="78">SUM(U41-X41)</f>
        <v>7953.63</v>
      </c>
    </row>
    <row r="42" spans="1:29" s="284" customFormat="1" ht="5.4" customHeight="1" thickBot="1" x14ac:dyDescent="0.3">
      <c r="A42" s="111"/>
      <c r="B42" s="96"/>
      <c r="C42" s="188"/>
      <c r="D42" s="101"/>
      <c r="E42" s="103"/>
      <c r="F42" s="188"/>
      <c r="G42" s="103"/>
      <c r="H42" s="188"/>
      <c r="I42" s="103"/>
      <c r="J42" s="188"/>
      <c r="K42" s="103"/>
      <c r="L42" s="98"/>
      <c r="M42" s="101"/>
      <c r="N42" s="103"/>
      <c r="O42" s="188"/>
      <c r="P42" s="101"/>
      <c r="Q42" s="103"/>
      <c r="R42" s="575"/>
      <c r="S42" s="101"/>
      <c r="T42" s="96"/>
      <c r="U42" s="98"/>
      <c r="V42" s="93"/>
      <c r="W42" s="109"/>
      <c r="X42" s="99"/>
      <c r="Y42" s="297"/>
      <c r="Z42" s="379"/>
      <c r="AA42" s="380"/>
    </row>
    <row r="43" spans="1:29" s="285" customFormat="1" ht="15" thickTop="1" thickBot="1" x14ac:dyDescent="0.3">
      <c r="A43" s="115" t="s">
        <v>402</v>
      </c>
      <c r="B43" s="299">
        <f>SUM(B41:B41)</f>
        <v>200</v>
      </c>
      <c r="C43" s="299">
        <f>SUM(C41:C41)</f>
        <v>1840.01</v>
      </c>
      <c r="D43" s="85"/>
      <c r="E43" s="299">
        <f t="shared" ref="E43:L43" si="79">SUM(E41:E41)</f>
        <v>6</v>
      </c>
      <c r="F43" s="572">
        <f t="shared" si="79"/>
        <v>212.91</v>
      </c>
      <c r="G43" s="299">
        <f t="shared" si="79"/>
        <v>18</v>
      </c>
      <c r="H43" s="572">
        <f t="shared" si="79"/>
        <v>5900.71</v>
      </c>
      <c r="I43" s="299">
        <f t="shared" si="79"/>
        <v>0</v>
      </c>
      <c r="J43" s="572">
        <f t="shared" si="79"/>
        <v>0</v>
      </c>
      <c r="K43" s="299">
        <f t="shared" si="79"/>
        <v>24</v>
      </c>
      <c r="L43" s="572">
        <f t="shared" si="79"/>
        <v>6113.62</v>
      </c>
      <c r="M43" s="85"/>
      <c r="N43" s="299">
        <f>SUM(N41:N41)</f>
        <v>0</v>
      </c>
      <c r="O43" s="572">
        <f>SUM(O41:O41)</f>
        <v>0</v>
      </c>
      <c r="P43" s="85"/>
      <c r="Q43" s="299">
        <f>SUM(Q41:Q41)</f>
        <v>0</v>
      </c>
      <c r="R43" s="572">
        <f>SUM(R41:R41)</f>
        <v>0</v>
      </c>
      <c r="S43" s="85"/>
      <c r="T43" s="299">
        <f>SUM(T41:T41)</f>
        <v>224</v>
      </c>
      <c r="U43" s="572">
        <f>SUM(U41:U41)</f>
        <v>7953.63</v>
      </c>
      <c r="V43" s="112"/>
      <c r="W43" s="362">
        <f>SUM(W41:W41)</f>
        <v>0</v>
      </c>
      <c r="X43" s="362">
        <f>SUM(X41:X41)</f>
        <v>0</v>
      </c>
      <c r="Y43" s="113"/>
      <c r="Z43" s="493">
        <f>SUM(Z41:Z41)</f>
        <v>224</v>
      </c>
      <c r="AA43" s="493">
        <f>SUM(AA41:AA41)</f>
        <v>7953.63</v>
      </c>
    </row>
    <row r="44" spans="1:29" s="164" customFormat="1" ht="3.6" customHeight="1" thickTop="1" thickBot="1" x14ac:dyDescent="0.35">
      <c r="A44" s="163"/>
      <c r="B44" s="205"/>
      <c r="C44" s="76"/>
      <c r="D44" s="76"/>
      <c r="E44" s="76"/>
      <c r="F44" s="76"/>
      <c r="G44" s="76"/>
      <c r="H44" s="76"/>
      <c r="I44" s="76"/>
      <c r="J44" s="76"/>
      <c r="K44" s="76"/>
      <c r="L44" s="76"/>
      <c r="M44" s="76"/>
      <c r="N44" s="76"/>
      <c r="O44" s="76"/>
      <c r="P44" s="76"/>
      <c r="Q44" s="76"/>
      <c r="R44" s="76"/>
      <c r="S44" s="76"/>
      <c r="T44" s="76"/>
      <c r="U44" s="567"/>
      <c r="V44" s="76"/>
      <c r="W44" s="83"/>
      <c r="X44" s="363"/>
      <c r="Y44" s="364"/>
      <c r="Z44" s="374"/>
      <c r="AA44" s="491"/>
      <c r="AB44" s="204"/>
      <c r="AC44" s="204"/>
    </row>
    <row r="45" spans="1:29" s="285" customFormat="1" ht="15" thickBot="1" x14ac:dyDescent="0.3">
      <c r="A45" s="408" t="s">
        <v>351</v>
      </c>
      <c r="B45" s="486">
        <f>SUM(B39+B43)</f>
        <v>20951</v>
      </c>
      <c r="C45" s="486">
        <f>SUM(C39+C43)</f>
        <v>189556.55000000002</v>
      </c>
      <c r="D45" s="116"/>
      <c r="E45" s="486">
        <f t="shared" ref="E45:L45" si="80">SUM(E39+E43)</f>
        <v>377</v>
      </c>
      <c r="F45" s="486">
        <f t="shared" si="80"/>
        <v>14058.529999999999</v>
      </c>
      <c r="G45" s="486">
        <f t="shared" si="80"/>
        <v>329</v>
      </c>
      <c r="H45" s="486">
        <f t="shared" si="80"/>
        <v>113533.45</v>
      </c>
      <c r="I45" s="486">
        <f t="shared" si="80"/>
        <v>39</v>
      </c>
      <c r="J45" s="486">
        <f t="shared" si="80"/>
        <v>99639.65</v>
      </c>
      <c r="K45" s="486">
        <f t="shared" si="80"/>
        <v>745</v>
      </c>
      <c r="L45" s="486">
        <f t="shared" si="80"/>
        <v>227231.63</v>
      </c>
      <c r="M45" s="116"/>
      <c r="N45" s="486">
        <f>SUM(N39+N43)</f>
        <v>8</v>
      </c>
      <c r="O45" s="486">
        <f>SUM(O39+O43)</f>
        <v>54829.710000000006</v>
      </c>
      <c r="P45" s="116"/>
      <c r="Q45" s="486">
        <f>SUM(Q39+Q43)</f>
        <v>13</v>
      </c>
      <c r="R45" s="486">
        <f>SUM(R39+R43)</f>
        <v>27039</v>
      </c>
      <c r="S45" s="116"/>
      <c r="T45" s="486">
        <f>SUM(T39+T43)</f>
        <v>21717</v>
      </c>
      <c r="U45" s="565">
        <f>SUM(U39+U43)</f>
        <v>498656.89</v>
      </c>
      <c r="V45" s="117"/>
      <c r="W45" s="366">
        <f>SUM(W39+W43)</f>
        <v>20921</v>
      </c>
      <c r="X45" s="366">
        <f>SUM(X39+X43)</f>
        <v>459106.15</v>
      </c>
      <c r="Y45" s="118"/>
      <c r="Z45" s="494">
        <f>SUM(Z39+Z43)</f>
        <v>796</v>
      </c>
      <c r="AA45" s="494">
        <f>SUM(AA39+AA43)</f>
        <v>39550.739999999983</v>
      </c>
    </row>
    <row r="46" spans="1:29" s="285" customFormat="1" ht="9.6" customHeight="1" x14ac:dyDescent="0.25">
      <c r="A46" s="111"/>
      <c r="B46" s="96"/>
      <c r="C46" s="188"/>
      <c r="D46" s="101"/>
      <c r="E46" s="103"/>
      <c r="F46" s="188"/>
      <c r="G46" s="103"/>
      <c r="H46" s="188"/>
      <c r="I46" s="103"/>
      <c r="J46" s="188"/>
      <c r="K46" s="103"/>
      <c r="L46" s="98"/>
      <c r="M46" s="101"/>
      <c r="N46" s="103"/>
      <c r="O46" s="188"/>
      <c r="P46" s="101"/>
      <c r="Q46" s="103"/>
      <c r="R46" s="188"/>
      <c r="S46" s="101"/>
      <c r="T46" s="96"/>
      <c r="U46" s="98"/>
      <c r="V46" s="93"/>
      <c r="W46" s="109"/>
      <c r="X46" s="99"/>
      <c r="Y46" s="297"/>
      <c r="Z46" s="379"/>
      <c r="AA46" s="380"/>
    </row>
    <row r="47" spans="1:29" s="65" customFormat="1" ht="13.8" x14ac:dyDescent="0.25">
      <c r="A47" s="421" t="s">
        <v>358</v>
      </c>
      <c r="B47" s="81"/>
      <c r="C47" s="184"/>
      <c r="D47" s="81"/>
      <c r="E47" s="81"/>
      <c r="F47" s="81"/>
      <c r="G47" s="81"/>
      <c r="H47" s="81"/>
      <c r="I47" s="81"/>
      <c r="J47" s="81"/>
      <c r="K47" s="81"/>
      <c r="L47" s="81"/>
      <c r="M47" s="288"/>
      <c r="N47" s="288"/>
      <c r="O47" s="288"/>
      <c r="P47" s="288"/>
      <c r="Q47" s="288"/>
      <c r="R47" s="288"/>
      <c r="S47" s="420"/>
      <c r="T47" s="288"/>
      <c r="U47" s="288"/>
      <c r="V47" s="80"/>
      <c r="W47" s="83"/>
      <c r="X47" s="83"/>
      <c r="Y47" s="297"/>
      <c r="Z47" s="374"/>
      <c r="AA47" s="374"/>
    </row>
    <row r="48" spans="1:29" s="65" customFormat="1" ht="13.8" x14ac:dyDescent="0.25">
      <c r="A48" s="407" t="s">
        <v>84</v>
      </c>
      <c r="B48" s="81"/>
      <c r="C48" s="184"/>
      <c r="D48" s="81"/>
      <c r="E48" s="81"/>
      <c r="F48" s="81"/>
      <c r="G48" s="81"/>
      <c r="H48" s="81"/>
      <c r="I48" s="81"/>
      <c r="J48" s="81"/>
      <c r="K48" s="81"/>
      <c r="L48" s="81"/>
      <c r="M48" s="288"/>
      <c r="N48" s="288"/>
      <c r="O48" s="288"/>
      <c r="P48" s="288"/>
      <c r="Q48" s="288"/>
      <c r="R48" s="288"/>
      <c r="S48" s="555"/>
      <c r="T48" s="288"/>
      <c r="U48" s="288"/>
      <c r="V48" s="80"/>
      <c r="W48" s="83"/>
      <c r="X48" s="83"/>
      <c r="Y48" s="297"/>
      <c r="Z48" s="374"/>
      <c r="AA48" s="374"/>
    </row>
    <row r="49" spans="1:29" s="284" customFormat="1" x14ac:dyDescent="0.25">
      <c r="A49" s="127">
        <v>2020</v>
      </c>
      <c r="B49" s="298">
        <f>'Annual Capacity'!D48</f>
        <v>0</v>
      </c>
      <c r="C49" s="298">
        <f>'Annual Capacity'!E48</f>
        <v>0</v>
      </c>
      <c r="D49" s="289"/>
      <c r="E49" s="280">
        <f>'Annual Capacity'!G48</f>
        <v>0</v>
      </c>
      <c r="F49" s="280">
        <f>'Annual Capacity'!H48</f>
        <v>0</v>
      </c>
      <c r="G49" s="280">
        <f>'Annual Capacity'!I48</f>
        <v>0</v>
      </c>
      <c r="H49" s="280">
        <f>'Annual Capacity'!J48</f>
        <v>0</v>
      </c>
      <c r="I49" s="280">
        <f>'Annual Capacity'!K48</f>
        <v>0</v>
      </c>
      <c r="J49" s="280">
        <f>'Annual Capacity'!L48</f>
        <v>0</v>
      </c>
      <c r="K49" s="291">
        <f t="shared" ref="K49" si="81">SUM(E49+G49+I49)</f>
        <v>0</v>
      </c>
      <c r="L49" s="295">
        <f t="shared" ref="L49" si="82">SUM(F49+H49+J49)</f>
        <v>0</v>
      </c>
      <c r="M49" s="289"/>
      <c r="N49" s="298">
        <f>'Annual Capacity'!P48</f>
        <v>0</v>
      </c>
      <c r="O49" s="298">
        <f>'Annual Capacity'!Q48</f>
        <v>0</v>
      </c>
      <c r="P49" s="289"/>
      <c r="Q49" s="280">
        <f>'Annual Capacity'!S48</f>
        <v>0</v>
      </c>
      <c r="R49" s="280">
        <f>'Annual Capacity'!T48</f>
        <v>0</v>
      </c>
      <c r="S49" s="289"/>
      <c r="T49" s="305">
        <f t="shared" ref="T49" si="83">SUM(B49+K49+N49+Q49)</f>
        <v>0</v>
      </c>
      <c r="U49" s="301">
        <f t="shared" ref="U49" si="84">SUM(C49+L49+O49+R49)</f>
        <v>0</v>
      </c>
      <c r="V49" s="290"/>
      <c r="W49" s="304">
        <v>1</v>
      </c>
      <c r="X49" s="304">
        <v>10.72</v>
      </c>
      <c r="Y49" s="297"/>
      <c r="Z49" s="381">
        <f t="shared" ref="Z49" si="85">SUM(T49-W49)</f>
        <v>-1</v>
      </c>
      <c r="AA49" s="381">
        <f t="shared" ref="AA49" si="86">SUM(U49-X49)</f>
        <v>-10.72</v>
      </c>
    </row>
    <row r="50" spans="1:29" s="284" customFormat="1" x14ac:dyDescent="0.25">
      <c r="A50" s="127">
        <v>2021</v>
      </c>
      <c r="B50" s="298">
        <f>'Annual Capacity'!D49</f>
        <v>234</v>
      </c>
      <c r="C50" s="298">
        <f>'Annual Capacity'!E49</f>
        <v>2022.31</v>
      </c>
      <c r="D50" s="289"/>
      <c r="E50" s="280">
        <f>'Annual Capacity'!G49</f>
        <v>0</v>
      </c>
      <c r="F50" s="280">
        <f>'Annual Capacity'!H49</f>
        <v>0</v>
      </c>
      <c r="G50" s="280">
        <f>'Annual Capacity'!I49</f>
        <v>0</v>
      </c>
      <c r="H50" s="280">
        <f>'Annual Capacity'!J49</f>
        <v>0</v>
      </c>
      <c r="I50" s="280">
        <f>'Annual Capacity'!K49</f>
        <v>0</v>
      </c>
      <c r="J50" s="280">
        <f>'Annual Capacity'!L49</f>
        <v>0</v>
      </c>
      <c r="K50" s="291">
        <f t="shared" ref="K50" si="87">SUM(E50+G50+I50)</f>
        <v>0</v>
      </c>
      <c r="L50" s="295">
        <f t="shared" ref="L50" si="88">SUM(F50+H50+J50)</f>
        <v>0</v>
      </c>
      <c r="M50" s="289"/>
      <c r="N50" s="298">
        <f>'Annual Capacity'!P49</f>
        <v>0</v>
      </c>
      <c r="O50" s="298">
        <f>'Annual Capacity'!Q49</f>
        <v>0</v>
      </c>
      <c r="P50" s="289"/>
      <c r="Q50" s="280">
        <f>'Annual Capacity'!S49</f>
        <v>0</v>
      </c>
      <c r="R50" s="280">
        <f>'Annual Capacity'!T49</f>
        <v>0</v>
      </c>
      <c r="S50" s="289"/>
      <c r="T50" s="305">
        <f t="shared" ref="T50" si="89">SUM(B50+K50+N50+Q50)</f>
        <v>234</v>
      </c>
      <c r="U50" s="301">
        <f t="shared" ref="U50" si="90">SUM(C50+L50+O50+R50)</f>
        <v>2022.31</v>
      </c>
      <c r="V50" s="290"/>
      <c r="W50" s="304">
        <v>163</v>
      </c>
      <c r="X50" s="304">
        <v>1401.51</v>
      </c>
      <c r="Y50" s="297"/>
      <c r="Z50" s="381">
        <f t="shared" ref="Z50" si="91">SUM(T50-W50)</f>
        <v>71</v>
      </c>
      <c r="AA50" s="381">
        <f t="shared" ref="AA50" si="92">SUM(U50-X50)</f>
        <v>620.79999999999995</v>
      </c>
    </row>
    <row r="51" spans="1:29" s="284" customFormat="1" ht="5.4" customHeight="1" thickBot="1" x14ac:dyDescent="0.3">
      <c r="A51" s="111"/>
      <c r="B51" s="96"/>
      <c r="C51" s="188"/>
      <c r="D51" s="101"/>
      <c r="E51" s="103"/>
      <c r="F51" s="188"/>
      <c r="G51" s="103"/>
      <c r="H51" s="188"/>
      <c r="I51" s="103"/>
      <c r="J51" s="188"/>
      <c r="K51" s="103"/>
      <c r="L51" s="98"/>
      <c r="M51" s="101"/>
      <c r="N51" s="103"/>
      <c r="O51" s="188"/>
      <c r="P51" s="101"/>
      <c r="Q51" s="103"/>
      <c r="R51" s="188"/>
      <c r="S51" s="101"/>
      <c r="T51" s="96"/>
      <c r="U51" s="98"/>
      <c r="V51" s="93"/>
      <c r="W51" s="109"/>
      <c r="X51" s="99"/>
      <c r="Y51" s="297"/>
      <c r="Z51" s="379"/>
      <c r="AA51" s="380"/>
    </row>
    <row r="52" spans="1:29" s="114" customFormat="1" ht="15" thickTop="1" thickBot="1" x14ac:dyDescent="0.3">
      <c r="A52" s="115" t="s">
        <v>403</v>
      </c>
      <c r="B52" s="299">
        <f>SUM(B49:B50)</f>
        <v>234</v>
      </c>
      <c r="C52" s="299">
        <f>SUM(C49:C50)</f>
        <v>2022.31</v>
      </c>
      <c r="D52" s="85"/>
      <c r="E52" s="299">
        <f t="shared" ref="E52:L52" si="93">SUM(E49:E50)</f>
        <v>0</v>
      </c>
      <c r="F52" s="299">
        <f t="shared" si="93"/>
        <v>0</v>
      </c>
      <c r="G52" s="299">
        <f t="shared" si="93"/>
        <v>0</v>
      </c>
      <c r="H52" s="299">
        <f t="shared" si="93"/>
        <v>0</v>
      </c>
      <c r="I52" s="299">
        <f t="shared" si="93"/>
        <v>0</v>
      </c>
      <c r="J52" s="299">
        <f t="shared" si="93"/>
        <v>0</v>
      </c>
      <c r="K52" s="299">
        <f t="shared" si="93"/>
        <v>0</v>
      </c>
      <c r="L52" s="299">
        <f t="shared" si="93"/>
        <v>0</v>
      </c>
      <c r="M52" s="85"/>
      <c r="N52" s="299">
        <f t="shared" ref="N52:O52" si="94">SUM(N49:N50)</f>
        <v>0</v>
      </c>
      <c r="O52" s="299">
        <f t="shared" si="94"/>
        <v>0</v>
      </c>
      <c r="P52" s="85"/>
      <c r="Q52" s="299">
        <f t="shared" ref="Q52:R52" si="95">SUM(Q49:Q50)</f>
        <v>0</v>
      </c>
      <c r="R52" s="299">
        <f t="shared" si="95"/>
        <v>0</v>
      </c>
      <c r="S52" s="85"/>
      <c r="T52" s="299">
        <f t="shared" ref="T52:U52" si="96">SUM(T49:T50)</f>
        <v>234</v>
      </c>
      <c r="U52" s="299">
        <f t="shared" si="96"/>
        <v>2022.31</v>
      </c>
      <c r="V52" s="112"/>
      <c r="W52" s="362">
        <f>SUM(W49:W50)</f>
        <v>164</v>
      </c>
      <c r="X52" s="362">
        <f>SUM(X49:X50)</f>
        <v>1412.23</v>
      </c>
      <c r="Y52" s="113"/>
      <c r="Z52" s="382">
        <f>SUM(Z49:Z50)</f>
        <v>70</v>
      </c>
      <c r="AA52" s="382">
        <f>SUM(AA49:AA50)</f>
        <v>610.07999999999993</v>
      </c>
    </row>
    <row r="53" spans="1:29" s="285" customFormat="1" ht="9.6" customHeight="1" thickTop="1" x14ac:dyDescent="0.25">
      <c r="A53" s="111"/>
      <c r="B53" s="96"/>
      <c r="C53" s="188"/>
      <c r="D53" s="101"/>
      <c r="E53" s="103"/>
      <c r="F53" s="188"/>
      <c r="G53" s="103"/>
      <c r="H53" s="188"/>
      <c r="I53" s="103"/>
      <c r="J53" s="188"/>
      <c r="K53" s="103"/>
      <c r="L53" s="98"/>
      <c r="M53" s="101"/>
      <c r="N53" s="103"/>
      <c r="O53" s="188"/>
      <c r="P53" s="101"/>
      <c r="Q53" s="103"/>
      <c r="R53" s="188"/>
      <c r="S53" s="101"/>
      <c r="T53" s="96"/>
      <c r="U53" s="98"/>
      <c r="V53" s="93"/>
      <c r="W53" s="109"/>
      <c r="X53" s="99"/>
      <c r="Y53" s="297"/>
      <c r="Z53" s="379"/>
      <c r="AA53" s="380"/>
    </row>
    <row r="54" spans="1:29" s="284" customFormat="1" x14ac:dyDescent="0.25">
      <c r="A54" s="191">
        <v>44562</v>
      </c>
      <c r="B54" s="298">
        <v>278</v>
      </c>
      <c r="C54" s="292">
        <v>2383.9899999999998</v>
      </c>
      <c r="D54" s="289"/>
      <c r="E54" s="293">
        <v>0</v>
      </c>
      <c r="F54" s="294">
        <v>0</v>
      </c>
      <c r="G54" s="293">
        <v>0</v>
      </c>
      <c r="H54" s="294">
        <v>0</v>
      </c>
      <c r="I54" s="293">
        <v>0</v>
      </c>
      <c r="J54" s="294">
        <v>0</v>
      </c>
      <c r="K54" s="291">
        <f t="shared" ref="K54" si="97">SUM(E54+G54+I54)</f>
        <v>0</v>
      </c>
      <c r="L54" s="295">
        <f t="shared" ref="L54" si="98">SUM(F54+H54+J54)</f>
        <v>0</v>
      </c>
      <c r="M54" s="289"/>
      <c r="N54" s="291">
        <v>0</v>
      </c>
      <c r="O54" s="292">
        <v>0</v>
      </c>
      <c r="P54" s="289"/>
      <c r="Q54" s="293">
        <v>0</v>
      </c>
      <c r="R54" s="293">
        <v>0</v>
      </c>
      <c r="S54" s="289"/>
      <c r="T54" s="305">
        <f t="shared" ref="T54" si="99">SUM(B54+K54+N54+Q54)</f>
        <v>278</v>
      </c>
      <c r="U54" s="301">
        <f t="shared" ref="U54" si="100">SUM(C54+L54+O54+R54)</f>
        <v>2383.9899999999998</v>
      </c>
      <c r="V54" s="290"/>
      <c r="W54" s="304">
        <v>0</v>
      </c>
      <c r="X54" s="304">
        <v>0</v>
      </c>
      <c r="Y54" s="297"/>
      <c r="Z54" s="381">
        <f t="shared" ref="Z54" si="101">SUM(T54-W54)</f>
        <v>278</v>
      </c>
      <c r="AA54" s="381">
        <f t="shared" ref="AA54" si="102">SUM(U54-X54)</f>
        <v>2383.9899999999998</v>
      </c>
    </row>
    <row r="55" spans="1:29" s="284" customFormat="1" ht="5.4" customHeight="1" thickBot="1" x14ac:dyDescent="0.3">
      <c r="A55" s="111"/>
      <c r="B55" s="96"/>
      <c r="C55" s="188"/>
      <c r="D55" s="101"/>
      <c r="E55" s="103"/>
      <c r="F55" s="188"/>
      <c r="G55" s="103"/>
      <c r="H55" s="188"/>
      <c r="I55" s="103"/>
      <c r="J55" s="188"/>
      <c r="K55" s="103"/>
      <c r="L55" s="98"/>
      <c r="M55" s="101"/>
      <c r="N55" s="103"/>
      <c r="O55" s="188"/>
      <c r="P55" s="101"/>
      <c r="Q55" s="103"/>
      <c r="R55" s="188"/>
      <c r="S55" s="101"/>
      <c r="T55" s="96"/>
      <c r="U55" s="98"/>
      <c r="V55" s="93"/>
      <c r="W55" s="109"/>
      <c r="X55" s="99"/>
      <c r="Y55" s="297"/>
      <c r="Z55" s="379"/>
      <c r="AA55" s="380"/>
    </row>
    <row r="56" spans="1:29" s="285" customFormat="1" ht="15" thickTop="1" thickBot="1" x14ac:dyDescent="0.3">
      <c r="A56" s="115" t="s">
        <v>404</v>
      </c>
      <c r="B56" s="299">
        <f>SUM(B54:B54)</f>
        <v>278</v>
      </c>
      <c r="C56" s="299">
        <f>SUM(C54:C54)</f>
        <v>2383.9899999999998</v>
      </c>
      <c r="D56" s="85"/>
      <c r="E56" s="299">
        <f t="shared" ref="E56:L56" si="103">SUM(E54:E54)</f>
        <v>0</v>
      </c>
      <c r="F56" s="299">
        <f t="shared" si="103"/>
        <v>0</v>
      </c>
      <c r="G56" s="299">
        <f t="shared" si="103"/>
        <v>0</v>
      </c>
      <c r="H56" s="299">
        <f t="shared" si="103"/>
        <v>0</v>
      </c>
      <c r="I56" s="299">
        <f t="shared" si="103"/>
        <v>0</v>
      </c>
      <c r="J56" s="299">
        <f t="shared" si="103"/>
        <v>0</v>
      </c>
      <c r="K56" s="299">
        <f t="shared" si="103"/>
        <v>0</v>
      </c>
      <c r="L56" s="299">
        <f t="shared" si="103"/>
        <v>0</v>
      </c>
      <c r="M56" s="85"/>
      <c r="N56" s="299">
        <f>SUM(N54:N54)</f>
        <v>0</v>
      </c>
      <c r="O56" s="299">
        <f>SUM(O54:O54)</f>
        <v>0</v>
      </c>
      <c r="P56" s="85"/>
      <c r="Q56" s="299">
        <f>SUM(Q54:Q54)</f>
        <v>0</v>
      </c>
      <c r="R56" s="299">
        <f>SUM(R54:R54)</f>
        <v>0</v>
      </c>
      <c r="S56" s="85"/>
      <c r="T56" s="299">
        <f>SUM(T54:T54)</f>
        <v>278</v>
      </c>
      <c r="U56" s="299">
        <f>SUM(U54:U54)</f>
        <v>2383.9899999999998</v>
      </c>
      <c r="V56" s="112"/>
      <c r="W56" s="362">
        <f>SUM(W54:W54)</f>
        <v>0</v>
      </c>
      <c r="X56" s="362">
        <f>SUM(X54:X54)</f>
        <v>0</v>
      </c>
      <c r="Y56" s="113"/>
      <c r="Z56" s="493">
        <f>SUM(Z54:Z54)</f>
        <v>278</v>
      </c>
      <c r="AA56" s="493">
        <f>SUM(AA54:AA54)</f>
        <v>2383.9899999999998</v>
      </c>
    </row>
    <row r="57" spans="1:29" s="303" customFormat="1" ht="3.6" customHeight="1" thickTop="1" thickBot="1" x14ac:dyDescent="0.35">
      <c r="A57" s="302"/>
      <c r="B57" s="205"/>
      <c r="C57" s="288"/>
      <c r="D57" s="288"/>
      <c r="E57" s="288"/>
      <c r="F57" s="288"/>
      <c r="G57" s="288"/>
      <c r="H57" s="288"/>
      <c r="I57" s="288"/>
      <c r="J57" s="288"/>
      <c r="K57" s="288"/>
      <c r="L57" s="288"/>
      <c r="M57" s="288"/>
      <c r="N57" s="288"/>
      <c r="O57" s="288"/>
      <c r="P57" s="288"/>
      <c r="Q57" s="288"/>
      <c r="R57" s="288"/>
      <c r="S57" s="288"/>
      <c r="T57" s="288"/>
      <c r="U57" s="288"/>
      <c r="V57" s="288"/>
      <c r="W57" s="83"/>
      <c r="X57" s="363"/>
      <c r="Y57" s="364"/>
      <c r="Z57" s="374"/>
      <c r="AA57" s="491"/>
      <c r="AB57" s="204"/>
      <c r="AC57" s="204"/>
    </row>
    <row r="58" spans="1:29" s="285" customFormat="1" ht="15" thickBot="1" x14ac:dyDescent="0.3">
      <c r="A58" s="408" t="s">
        <v>365</v>
      </c>
      <c r="B58" s="486">
        <f>SUM(B56+B52)</f>
        <v>512</v>
      </c>
      <c r="C58" s="486">
        <f>SUM(C56+C52)</f>
        <v>4406.2999999999993</v>
      </c>
      <c r="D58" s="116"/>
      <c r="E58" s="486">
        <f t="shared" ref="E58:L58" si="104">SUM(E56+E52)</f>
        <v>0</v>
      </c>
      <c r="F58" s="486">
        <f t="shared" si="104"/>
        <v>0</v>
      </c>
      <c r="G58" s="486">
        <f t="shared" si="104"/>
        <v>0</v>
      </c>
      <c r="H58" s="486">
        <f t="shared" si="104"/>
        <v>0</v>
      </c>
      <c r="I58" s="486">
        <f t="shared" si="104"/>
        <v>0</v>
      </c>
      <c r="J58" s="486">
        <f t="shared" si="104"/>
        <v>0</v>
      </c>
      <c r="K58" s="486">
        <f t="shared" si="104"/>
        <v>0</v>
      </c>
      <c r="L58" s="486">
        <f t="shared" si="104"/>
        <v>0</v>
      </c>
      <c r="M58" s="116"/>
      <c r="N58" s="486">
        <f>SUM(N56+N52)</f>
        <v>0</v>
      </c>
      <c r="O58" s="486">
        <f>SUM(O56+O52)</f>
        <v>0</v>
      </c>
      <c r="P58" s="116"/>
      <c r="Q58" s="486">
        <f>SUM(Q56+Q52)</f>
        <v>0</v>
      </c>
      <c r="R58" s="486">
        <f>SUM(R56+R52)</f>
        <v>0</v>
      </c>
      <c r="S58" s="116"/>
      <c r="T58" s="486">
        <f>SUM(T56+T52)</f>
        <v>512</v>
      </c>
      <c r="U58" s="486">
        <f>SUM(U56+U52)</f>
        <v>4406.2999999999993</v>
      </c>
      <c r="V58" s="117"/>
      <c r="W58" s="486">
        <f>SUM(W56+W52)</f>
        <v>164</v>
      </c>
      <c r="X58" s="486">
        <f>SUM(X56+X52)</f>
        <v>1412.23</v>
      </c>
      <c r="Y58" s="118"/>
      <c r="Z58" s="486">
        <f>SUM(Z56+Z52)</f>
        <v>348</v>
      </c>
      <c r="AA58" s="486">
        <f>SUM(AA56+AA52)</f>
        <v>2994.0699999999997</v>
      </c>
    </row>
    <row r="59" spans="1:29" s="303" customFormat="1" ht="14.4" customHeight="1" x14ac:dyDescent="0.3">
      <c r="A59" s="302"/>
      <c r="B59" s="317"/>
      <c r="C59" s="317"/>
      <c r="D59" s="288"/>
      <c r="E59" s="288"/>
      <c r="F59" s="288"/>
      <c r="G59" s="288"/>
      <c r="H59" s="288"/>
      <c r="I59" s="288"/>
      <c r="J59" s="288"/>
      <c r="K59" s="288"/>
      <c r="L59" s="288"/>
      <c r="M59" s="288"/>
      <c r="N59" s="288"/>
      <c r="O59" s="288"/>
      <c r="P59" s="288"/>
      <c r="Q59" s="288"/>
      <c r="R59" s="288"/>
      <c r="S59" s="288"/>
      <c r="T59" s="288"/>
      <c r="U59" s="288"/>
      <c r="V59" s="288"/>
      <c r="W59" s="364"/>
      <c r="X59" s="368"/>
      <c r="Y59" s="364"/>
      <c r="Z59" s="374"/>
      <c r="AA59" s="491"/>
      <c r="AB59" s="204"/>
      <c r="AC59" s="204"/>
    </row>
    <row r="60" spans="1:29" s="164" customFormat="1" ht="14.4" customHeight="1" thickBot="1" x14ac:dyDescent="0.35">
      <c r="A60" s="347" t="s">
        <v>362</v>
      </c>
      <c r="B60" s="406"/>
      <c r="C60" s="348"/>
      <c r="D60" s="76"/>
      <c r="E60" s="348"/>
      <c r="F60" s="348"/>
      <c r="G60" s="348"/>
      <c r="H60" s="348"/>
      <c r="I60" s="348"/>
      <c r="J60" s="348"/>
      <c r="K60" s="348"/>
      <c r="L60" s="348"/>
      <c r="M60" s="76"/>
      <c r="N60" s="348"/>
      <c r="O60" s="348"/>
      <c r="P60" s="76"/>
      <c r="Q60" s="348"/>
      <c r="R60" s="348"/>
      <c r="S60" s="76"/>
      <c r="T60" s="348"/>
      <c r="U60" s="348"/>
      <c r="V60" s="76"/>
      <c r="W60" s="369"/>
      <c r="X60" s="370"/>
      <c r="Y60" s="364"/>
      <c r="Z60" s="495"/>
      <c r="AA60" s="496"/>
      <c r="AB60" s="204"/>
      <c r="AC60" s="204"/>
    </row>
    <row r="61" spans="1:29" s="114" customFormat="1" ht="15" thickTop="1" thickBot="1" x14ac:dyDescent="0.3">
      <c r="A61" s="335" t="s">
        <v>405</v>
      </c>
      <c r="B61" s="399">
        <f>SUM(B21+B39+B52)</f>
        <v>143077</v>
      </c>
      <c r="C61" s="399">
        <f>SUM(C21+C39+C52)</f>
        <v>1212621.1109999998</v>
      </c>
      <c r="D61" s="400"/>
      <c r="E61" s="401">
        <f t="shared" ref="E61:L61" si="105">SUM(E21+E39+E52)</f>
        <v>4752</v>
      </c>
      <c r="F61" s="401">
        <f t="shared" si="105"/>
        <v>154061.65000000002</v>
      </c>
      <c r="G61" s="401">
        <f t="shared" si="105"/>
        <v>2737</v>
      </c>
      <c r="H61" s="401">
        <f t="shared" si="105"/>
        <v>887729.6179999999</v>
      </c>
      <c r="I61" s="401">
        <f t="shared" si="105"/>
        <v>314</v>
      </c>
      <c r="J61" s="401">
        <f t="shared" si="105"/>
        <v>773913.59400000004</v>
      </c>
      <c r="K61" s="399">
        <f t="shared" si="105"/>
        <v>7803</v>
      </c>
      <c r="L61" s="399">
        <f t="shared" si="105"/>
        <v>1815704.862</v>
      </c>
      <c r="M61" s="400"/>
      <c r="N61" s="399">
        <f>SUM(N21+N39+N52)</f>
        <v>187</v>
      </c>
      <c r="O61" s="399">
        <f>SUM(O21+O39+O52)</f>
        <v>769575.19499999995</v>
      </c>
      <c r="P61" s="400"/>
      <c r="Q61" s="399">
        <f>SUM(Q21+Q39+Q52)</f>
        <v>13</v>
      </c>
      <c r="R61" s="399">
        <f>SUM(R21+R39+R52)</f>
        <v>27039</v>
      </c>
      <c r="S61" s="402"/>
      <c r="T61" s="399">
        <f>SUM(T21+T39+T52)</f>
        <v>151080</v>
      </c>
      <c r="U61" s="399">
        <f>SUM(U21+U39+U52)</f>
        <v>3824940.1680000001</v>
      </c>
      <c r="V61" s="403"/>
      <c r="W61" s="563">
        <f>SUM(W21+W39+W52)</f>
        <v>150440</v>
      </c>
      <c r="X61" s="563">
        <f>SUM(X21+X39+X52)</f>
        <v>3792746.3280000002</v>
      </c>
      <c r="Y61" s="113"/>
      <c r="Z61" s="497">
        <f>T61-W61</f>
        <v>640</v>
      </c>
      <c r="AA61" s="497">
        <f>U61-X61</f>
        <v>32193.839999999851</v>
      </c>
    </row>
    <row r="62" spans="1:29" s="64" customFormat="1" ht="5.4" customHeight="1" thickTop="1" x14ac:dyDescent="0.25">
      <c r="A62" s="346"/>
      <c r="B62" s="341"/>
      <c r="C62" s="341"/>
      <c r="D62" s="85"/>
      <c r="E62" s="341"/>
      <c r="F62" s="341"/>
      <c r="G62" s="341"/>
      <c r="H62" s="341"/>
      <c r="I62" s="341"/>
      <c r="J62" s="341"/>
      <c r="K62" s="341"/>
      <c r="L62" s="341"/>
      <c r="M62" s="85"/>
      <c r="N62" s="341"/>
      <c r="O62" s="341"/>
      <c r="P62" s="85"/>
      <c r="Q62" s="341"/>
      <c r="R62" s="341"/>
      <c r="S62" s="85"/>
      <c r="T62" s="341"/>
      <c r="U62" s="342"/>
      <c r="V62" s="112"/>
      <c r="W62" s="344"/>
      <c r="X62" s="345"/>
      <c r="Y62" s="113"/>
      <c r="Z62" s="383"/>
      <c r="AA62" s="384"/>
    </row>
    <row r="63" spans="1:29" s="303" customFormat="1" ht="14.4" customHeight="1" x14ac:dyDescent="0.25">
      <c r="A63" s="324">
        <v>44562</v>
      </c>
      <c r="B63" s="326">
        <f>SUM(B23+B41+B54)</f>
        <v>479</v>
      </c>
      <c r="C63" s="326">
        <f>SUM(C23+C41+C54)</f>
        <v>4229.1899999999996</v>
      </c>
      <c r="D63" s="289"/>
      <c r="E63" s="298">
        <f>SUM(E23+E41+E54)</f>
        <v>6</v>
      </c>
      <c r="F63" s="298">
        <f t="shared" ref="F63:J63" si="106">SUM(F23+F41+F54)</f>
        <v>212.91</v>
      </c>
      <c r="G63" s="298">
        <f t="shared" si="106"/>
        <v>18</v>
      </c>
      <c r="H63" s="298">
        <f t="shared" si="106"/>
        <v>5900.71</v>
      </c>
      <c r="I63" s="298">
        <f t="shared" si="106"/>
        <v>0</v>
      </c>
      <c r="J63" s="298">
        <f t="shared" si="106"/>
        <v>0</v>
      </c>
      <c r="K63" s="328">
        <f t="shared" ref="K63" si="107">SUM(E63+G63+I63)</f>
        <v>24</v>
      </c>
      <c r="L63" s="327">
        <f t="shared" ref="L63" si="108">SUM(F63+H63+J63)</f>
        <v>6113.62</v>
      </c>
      <c r="M63" s="289"/>
      <c r="N63" s="326">
        <f>SUM(N23+N41)</f>
        <v>0</v>
      </c>
      <c r="O63" s="326">
        <f>SUM(O23+O41)</f>
        <v>0</v>
      </c>
      <c r="P63" s="289"/>
      <c r="Q63" s="326">
        <f>SUM(Q23+Q41)</f>
        <v>0</v>
      </c>
      <c r="R63" s="326">
        <f>SUM(R23+R41)</f>
        <v>0</v>
      </c>
      <c r="S63" s="289"/>
      <c r="T63" s="329">
        <f>SUM(T23+T41+T54)</f>
        <v>503</v>
      </c>
      <c r="U63" s="329">
        <f>SUM(U23+U41+U54)</f>
        <v>10342.81</v>
      </c>
      <c r="V63" s="290"/>
      <c r="W63" s="371">
        <f>SUM(W23+W41)</f>
        <v>0</v>
      </c>
      <c r="X63" s="371">
        <f>SUM(X23+X41)</f>
        <v>0</v>
      </c>
      <c r="Y63" s="297"/>
      <c r="Z63" s="385">
        <f>SUM(T63-W63)</f>
        <v>503</v>
      </c>
      <c r="AA63" s="385">
        <f>SUM(U63-X63)</f>
        <v>10342.81</v>
      </c>
      <c r="AB63" s="204"/>
      <c r="AC63" s="204"/>
    </row>
    <row r="64" spans="1:29" s="303" customFormat="1" ht="3.6" customHeight="1" thickBot="1" x14ac:dyDescent="0.35">
      <c r="A64" s="330"/>
      <c r="B64" s="333"/>
      <c r="C64" s="334"/>
      <c r="D64" s="288"/>
      <c r="E64" s="288"/>
      <c r="F64" s="288"/>
      <c r="G64" s="288"/>
      <c r="H64" s="288"/>
      <c r="I64" s="288"/>
      <c r="J64" s="288"/>
      <c r="K64" s="334"/>
      <c r="L64" s="334"/>
      <c r="M64" s="288"/>
      <c r="N64" s="334"/>
      <c r="O64" s="334"/>
      <c r="P64" s="288"/>
      <c r="Q64" s="334"/>
      <c r="R64" s="334"/>
      <c r="S64" s="288"/>
      <c r="T64" s="334"/>
      <c r="U64" s="334"/>
      <c r="V64" s="288"/>
      <c r="W64" s="387"/>
      <c r="X64" s="388"/>
      <c r="Y64" s="364"/>
      <c r="Z64" s="498"/>
      <c r="AA64" s="499"/>
      <c r="AB64" s="204"/>
      <c r="AC64" s="204"/>
    </row>
    <row r="65" spans="1:29" s="284" customFormat="1" ht="15" thickTop="1" thickBot="1" x14ac:dyDescent="0.3">
      <c r="A65" s="335" t="s">
        <v>363</v>
      </c>
      <c r="B65" s="412">
        <f>SUM(B63:B63)</f>
        <v>479</v>
      </c>
      <c r="C65" s="412">
        <f>SUM(C63:C63)</f>
        <v>4229.1899999999996</v>
      </c>
      <c r="D65" s="85"/>
      <c r="E65" s="325">
        <f t="shared" ref="E65:L65" si="109">SUM(E63:E63)</f>
        <v>6</v>
      </c>
      <c r="F65" s="325">
        <f t="shared" si="109"/>
        <v>212.91</v>
      </c>
      <c r="G65" s="325">
        <f t="shared" si="109"/>
        <v>18</v>
      </c>
      <c r="H65" s="325">
        <f t="shared" si="109"/>
        <v>5900.71</v>
      </c>
      <c r="I65" s="325">
        <f t="shared" si="109"/>
        <v>0</v>
      </c>
      <c r="J65" s="325">
        <f t="shared" si="109"/>
        <v>0</v>
      </c>
      <c r="K65" s="412">
        <f t="shared" si="109"/>
        <v>24</v>
      </c>
      <c r="L65" s="412">
        <f t="shared" si="109"/>
        <v>6113.62</v>
      </c>
      <c r="M65" s="85"/>
      <c r="N65" s="412">
        <f>SUM(N63:N63)</f>
        <v>0</v>
      </c>
      <c r="O65" s="412">
        <f>SUM(O63:O63)</f>
        <v>0</v>
      </c>
      <c r="P65" s="85"/>
      <c r="Q65" s="412">
        <f>SUM(Q63:Q63)</f>
        <v>0</v>
      </c>
      <c r="R65" s="412">
        <f>SUM(R63:R63)</f>
        <v>0</v>
      </c>
      <c r="S65" s="85"/>
      <c r="T65" s="412">
        <f>SUM(T63:T63)</f>
        <v>503</v>
      </c>
      <c r="U65" s="412">
        <f>SUM(U63:U63)</f>
        <v>10342.81</v>
      </c>
      <c r="V65" s="112"/>
      <c r="W65" s="404">
        <f>SUM(W63:W63)</f>
        <v>0</v>
      </c>
      <c r="X65" s="404">
        <f>SUM(X63:X63)</f>
        <v>0</v>
      </c>
      <c r="Y65" s="113"/>
      <c r="Z65" s="500">
        <f>T65-W65</f>
        <v>503</v>
      </c>
      <c r="AA65" s="500">
        <f>U65-X65</f>
        <v>10342.81</v>
      </c>
      <c r="AB65" s="285"/>
    </row>
    <row r="66" spans="1:29" s="303" customFormat="1" ht="6.6" customHeight="1" thickTop="1" thickBot="1" x14ac:dyDescent="0.35">
      <c r="A66" s="349"/>
      <c r="B66" s="205"/>
      <c r="C66" s="288"/>
      <c r="D66" s="288"/>
      <c r="E66" s="288"/>
      <c r="F66" s="288"/>
      <c r="G66" s="288"/>
      <c r="H66" s="288"/>
      <c r="I66" s="288"/>
      <c r="J66" s="288"/>
      <c r="K66" s="288"/>
      <c r="L66" s="288"/>
      <c r="M66" s="288"/>
      <c r="N66" s="288"/>
      <c r="O66" s="288"/>
      <c r="P66" s="288"/>
      <c r="Q66" s="288"/>
      <c r="R66" s="288"/>
      <c r="S66" s="288"/>
      <c r="T66" s="288"/>
      <c r="U66" s="288"/>
      <c r="V66" s="288"/>
      <c r="W66" s="83"/>
      <c r="X66" s="363"/>
      <c r="Y66" s="364"/>
      <c r="Z66" s="374"/>
      <c r="AA66" s="491"/>
      <c r="AB66" s="204"/>
      <c r="AC66" s="204"/>
    </row>
    <row r="67" spans="1:29" ht="28.2" thickBot="1" x14ac:dyDescent="0.3">
      <c r="A67" s="350" t="s">
        <v>364</v>
      </c>
      <c r="B67" s="351">
        <f>SUM(B61+B65)</f>
        <v>143556</v>
      </c>
      <c r="C67" s="351">
        <f>SUM(C61+C65)</f>
        <v>1216850.3009999997</v>
      </c>
      <c r="D67" s="85"/>
      <c r="E67" s="351">
        <f t="shared" ref="E67:L67" si="110">SUM(E61+E65)</f>
        <v>4758</v>
      </c>
      <c r="F67" s="351">
        <f t="shared" si="110"/>
        <v>154274.56000000003</v>
      </c>
      <c r="G67" s="351">
        <f t="shared" si="110"/>
        <v>2755</v>
      </c>
      <c r="H67" s="351">
        <f t="shared" si="110"/>
        <v>893630.32799999986</v>
      </c>
      <c r="I67" s="351">
        <f t="shared" si="110"/>
        <v>314</v>
      </c>
      <c r="J67" s="351">
        <f t="shared" si="110"/>
        <v>773913.59400000004</v>
      </c>
      <c r="K67" s="351">
        <f t="shared" si="110"/>
        <v>7827</v>
      </c>
      <c r="L67" s="351">
        <f t="shared" si="110"/>
        <v>1821818.4820000001</v>
      </c>
      <c r="M67" s="85"/>
      <c r="N67" s="351">
        <f>SUM(N61+N65)</f>
        <v>187</v>
      </c>
      <c r="O67" s="351">
        <f>SUM(O61+O65)</f>
        <v>769575.19499999995</v>
      </c>
      <c r="P67" s="85"/>
      <c r="Q67" s="351">
        <f>SUM(Q61+Q65)</f>
        <v>13</v>
      </c>
      <c r="R67" s="351">
        <f>SUM(R61+R65)</f>
        <v>27039</v>
      </c>
      <c r="S67" s="85"/>
      <c r="T67" s="351">
        <f>SUM(T61+T65)</f>
        <v>151583</v>
      </c>
      <c r="U67" s="351">
        <f>SUM(U61+U65)</f>
        <v>3835282.9780000001</v>
      </c>
      <c r="V67" s="112"/>
      <c r="W67" s="351">
        <f>SUM(W61+W65)</f>
        <v>150440</v>
      </c>
      <c r="X67" s="351">
        <f>SUM(X61+X65)</f>
        <v>3792746.3280000002</v>
      </c>
      <c r="Y67" s="113"/>
      <c r="Z67" s="351">
        <f>SUM(Z61+Z65)</f>
        <v>1143</v>
      </c>
      <c r="AA67" s="351">
        <f>SUM(AA61+AA65)</f>
        <v>42536.649999999849</v>
      </c>
    </row>
    <row r="68" spans="1:29" x14ac:dyDescent="0.3">
      <c r="B68" s="1"/>
    </row>
    <row r="69" spans="1:29" x14ac:dyDescent="0.3">
      <c r="A69" s="316"/>
      <c r="B69" s="606"/>
      <c r="C69" s="606"/>
      <c r="D69" s="606"/>
      <c r="E69" s="606"/>
      <c r="F69" s="606"/>
      <c r="G69" s="606"/>
      <c r="H69" s="606"/>
      <c r="I69" s="606"/>
      <c r="J69" s="606"/>
      <c r="K69" s="606"/>
      <c r="L69" s="606"/>
      <c r="N69" s="114"/>
      <c r="O69" s="284"/>
      <c r="P69" s="285"/>
    </row>
    <row r="70" spans="1:29" x14ac:dyDescent="0.3">
      <c r="B70" s="606"/>
      <c r="C70" s="606"/>
      <c r="D70" s="606"/>
      <c r="E70" s="606"/>
      <c r="F70" s="606"/>
      <c r="G70" s="606"/>
      <c r="H70" s="606"/>
      <c r="I70" s="606"/>
      <c r="J70" s="606"/>
      <c r="K70" s="606"/>
      <c r="L70" s="606"/>
    </row>
    <row r="71" spans="1:29" ht="6" customHeight="1" x14ac:dyDescent="0.3">
      <c r="B71" s="606"/>
      <c r="C71" s="606"/>
      <c r="D71" s="606"/>
      <c r="E71" s="606"/>
      <c r="F71" s="606"/>
      <c r="G71" s="606"/>
      <c r="H71" s="606"/>
      <c r="I71" s="606"/>
      <c r="J71" s="606"/>
      <c r="K71" s="606"/>
      <c r="L71" s="606"/>
    </row>
    <row r="72" spans="1:29" x14ac:dyDescent="0.3">
      <c r="B72" s="409"/>
      <c r="C72" s="410"/>
      <c r="D72" s="285"/>
      <c r="E72" s="285"/>
      <c r="F72" s="285"/>
      <c r="G72" s="285"/>
      <c r="H72" s="285"/>
      <c r="I72" s="285"/>
      <c r="J72" s="285"/>
      <c r="K72" s="285"/>
      <c r="L72" s="285"/>
    </row>
    <row r="73" spans="1:29" x14ac:dyDescent="0.3">
      <c r="B73" s="409"/>
      <c r="C73" s="410"/>
      <c r="D73" s="285"/>
      <c r="E73" s="285"/>
      <c r="F73" s="285"/>
      <c r="G73" s="285"/>
      <c r="H73" s="285"/>
      <c r="I73" s="285"/>
      <c r="J73" s="285"/>
      <c r="K73" s="285"/>
      <c r="L73" s="285"/>
    </row>
    <row r="74" spans="1:29" x14ac:dyDescent="0.3">
      <c r="B74" s="409"/>
      <c r="C74" s="410"/>
      <c r="D74" s="285"/>
      <c r="E74" s="285"/>
      <c r="F74" s="285"/>
      <c r="G74" s="285"/>
      <c r="H74" s="285"/>
      <c r="I74" s="285"/>
      <c r="J74" s="285"/>
      <c r="K74" s="285"/>
      <c r="L74" s="285"/>
    </row>
    <row r="75" spans="1:29" x14ac:dyDescent="0.3">
      <c r="B75" s="409"/>
      <c r="C75" s="410"/>
      <c r="D75" s="285"/>
      <c r="E75" s="285"/>
      <c r="F75" s="285"/>
      <c r="G75" s="285"/>
      <c r="H75" s="285"/>
      <c r="I75" s="285"/>
      <c r="J75" s="285"/>
      <c r="K75" s="285"/>
      <c r="L75" s="285"/>
    </row>
    <row r="76" spans="1:29" x14ac:dyDescent="0.3">
      <c r="B76" s="409"/>
      <c r="C76" s="410"/>
      <c r="D76" s="285"/>
      <c r="E76" s="285"/>
      <c r="F76" s="285"/>
      <c r="G76" s="285"/>
      <c r="H76" s="285"/>
      <c r="I76" s="285"/>
      <c r="J76" s="285"/>
      <c r="K76" s="285"/>
      <c r="L76" s="285"/>
    </row>
    <row r="77" spans="1:29" x14ac:dyDescent="0.3">
      <c r="B77" s="409"/>
      <c r="C77" s="410"/>
      <c r="D77" s="285"/>
      <c r="E77" s="285"/>
      <c r="F77" s="285"/>
      <c r="G77" s="285"/>
      <c r="H77" s="285"/>
      <c r="I77" s="285"/>
      <c r="J77" s="285"/>
      <c r="K77" s="285"/>
      <c r="L77" s="285"/>
    </row>
    <row r="78" spans="1:29" x14ac:dyDescent="0.3">
      <c r="B78" s="409"/>
      <c r="C78" s="410"/>
      <c r="D78" s="285"/>
      <c r="E78" s="285"/>
      <c r="F78" s="285"/>
      <c r="G78" s="285"/>
      <c r="H78" s="285"/>
      <c r="I78" s="285"/>
      <c r="J78" s="285"/>
      <c r="K78" s="285"/>
      <c r="L78" s="285"/>
    </row>
  </sheetData>
  <mergeCells count="17">
    <mergeCell ref="G4:H4"/>
    <mergeCell ref="B69:L71"/>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68"/>
  <sheetViews>
    <sheetView showGridLines="0" topLeftCell="A10" zoomScale="75" zoomScaleNormal="75" workbookViewId="0">
      <selection activeCell="L27" sqref="L27"/>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27" t="s">
        <v>380</v>
      </c>
      <c r="B1" s="627"/>
      <c r="C1" s="271">
        <f>'Annual Capacity'!M1</f>
        <v>44592</v>
      </c>
      <c r="D1" s="485"/>
      <c r="E1" s="263"/>
      <c r="F1" s="263"/>
      <c r="G1" s="263"/>
      <c r="H1" s="263"/>
      <c r="I1" s="263"/>
      <c r="J1" s="207"/>
    </row>
    <row r="2" spans="1:15" ht="21" x14ac:dyDescent="0.25">
      <c r="A2" s="636" t="s">
        <v>381</v>
      </c>
      <c r="B2" s="636"/>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Capacity'!D65+'Annual Capacity'!M65)</f>
        <v>151383</v>
      </c>
      <c r="C5" s="104">
        <f>SUM('Annual Capacity'!E65+'Annual Capacity'!N65)</f>
        <v>3038668.7829999998</v>
      </c>
      <c r="D5" s="58">
        <f>C5/$C$8</f>
        <v>0.79229324157577197</v>
      </c>
    </row>
    <row r="6" spans="1:15" x14ac:dyDescent="0.25">
      <c r="A6" s="27" t="s">
        <v>30</v>
      </c>
      <c r="B6" s="107">
        <f>SUM('Annual Capacity'!P65)</f>
        <v>187</v>
      </c>
      <c r="C6" s="104">
        <f>SUM('Annual Capacity'!Q65)</f>
        <v>769575.19499999995</v>
      </c>
      <c r="D6" s="58">
        <f>C6/$C$8</f>
        <v>0.20065669193497512</v>
      </c>
    </row>
    <row r="7" spans="1:15" s="199" customFormat="1" x14ac:dyDescent="0.25">
      <c r="A7" s="27" t="s">
        <v>314</v>
      </c>
      <c r="B7" s="107">
        <f>SUM('Annual Capacity'!S65)</f>
        <v>13</v>
      </c>
      <c r="C7" s="104">
        <f>SUM('Annual Capacity'!T65)</f>
        <v>27039</v>
      </c>
      <c r="D7" s="58">
        <f>C7/$C$8</f>
        <v>7.0500664892529348E-3</v>
      </c>
    </row>
    <row r="8" spans="1:15" x14ac:dyDescent="0.25">
      <c r="A8" s="5" t="s">
        <v>0</v>
      </c>
      <c r="B8" s="108">
        <f>SUM(B5:B7)</f>
        <v>151583</v>
      </c>
      <c r="C8" s="105">
        <f>SUM(C5:C7)</f>
        <v>3835282.9779999997</v>
      </c>
      <c r="D8" s="106">
        <f>SUM(D5:D7)</f>
        <v>1</v>
      </c>
    </row>
    <row r="9" spans="1:15" ht="17.399999999999999" x14ac:dyDescent="0.25">
      <c r="E9" s="181"/>
      <c r="F9" s="181"/>
      <c r="G9" s="181"/>
      <c r="H9" s="181"/>
      <c r="I9" s="181"/>
      <c r="J9" s="181"/>
      <c r="K9" s="181"/>
    </row>
    <row r="10" spans="1:15" ht="24" customHeight="1" x14ac:dyDescent="0.25">
      <c r="A10" s="627" t="s">
        <v>309</v>
      </c>
      <c r="B10" s="627"/>
      <c r="C10" s="627"/>
      <c r="D10" s="627"/>
    </row>
    <row r="11" spans="1:15" ht="6" customHeight="1" x14ac:dyDescent="0.3">
      <c r="A11" s="26"/>
    </row>
    <row r="12" spans="1:15" s="199" customFormat="1" ht="15.6" x14ac:dyDescent="0.3">
      <c r="A12" s="26"/>
      <c r="B12" s="635" t="s">
        <v>328</v>
      </c>
      <c r="C12" s="635"/>
      <c r="D12" s="635"/>
      <c r="F12" s="624" t="s">
        <v>329</v>
      </c>
      <c r="G12" s="625"/>
      <c r="H12" s="626"/>
      <c r="I12" s="522"/>
      <c r="J12" s="624" t="s">
        <v>369</v>
      </c>
      <c r="K12" s="625"/>
      <c r="L12" s="626"/>
      <c r="M12" s="628" t="s">
        <v>379</v>
      </c>
      <c r="N12" s="629"/>
      <c r="O12" s="630"/>
    </row>
    <row r="13" spans="1:15" ht="41.4" x14ac:dyDescent="0.25">
      <c r="A13" s="74" t="s">
        <v>73</v>
      </c>
      <c r="B13" s="72" t="s">
        <v>32</v>
      </c>
      <c r="C13" s="71" t="s">
        <v>69</v>
      </c>
      <c r="D13" s="71" t="s">
        <v>26</v>
      </c>
      <c r="F13" s="72" t="s">
        <v>32</v>
      </c>
      <c r="G13" s="71" t="s">
        <v>69</v>
      </c>
      <c r="H13" s="71" t="s">
        <v>26</v>
      </c>
      <c r="I13" s="523"/>
      <c r="J13" s="72" t="s">
        <v>32</v>
      </c>
      <c r="K13" s="71" t="s">
        <v>69</v>
      </c>
      <c r="L13" s="71" t="s">
        <v>26</v>
      </c>
      <c r="M13" s="72" t="s">
        <v>32</v>
      </c>
      <c r="N13" s="71" t="s">
        <v>69</v>
      </c>
      <c r="O13" s="71" t="s">
        <v>26</v>
      </c>
    </row>
    <row r="14" spans="1:15" x14ac:dyDescent="0.25">
      <c r="A14" s="27" t="s">
        <v>3</v>
      </c>
      <c r="B14" s="195">
        <v>4949</v>
      </c>
      <c r="C14" s="196">
        <v>1201366.9180000001</v>
      </c>
      <c r="D14" s="58">
        <f t="shared" ref="D14:D25" si="0">C14/$C$26</f>
        <v>0.45897939728934328</v>
      </c>
      <c r="F14" s="195">
        <v>542</v>
      </c>
      <c r="G14" s="196">
        <v>145660.42000000001</v>
      </c>
      <c r="H14" s="58">
        <f t="shared" ref="H14:H25" si="1">G14/$G$26</f>
        <v>0.34948308754821217</v>
      </c>
      <c r="I14" s="524"/>
      <c r="J14" s="195">
        <v>0</v>
      </c>
      <c r="K14" s="196">
        <v>0</v>
      </c>
      <c r="L14" s="58">
        <f t="shared" ref="L14:L25" si="2">K14/$G$26</f>
        <v>0</v>
      </c>
      <c r="M14" s="232">
        <f>SUM(B14+F14+J14)</f>
        <v>5491</v>
      </c>
      <c r="N14" s="232">
        <f>SUM(C14+G14+K14)</f>
        <v>1347027.338</v>
      </c>
      <c r="O14" s="233">
        <f t="shared" ref="O14:O25" si="3">N14/$N$26</f>
        <v>0.44329517265290325</v>
      </c>
    </row>
    <row r="15" spans="1:15" x14ac:dyDescent="0.25">
      <c r="A15" s="27" t="s">
        <v>1</v>
      </c>
      <c r="B15" s="197">
        <v>187</v>
      </c>
      <c r="C15" s="196">
        <v>9919.0310000000009</v>
      </c>
      <c r="D15" s="58">
        <f t="shared" si="0"/>
        <v>3.7895423969667792E-3</v>
      </c>
      <c r="F15" s="195">
        <v>10</v>
      </c>
      <c r="G15" s="196">
        <v>388.75</v>
      </c>
      <c r="H15" s="58">
        <f t="shared" si="1"/>
        <v>9.3272798667179099E-4</v>
      </c>
      <c r="I15" s="524"/>
      <c r="J15" s="195">
        <v>0</v>
      </c>
      <c r="K15" s="196">
        <v>0</v>
      </c>
      <c r="L15" s="58">
        <f t="shared" si="2"/>
        <v>0</v>
      </c>
      <c r="M15" s="232">
        <f t="shared" ref="M15:M25" si="4">SUM(B15+F15+J15)</f>
        <v>197</v>
      </c>
      <c r="N15" s="232">
        <f t="shared" ref="N15:N25" si="5">SUM(C15+G15+K15)</f>
        <v>10307.781000000001</v>
      </c>
      <c r="O15" s="233">
        <f t="shared" si="3"/>
        <v>3.3922025404827501E-3</v>
      </c>
    </row>
    <row r="16" spans="1:15" x14ac:dyDescent="0.25">
      <c r="A16" s="27" t="s">
        <v>71</v>
      </c>
      <c r="B16" s="197">
        <v>100</v>
      </c>
      <c r="C16" s="196">
        <v>29250.197</v>
      </c>
      <c r="D16" s="58">
        <f t="shared" si="0"/>
        <v>1.1174968769744794E-2</v>
      </c>
      <c r="F16" s="195">
        <v>9</v>
      </c>
      <c r="G16" s="196">
        <v>19441.490000000002</v>
      </c>
      <c r="H16" s="58">
        <f t="shared" si="1"/>
        <v>4.6645972541735713E-2</v>
      </c>
      <c r="I16" s="524"/>
      <c r="J16" s="195">
        <v>0</v>
      </c>
      <c r="K16" s="196">
        <v>0</v>
      </c>
      <c r="L16" s="58">
        <f t="shared" si="2"/>
        <v>0</v>
      </c>
      <c r="M16" s="232">
        <f t="shared" si="4"/>
        <v>109</v>
      </c>
      <c r="N16" s="232">
        <f t="shared" si="5"/>
        <v>48691.687000000005</v>
      </c>
      <c r="O16" s="233">
        <f t="shared" si="3"/>
        <v>1.6024017617544541E-2</v>
      </c>
    </row>
    <row r="17" spans="1:15" x14ac:dyDescent="0.25">
      <c r="A17" s="27" t="s">
        <v>33</v>
      </c>
      <c r="B17" s="197">
        <v>274</v>
      </c>
      <c r="C17" s="196">
        <v>56241.112999999998</v>
      </c>
      <c r="D17" s="58">
        <f t="shared" si="0"/>
        <v>2.148678456253433E-2</v>
      </c>
      <c r="F17" s="195">
        <v>12</v>
      </c>
      <c r="G17" s="196">
        <v>4304</v>
      </c>
      <c r="H17" s="58">
        <f t="shared" si="1"/>
        <v>1.0326588436361127E-2</v>
      </c>
      <c r="I17" s="524"/>
      <c r="J17" s="195">
        <v>0</v>
      </c>
      <c r="K17" s="196">
        <v>0</v>
      </c>
      <c r="L17" s="58">
        <f t="shared" si="2"/>
        <v>0</v>
      </c>
      <c r="M17" s="232">
        <f t="shared" si="4"/>
        <v>286</v>
      </c>
      <c r="N17" s="232">
        <f t="shared" si="5"/>
        <v>60545.112999999998</v>
      </c>
      <c r="O17" s="233">
        <f t="shared" si="3"/>
        <v>1.9924878704001874E-2</v>
      </c>
    </row>
    <row r="18" spans="1:15" x14ac:dyDescent="0.25">
      <c r="A18" s="27" t="s">
        <v>2</v>
      </c>
      <c r="B18" s="197">
        <v>702</v>
      </c>
      <c r="C18" s="196">
        <v>54018.459000000003</v>
      </c>
      <c r="D18" s="58">
        <f t="shared" si="0"/>
        <v>2.0637624844534883E-2</v>
      </c>
      <c r="F18" s="195">
        <v>64</v>
      </c>
      <c r="G18" s="196">
        <v>4414.54</v>
      </c>
      <c r="H18" s="58">
        <f t="shared" si="1"/>
        <v>1.0591807090114695E-2</v>
      </c>
      <c r="I18" s="524"/>
      <c r="J18" s="195">
        <v>0</v>
      </c>
      <c r="K18" s="196">
        <v>0</v>
      </c>
      <c r="L18" s="58">
        <f t="shared" si="2"/>
        <v>0</v>
      </c>
      <c r="M18" s="232">
        <f t="shared" si="4"/>
        <v>766</v>
      </c>
      <c r="N18" s="232">
        <f t="shared" si="5"/>
        <v>58432.999000000003</v>
      </c>
      <c r="O18" s="233">
        <f t="shared" si="3"/>
        <v>1.922980005646472E-2</v>
      </c>
    </row>
    <row r="19" spans="1:15" ht="13.8" customHeight="1" x14ac:dyDescent="0.25">
      <c r="A19" s="27" t="s">
        <v>304</v>
      </c>
      <c r="B19" s="197">
        <v>13</v>
      </c>
      <c r="C19" s="196">
        <v>1229.587</v>
      </c>
      <c r="D19" s="58">
        <f t="shared" si="0"/>
        <v>4.6976081305312895E-4</v>
      </c>
      <c r="F19" s="195">
        <v>7</v>
      </c>
      <c r="G19" s="196">
        <v>14782.23</v>
      </c>
      <c r="H19" s="58">
        <f t="shared" si="1"/>
        <v>3.5467008685323084E-2</v>
      </c>
      <c r="I19" s="524"/>
      <c r="J19" s="195">
        <v>0</v>
      </c>
      <c r="K19" s="196">
        <v>0</v>
      </c>
      <c r="L19" s="58">
        <f t="shared" si="2"/>
        <v>0</v>
      </c>
      <c r="M19" s="232">
        <f t="shared" si="4"/>
        <v>20</v>
      </c>
      <c r="N19" s="232">
        <f t="shared" si="5"/>
        <v>16011.816999999999</v>
      </c>
      <c r="O19" s="233">
        <f t="shared" si="3"/>
        <v>5.2693519880898593E-3</v>
      </c>
    </row>
    <row r="20" spans="1:15" ht="13.8" customHeight="1" x14ac:dyDescent="0.25">
      <c r="A20" s="27" t="s">
        <v>305</v>
      </c>
      <c r="B20" s="197">
        <v>52</v>
      </c>
      <c r="C20" s="196">
        <v>28850.492999999999</v>
      </c>
      <c r="D20" s="58">
        <f t="shared" si="0"/>
        <v>1.102226279934938E-2</v>
      </c>
      <c r="F20" s="195">
        <v>1</v>
      </c>
      <c r="G20" s="196">
        <v>313.60000000000002</v>
      </c>
      <c r="H20" s="58">
        <f t="shared" si="1"/>
        <v>7.5242057008430524E-4</v>
      </c>
      <c r="I20" s="524"/>
      <c r="J20" s="195">
        <v>0</v>
      </c>
      <c r="K20" s="196">
        <v>0</v>
      </c>
      <c r="L20" s="58">
        <f t="shared" si="2"/>
        <v>0</v>
      </c>
      <c r="M20" s="232">
        <f t="shared" si="4"/>
        <v>53</v>
      </c>
      <c r="N20" s="232">
        <f t="shared" si="5"/>
        <v>29164.092999999997</v>
      </c>
      <c r="O20" s="233">
        <f t="shared" si="3"/>
        <v>9.597653497438019E-3</v>
      </c>
    </row>
    <row r="21" spans="1:15" x14ac:dyDescent="0.25">
      <c r="A21" s="27" t="s">
        <v>4</v>
      </c>
      <c r="B21" s="197">
        <v>122093</v>
      </c>
      <c r="C21" s="196">
        <v>1022887.751</v>
      </c>
      <c r="D21" s="58">
        <f t="shared" si="0"/>
        <v>0.39079185252596726</v>
      </c>
      <c r="F21" s="195">
        <v>20951</v>
      </c>
      <c r="G21" s="196">
        <v>189556.55</v>
      </c>
      <c r="H21" s="58">
        <f t="shared" si="1"/>
        <v>0.45480308486675414</v>
      </c>
      <c r="I21" s="524"/>
      <c r="J21" s="195">
        <v>512</v>
      </c>
      <c r="K21" s="196">
        <v>4406.2999999999993</v>
      </c>
      <c r="L21" s="58">
        <f t="shared" si="2"/>
        <v>1.0572036855747683E-2</v>
      </c>
      <c r="M21" s="232">
        <f t="shared" si="4"/>
        <v>143556</v>
      </c>
      <c r="N21" s="232">
        <f t="shared" si="5"/>
        <v>1216850.601</v>
      </c>
      <c r="O21" s="233">
        <f t="shared" si="3"/>
        <v>0.4004551222130312</v>
      </c>
    </row>
    <row r="22" spans="1:15" x14ac:dyDescent="0.25">
      <c r="A22" s="27" t="s">
        <v>311</v>
      </c>
      <c r="B22" s="197">
        <v>1</v>
      </c>
      <c r="C22" s="196">
        <v>209.3</v>
      </c>
      <c r="D22" s="58">
        <f t="shared" si="0"/>
        <v>7.9962571312172217E-5</v>
      </c>
      <c r="F22" s="195">
        <v>1</v>
      </c>
      <c r="G22" s="196">
        <v>139.84</v>
      </c>
      <c r="H22" s="58">
        <f t="shared" si="1"/>
        <v>3.3551815217024627E-4</v>
      </c>
      <c r="I22" s="524"/>
      <c r="J22" s="195">
        <v>0</v>
      </c>
      <c r="K22" s="196">
        <v>0</v>
      </c>
      <c r="L22" s="58">
        <f t="shared" si="2"/>
        <v>0</v>
      </c>
      <c r="M22" s="232">
        <f t="shared" si="4"/>
        <v>2</v>
      </c>
      <c r="N22" s="232">
        <f t="shared" si="5"/>
        <v>349.14</v>
      </c>
      <c r="O22" s="233">
        <f t="shared" si="3"/>
        <v>1.1489898698702924E-4</v>
      </c>
    </row>
    <row r="23" spans="1:15" x14ac:dyDescent="0.25">
      <c r="A23" s="27" t="s">
        <v>6</v>
      </c>
      <c r="B23" s="197">
        <v>116</v>
      </c>
      <c r="C23" s="196">
        <v>37475.487000000001</v>
      </c>
      <c r="D23" s="58">
        <f t="shared" si="0"/>
        <v>1.4317421412784914E-2</v>
      </c>
      <c r="F23" s="195">
        <v>13</v>
      </c>
      <c r="G23" s="196">
        <v>4870.41</v>
      </c>
      <c r="H23" s="58">
        <f t="shared" si="1"/>
        <v>1.1685576112067286E-2</v>
      </c>
      <c r="I23" s="524"/>
      <c r="J23" s="195">
        <v>0</v>
      </c>
      <c r="K23" s="196">
        <v>0</v>
      </c>
      <c r="L23" s="58">
        <f t="shared" si="2"/>
        <v>0</v>
      </c>
      <c r="M23" s="232">
        <f t="shared" si="4"/>
        <v>129</v>
      </c>
      <c r="N23" s="232">
        <f t="shared" si="5"/>
        <v>42345.896999999997</v>
      </c>
      <c r="O23" s="233">
        <f t="shared" si="3"/>
        <v>1.3935672418963969E-2</v>
      </c>
    </row>
    <row r="24" spans="1:15" x14ac:dyDescent="0.25">
      <c r="A24" s="27" t="s">
        <v>5</v>
      </c>
      <c r="B24" s="197">
        <v>629</v>
      </c>
      <c r="C24" s="196">
        <v>174502.91099999999</v>
      </c>
      <c r="D24" s="58">
        <f t="shared" si="0"/>
        <v>6.6668425537597414E-2</v>
      </c>
      <c r="F24" s="195">
        <v>86</v>
      </c>
      <c r="G24" s="196">
        <v>32916.35</v>
      </c>
      <c r="H24" s="58">
        <f t="shared" si="1"/>
        <v>7.8976208010505478E-2</v>
      </c>
      <c r="I24" s="524"/>
      <c r="J24" s="195">
        <v>0</v>
      </c>
      <c r="K24" s="196">
        <v>0</v>
      </c>
      <c r="L24" s="58">
        <f t="shared" si="2"/>
        <v>0</v>
      </c>
      <c r="M24" s="232">
        <f t="shared" si="4"/>
        <v>715</v>
      </c>
      <c r="N24" s="232">
        <f t="shared" si="5"/>
        <v>207419.261</v>
      </c>
      <c r="O24" s="233">
        <f t="shared" si="3"/>
        <v>6.8259904251870937E-2</v>
      </c>
    </row>
    <row r="25" spans="1:15" x14ac:dyDescent="0.25">
      <c r="A25" s="27" t="s">
        <v>72</v>
      </c>
      <c r="B25" s="197">
        <v>59</v>
      </c>
      <c r="C25" s="196">
        <v>1523.3610000000001</v>
      </c>
      <c r="D25" s="58">
        <f t="shared" si="0"/>
        <v>5.819964768116674E-4</v>
      </c>
      <c r="F25" s="195">
        <v>0</v>
      </c>
      <c r="G25" s="196">
        <v>0</v>
      </c>
      <c r="H25" s="58">
        <f t="shared" si="1"/>
        <v>0</v>
      </c>
      <c r="I25" s="524"/>
      <c r="J25" s="195">
        <v>0</v>
      </c>
      <c r="K25" s="196">
        <v>0</v>
      </c>
      <c r="L25" s="58">
        <f t="shared" si="2"/>
        <v>0</v>
      </c>
      <c r="M25" s="232">
        <f t="shared" si="4"/>
        <v>59</v>
      </c>
      <c r="N25" s="232">
        <f t="shared" si="5"/>
        <v>1523.3610000000001</v>
      </c>
      <c r="O25" s="233">
        <f t="shared" si="3"/>
        <v>5.0132507222188196E-4</v>
      </c>
    </row>
    <row r="26" spans="1:15" ht="13.8" customHeight="1" x14ac:dyDescent="0.25">
      <c r="A26" s="213" t="s">
        <v>0</v>
      </c>
      <c r="B26" s="214">
        <f>SUM(B14:B25)</f>
        <v>129175</v>
      </c>
      <c r="C26" s="214">
        <f>SUM(C14:C25)</f>
        <v>2617474.608</v>
      </c>
      <c r="D26" s="215">
        <f>SUM(D14:D25)</f>
        <v>1</v>
      </c>
      <c r="F26" s="214">
        <f>SUM(F14:F25)</f>
        <v>21696</v>
      </c>
      <c r="G26" s="214">
        <f>SUM(G14:G25)</f>
        <v>416788.18</v>
      </c>
      <c r="H26" s="215">
        <f>SUM(H14:H25)</f>
        <v>1</v>
      </c>
      <c r="I26" s="525"/>
      <c r="J26" s="214">
        <f t="shared" ref="J26:O26" si="6">SUM(J14:J25)</f>
        <v>512</v>
      </c>
      <c r="K26" s="214">
        <f t="shared" si="6"/>
        <v>4406.2999999999993</v>
      </c>
      <c r="L26" s="215">
        <f t="shared" si="6"/>
        <v>1.0572036855747683E-2</v>
      </c>
      <c r="M26" s="265">
        <f t="shared" si="6"/>
        <v>151383</v>
      </c>
      <c r="N26" s="265">
        <f t="shared" si="6"/>
        <v>3038669.088</v>
      </c>
      <c r="O26" s="266">
        <f t="shared" si="6"/>
        <v>1</v>
      </c>
    </row>
    <row r="27" spans="1:15" s="199" customFormat="1" ht="17.399999999999999" x14ac:dyDescent="0.25">
      <c r="C27" s="45"/>
      <c r="E27" s="181"/>
      <c r="F27" s="181"/>
      <c r="G27" s="181"/>
      <c r="H27" s="181"/>
      <c r="I27" s="181"/>
      <c r="J27" s="181"/>
      <c r="K27" s="181"/>
    </row>
    <row r="28" spans="1:15" s="65" customFormat="1" ht="24.6" customHeight="1" x14ac:dyDescent="0.25">
      <c r="A28" s="632" t="s">
        <v>355</v>
      </c>
      <c r="B28" s="632"/>
      <c r="C28" s="632"/>
      <c r="D28" s="632"/>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27"/>
      <c r="B30" s="637" t="s">
        <v>328</v>
      </c>
      <c r="C30" s="637"/>
      <c r="D30" s="637"/>
      <c r="F30" s="624" t="s">
        <v>329</v>
      </c>
      <c r="G30" s="625"/>
      <c r="H30" s="626"/>
      <c r="I30" s="522"/>
      <c r="J30" s="624" t="s">
        <v>369</v>
      </c>
      <c r="K30" s="625"/>
      <c r="L30" s="626"/>
      <c r="M30" s="628" t="s">
        <v>379</v>
      </c>
      <c r="N30" s="629"/>
      <c r="O30" s="630"/>
    </row>
    <row r="31" spans="1:15" s="199" customFormat="1" ht="41.4" x14ac:dyDescent="0.25">
      <c r="A31" s="74" t="s">
        <v>73</v>
      </c>
      <c r="B31" s="533" t="s">
        <v>32</v>
      </c>
      <c r="C31" s="534" t="s">
        <v>69</v>
      </c>
      <c r="D31" s="534"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28"/>
      <c r="C32" s="529"/>
      <c r="D32" s="530"/>
      <c r="F32" s="195">
        <v>13</v>
      </c>
      <c r="G32" s="196">
        <v>27039</v>
      </c>
      <c r="H32" s="58">
        <f>G32/$C$26</f>
        <v>1.0330186171571068E-2</v>
      </c>
      <c r="J32" s="195">
        <v>0</v>
      </c>
      <c r="K32" s="196">
        <v>0</v>
      </c>
      <c r="L32" s="58">
        <f>K32/$C$26</f>
        <v>0</v>
      </c>
      <c r="M32" s="195">
        <f>SUM(B32+F32+J32)</f>
        <v>13</v>
      </c>
      <c r="N32" s="195">
        <f>SUM(C32+G32+K32)</f>
        <v>27039</v>
      </c>
      <c r="O32" s="58">
        <f>N32/$N$33</f>
        <v>1</v>
      </c>
    </row>
    <row r="33" spans="1:15" s="199" customFormat="1" ht="13.8" customHeight="1" x14ac:dyDescent="0.25">
      <c r="A33" s="411" t="s">
        <v>0</v>
      </c>
      <c r="B33" s="531"/>
      <c r="C33" s="531"/>
      <c r="D33" s="532"/>
      <c r="F33" s="214">
        <f>SUM(F32:F32)</f>
        <v>13</v>
      </c>
      <c r="G33" s="214">
        <f>SUM(G32:G32)</f>
        <v>27039</v>
      </c>
      <c r="H33" s="215">
        <f>SUM(H32:H32)</f>
        <v>1.0330186171571068E-2</v>
      </c>
      <c r="J33" s="214">
        <f t="shared" ref="J33:O33" si="7">SUM(J32:J32)</f>
        <v>0</v>
      </c>
      <c r="K33" s="214">
        <f t="shared" si="7"/>
        <v>0</v>
      </c>
      <c r="L33" s="215">
        <f t="shared" si="7"/>
        <v>0</v>
      </c>
      <c r="M33" s="214">
        <f t="shared" si="7"/>
        <v>13</v>
      </c>
      <c r="N33" s="214">
        <f t="shared" si="7"/>
        <v>27039</v>
      </c>
      <c r="O33" s="215">
        <f t="shared" si="7"/>
        <v>1</v>
      </c>
    </row>
    <row r="34" spans="1:15" s="199" customFormat="1" ht="17.399999999999999" x14ac:dyDescent="0.25">
      <c r="C34" s="45"/>
      <c r="E34" s="181"/>
      <c r="F34" s="263"/>
      <c r="G34" s="263"/>
      <c r="H34" s="263"/>
      <c r="I34" s="263"/>
      <c r="J34" s="181"/>
      <c r="K34" s="181"/>
    </row>
    <row r="35" spans="1:15" ht="26.4" customHeight="1" x14ac:dyDescent="0.25">
      <c r="A35" s="632" t="s">
        <v>310</v>
      </c>
      <c r="B35" s="632"/>
      <c r="C35" s="632"/>
      <c r="D35" s="632"/>
      <c r="F35" s="633" t="str">
        <f>'Annual Capacity'!Y2</f>
        <v>Previously Reported through 12/31/2021</v>
      </c>
      <c r="G35" s="633"/>
      <c r="H35" s="634" t="str">
        <f>'Annual Capacity'!AB2</f>
        <v>Difference between 12/31/2021 and 01/31/2022</v>
      </c>
      <c r="I35" s="634"/>
      <c r="J35" s="634"/>
    </row>
    <row r="36" spans="1:15" s="65" customFormat="1" ht="5.4" customHeight="1" x14ac:dyDescent="0.25">
      <c r="A36" s="276"/>
      <c r="B36" s="276"/>
      <c r="C36" s="276"/>
      <c r="D36" s="276"/>
      <c r="F36" s="633"/>
      <c r="G36" s="633"/>
      <c r="H36" s="634"/>
      <c r="I36" s="634"/>
      <c r="J36" s="634"/>
    </row>
    <row r="37" spans="1:15" ht="17.399999999999999" x14ac:dyDescent="0.25">
      <c r="A37" s="273" t="s">
        <v>328</v>
      </c>
      <c r="B37" s="86"/>
      <c r="C37" s="86"/>
      <c r="D37" s="86"/>
      <c r="E37" s="86"/>
      <c r="F37" s="631"/>
      <c r="G37" s="631"/>
      <c r="H37" s="631"/>
      <c r="I37" s="631"/>
      <c r="J37" s="631"/>
    </row>
    <row r="38" spans="1:15" ht="27.6" customHeight="1" x14ac:dyDescent="0.25">
      <c r="A38" s="75" t="s">
        <v>372</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7"/>
      <c r="B46" s="88"/>
      <c r="C46" s="89"/>
      <c r="D46" s="90"/>
    </row>
    <row r="47" spans="1:15" s="199" customFormat="1" ht="17.399999999999999" x14ac:dyDescent="0.25">
      <c r="A47" s="273" t="s">
        <v>329</v>
      </c>
      <c r="B47" s="86"/>
      <c r="C47" s="86"/>
      <c r="D47" s="86"/>
      <c r="E47" s="86"/>
      <c r="F47" s="631"/>
      <c r="G47" s="631"/>
      <c r="H47" s="631"/>
      <c r="I47" s="631"/>
      <c r="J47" s="631"/>
    </row>
    <row r="48" spans="1:15" s="199" customFormat="1" ht="27.6" customHeight="1" x14ac:dyDescent="0.25">
      <c r="A48" s="75" t="s">
        <v>372</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8.7160774696783919E-2</v>
      </c>
      <c r="F49" s="218">
        <v>1</v>
      </c>
      <c r="G49" s="218">
        <v>4779</v>
      </c>
      <c r="H49" s="219">
        <f>B49-F49</f>
        <v>0</v>
      </c>
      <c r="J49" s="220">
        <f>C49-G49</f>
        <v>0</v>
      </c>
    </row>
    <row r="50" spans="1:11" s="199" customFormat="1" ht="14.4" x14ac:dyDescent="0.3">
      <c r="A50" s="49" t="s">
        <v>24</v>
      </c>
      <c r="B50" s="50">
        <v>7</v>
      </c>
      <c r="C50" s="50">
        <v>50050.71</v>
      </c>
      <c r="D50" s="48">
        <f>C50/$C$51</f>
        <v>0.91283922530321604</v>
      </c>
      <c r="F50" s="221">
        <v>7</v>
      </c>
      <c r="G50" s="221">
        <v>50050.71</v>
      </c>
      <c r="H50" s="219">
        <f>B50-F50</f>
        <v>0</v>
      </c>
      <c r="J50" s="220">
        <f>C50-G50</f>
        <v>0</v>
      </c>
      <c r="K50" s="87"/>
    </row>
    <row r="51" spans="1:11" s="199" customFormat="1" x14ac:dyDescent="0.25">
      <c r="A51" s="51" t="s">
        <v>25</v>
      </c>
      <c r="B51" s="52">
        <f>SUM(B49:B50)</f>
        <v>8</v>
      </c>
      <c r="C51" s="52">
        <f>SUM(C49:C50)</f>
        <v>54829.71</v>
      </c>
      <c r="D51" s="53">
        <f>SUM(D49:D50)</f>
        <v>1</v>
      </c>
      <c r="F51" s="222">
        <f>SUM(F49:F50)</f>
        <v>8</v>
      </c>
      <c r="G51" s="223">
        <f>SUM(G49:G50)</f>
        <v>54829.71</v>
      </c>
      <c r="H51" s="223">
        <f>SUM(H49:H50)</f>
        <v>0</v>
      </c>
      <c r="J51" s="224">
        <f>SUM(J49:J50)</f>
        <v>0</v>
      </c>
      <c r="K51" s="87"/>
    </row>
    <row r="52" spans="1:11" s="199" customFormat="1" x14ac:dyDescent="0.25">
      <c r="C52" s="45"/>
    </row>
    <row r="53" spans="1:11" s="199" customFormat="1" ht="17.399999999999999" x14ac:dyDescent="0.25">
      <c r="A53" s="273" t="s">
        <v>369</v>
      </c>
      <c r="B53" s="86"/>
      <c r="C53" s="86"/>
      <c r="D53" s="86"/>
      <c r="E53" s="86"/>
      <c r="F53" s="631"/>
      <c r="G53" s="631"/>
      <c r="H53" s="631"/>
      <c r="I53" s="631"/>
      <c r="J53" s="631"/>
    </row>
    <row r="54" spans="1:11" s="199" customFormat="1" ht="27.6" customHeight="1" x14ac:dyDescent="0.25">
      <c r="A54" s="75" t="s">
        <v>372</v>
      </c>
      <c r="B54" s="202" t="s">
        <v>21</v>
      </c>
      <c r="C54" s="51" t="s">
        <v>69</v>
      </c>
      <c r="D54" s="51" t="s">
        <v>26</v>
      </c>
      <c r="F54" s="216" t="s">
        <v>7</v>
      </c>
      <c r="G54" s="217" t="s">
        <v>27</v>
      </c>
      <c r="H54" s="216" t="s">
        <v>7</v>
      </c>
      <c r="J54" s="216" t="s">
        <v>27</v>
      </c>
    </row>
    <row r="55" spans="1:11" s="199" customFormat="1" ht="14.4" x14ac:dyDescent="0.3">
      <c r="A55" s="49" t="s">
        <v>384</v>
      </c>
      <c r="B55" s="50">
        <v>0</v>
      </c>
      <c r="C55" s="50">
        <v>0</v>
      </c>
      <c r="D55" s="570" t="s">
        <v>393</v>
      </c>
      <c r="F55" s="221">
        <v>0</v>
      </c>
      <c r="G55" s="221">
        <v>0</v>
      </c>
      <c r="H55" s="219">
        <f>B55-F55</f>
        <v>0</v>
      </c>
      <c r="J55" s="220">
        <f>C55-G55</f>
        <v>0</v>
      </c>
      <c r="K55" s="87"/>
    </row>
    <row r="56" spans="1:11" s="199" customFormat="1" x14ac:dyDescent="0.25">
      <c r="A56" s="51" t="s">
        <v>25</v>
      </c>
      <c r="B56" s="52">
        <f>B55</f>
        <v>0</v>
      </c>
      <c r="C56" s="52">
        <f>C55</f>
        <v>0</v>
      </c>
      <c r="D56" s="53" t="str">
        <f>D55</f>
        <v>-%</v>
      </c>
      <c r="F56" s="223">
        <f>F55</f>
        <v>0</v>
      </c>
      <c r="G56" s="223">
        <f>G55</f>
        <v>0</v>
      </c>
      <c r="H56" s="223">
        <f>H55</f>
        <v>0</v>
      </c>
      <c r="J56" s="224">
        <f>J55</f>
        <v>0</v>
      </c>
      <c r="K56" s="87"/>
    </row>
    <row r="58" spans="1:11" s="199" customFormat="1" ht="21" x14ac:dyDescent="0.25">
      <c r="A58" s="632" t="s">
        <v>392</v>
      </c>
      <c r="B58" s="632"/>
      <c r="C58" s="632"/>
      <c r="D58" s="632"/>
    </row>
    <row r="59" spans="1:11" s="65" customFormat="1" ht="6" customHeight="1" x14ac:dyDescent="0.25">
      <c r="A59" s="554"/>
      <c r="B59" s="554"/>
      <c r="C59" s="554"/>
      <c r="D59" s="554"/>
    </row>
    <row r="60" spans="1:11" s="199" customFormat="1" ht="27.6" x14ac:dyDescent="0.25">
      <c r="B60" s="550" t="s">
        <v>21</v>
      </c>
      <c r="C60" s="551" t="s">
        <v>69</v>
      </c>
    </row>
    <row r="61" spans="1:11" ht="25.2" customHeight="1" x14ac:dyDescent="0.25">
      <c r="A61" s="549" t="s">
        <v>390</v>
      </c>
      <c r="B61" s="300">
        <f>SUM(B45+B51+B56)</f>
        <v>187</v>
      </c>
      <c r="C61" s="300">
        <f>SUM(C45+C51+C56)</f>
        <v>769575.19499999995</v>
      </c>
    </row>
    <row r="65" spans="1:14" x14ac:dyDescent="0.25">
      <c r="A65" s="199"/>
      <c r="B65" s="199"/>
      <c r="D65" s="199"/>
      <c r="E65" s="199"/>
      <c r="F65" s="199"/>
      <c r="G65" s="199"/>
      <c r="H65" s="199"/>
      <c r="J65" s="199"/>
      <c r="K65" s="199"/>
      <c r="L65" s="199"/>
      <c r="M65" s="199"/>
      <c r="N65" s="199"/>
    </row>
    <row r="66" spans="1:14" x14ac:dyDescent="0.25">
      <c r="A66" s="199"/>
      <c r="B66" s="199"/>
      <c r="D66" s="199"/>
      <c r="E66" s="199"/>
      <c r="F66" s="199"/>
      <c r="G66" s="199"/>
      <c r="H66" s="199"/>
      <c r="J66" s="199"/>
      <c r="K66" s="199"/>
      <c r="L66" s="199"/>
      <c r="M66" s="199"/>
      <c r="N66" s="199"/>
    </row>
    <row r="67" spans="1:14" x14ac:dyDescent="0.25">
      <c r="A67" s="199"/>
      <c r="B67" s="199"/>
      <c r="D67" s="199"/>
      <c r="E67" s="199"/>
      <c r="F67" s="199"/>
      <c r="G67" s="199"/>
      <c r="H67" s="199"/>
      <c r="J67" s="199"/>
      <c r="K67" s="199"/>
      <c r="L67" s="199"/>
      <c r="M67" s="199"/>
      <c r="N67" s="199"/>
    </row>
    <row r="68" spans="1:14" x14ac:dyDescent="0.25">
      <c r="A68" s="199"/>
      <c r="B68" s="199"/>
      <c r="D68" s="199"/>
      <c r="E68" s="199"/>
      <c r="F68" s="199"/>
      <c r="G68" s="199"/>
      <c r="H68" s="199"/>
      <c r="J68" s="199"/>
      <c r="K68" s="199"/>
      <c r="L68" s="199"/>
      <c r="M68" s="199"/>
      <c r="N68" s="199"/>
    </row>
  </sheetData>
  <mergeCells count="20">
    <mergeCell ref="A1:B1"/>
    <mergeCell ref="A2:B2"/>
    <mergeCell ref="B30:D30"/>
    <mergeCell ref="F30:H30"/>
    <mergeCell ref="A58:D58"/>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41" t="s">
        <v>327</v>
      </c>
      <c r="B1" s="641"/>
      <c r="C1" s="641"/>
      <c r="D1" s="272">
        <f>'Annual Capacity'!M1</f>
        <v>44592</v>
      </c>
    </row>
    <row r="2" spans="1:16" s="199" customFormat="1" ht="6" customHeight="1" x14ac:dyDescent="0.3">
      <c r="A2" s="26"/>
      <c r="C2" s="45"/>
    </row>
    <row r="3" spans="1:16" ht="27.6" x14ac:dyDescent="0.25">
      <c r="A3" s="639" t="s">
        <v>317</v>
      </c>
      <c r="B3" s="639"/>
      <c r="C3" s="244" t="s">
        <v>318</v>
      </c>
      <c r="D3" s="72" t="s">
        <v>32</v>
      </c>
      <c r="E3" s="71" t="s">
        <v>69</v>
      </c>
      <c r="F3" s="71" t="s">
        <v>26</v>
      </c>
    </row>
    <row r="4" spans="1:16" s="198" customFormat="1" ht="28.8" customHeight="1" x14ac:dyDescent="0.25">
      <c r="A4" s="640" t="s">
        <v>314</v>
      </c>
      <c r="B4" s="640"/>
      <c r="C4" s="244">
        <v>0.85</v>
      </c>
      <c r="D4" s="339">
        <v>13</v>
      </c>
      <c r="E4" s="340">
        <v>27039</v>
      </c>
      <c r="F4" s="236">
        <f t="shared" ref="F4:F12" si="0">E4/$E$13</f>
        <v>5.4223656671022837E-2</v>
      </c>
    </row>
    <row r="5" spans="1:16" s="198" customFormat="1" ht="27.6" customHeight="1" x14ac:dyDescent="0.25">
      <c r="A5" s="638" t="s">
        <v>353</v>
      </c>
      <c r="B5" s="638"/>
      <c r="C5" s="244">
        <v>0.6</v>
      </c>
      <c r="D5" s="339">
        <v>1</v>
      </c>
      <c r="E5" s="340">
        <v>3304.6</v>
      </c>
      <c r="F5" s="236">
        <f t="shared" si="0"/>
        <v>6.6270015841954971E-3</v>
      </c>
    </row>
    <row r="6" spans="1:16" s="198" customFormat="1" ht="27.6" customHeight="1" x14ac:dyDescent="0.25">
      <c r="A6" s="638" t="s">
        <v>394</v>
      </c>
      <c r="B6" s="638"/>
      <c r="C6" s="244">
        <v>0.6</v>
      </c>
      <c r="D6" s="337"/>
      <c r="E6" s="338"/>
      <c r="F6" s="571">
        <f t="shared" si="0"/>
        <v>0</v>
      </c>
    </row>
    <row r="7" spans="1:16" s="198" customFormat="1" ht="27.6" customHeight="1" x14ac:dyDescent="0.25">
      <c r="A7" s="638" t="s">
        <v>395</v>
      </c>
      <c r="B7" s="638"/>
      <c r="C7" s="244">
        <v>1</v>
      </c>
      <c r="D7" s="339">
        <v>1</v>
      </c>
      <c r="E7" s="340">
        <v>4779</v>
      </c>
      <c r="F7" s="236">
        <f t="shared" si="0"/>
        <v>9.5837440449283665E-3</v>
      </c>
    </row>
    <row r="8" spans="1:16" s="198" customFormat="1" ht="27.6" customHeight="1" x14ac:dyDescent="0.25">
      <c r="A8" s="638" t="s">
        <v>322</v>
      </c>
      <c r="B8" s="638"/>
      <c r="C8" s="244">
        <v>0.6</v>
      </c>
      <c r="D8" s="234">
        <v>26</v>
      </c>
      <c r="E8" s="235">
        <v>25323.78</v>
      </c>
      <c r="F8" s="236">
        <f t="shared" si="0"/>
        <v>5.0783976934521045E-2</v>
      </c>
    </row>
    <row r="9" spans="1:16" s="198" customFormat="1" ht="26.4" customHeight="1" x14ac:dyDescent="0.25">
      <c r="A9" s="638" t="s">
        <v>319</v>
      </c>
      <c r="B9" s="638"/>
      <c r="C9" s="244">
        <v>1</v>
      </c>
      <c r="D9" s="234">
        <v>701</v>
      </c>
      <c r="E9" s="235">
        <v>198340.53</v>
      </c>
      <c r="F9" s="236">
        <f t="shared" si="0"/>
        <v>0.39774950266905967</v>
      </c>
    </row>
    <row r="10" spans="1:16" s="198" customFormat="1" ht="23.4" customHeight="1" x14ac:dyDescent="0.25">
      <c r="A10" s="638" t="s">
        <v>320</v>
      </c>
      <c r="B10" s="638"/>
      <c r="C10" s="244">
        <v>0.6</v>
      </c>
      <c r="D10" s="234">
        <v>234</v>
      </c>
      <c r="E10" s="235">
        <v>3577.39</v>
      </c>
      <c r="F10" s="236">
        <f t="shared" si="0"/>
        <v>7.1740510794907489E-3</v>
      </c>
    </row>
    <row r="11" spans="1:16" s="198" customFormat="1" ht="27.6" customHeight="1" x14ac:dyDescent="0.25">
      <c r="A11" s="638" t="s">
        <v>321</v>
      </c>
      <c r="B11" s="638"/>
      <c r="C11" s="244">
        <v>0.6</v>
      </c>
      <c r="D11" s="234">
        <v>20734</v>
      </c>
      <c r="E11" s="235">
        <v>186241.88</v>
      </c>
      <c r="F11" s="236">
        <f t="shared" si="0"/>
        <v>0.37348702832522779</v>
      </c>
      <c r="I11" s="319"/>
      <c r="J11" s="319">
        <f>SUM(E11+G11)</f>
        <v>186241.88</v>
      </c>
    </row>
    <row r="12" spans="1:16" ht="27.6" customHeight="1" x14ac:dyDescent="0.25">
      <c r="A12" s="638" t="s">
        <v>331</v>
      </c>
      <c r="B12" s="638"/>
      <c r="C12" s="244">
        <v>1</v>
      </c>
      <c r="D12" s="339">
        <v>7</v>
      </c>
      <c r="E12" s="340">
        <v>50050.71</v>
      </c>
      <c r="F12" s="236">
        <f t="shared" si="0"/>
        <v>0.10037103869155402</v>
      </c>
    </row>
    <row r="13" spans="1:16" ht="27" customHeight="1" x14ac:dyDescent="0.25">
      <c r="A13" s="198"/>
      <c r="C13" s="237"/>
      <c r="D13" s="238">
        <f>SUM(D4:D12)</f>
        <v>21717</v>
      </c>
      <c r="E13" s="238">
        <f>SUM(E4:E12)</f>
        <v>498656.89</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42" t="s">
        <v>378</v>
      </c>
      <c r="B16" s="642"/>
      <c r="C16" s="642"/>
      <c r="D16" s="642"/>
      <c r="E16" s="199"/>
      <c r="F16" s="199"/>
      <c r="G16" s="199"/>
      <c r="H16" s="199"/>
      <c r="I16" s="199"/>
      <c r="J16" s="65"/>
      <c r="K16" s="65"/>
      <c r="M16" s="65"/>
      <c r="P16" s="65"/>
    </row>
    <row r="17" spans="1:18" s="199" customFormat="1" ht="6" customHeight="1" x14ac:dyDescent="0.3">
      <c r="A17" s="26"/>
      <c r="C17" s="45"/>
    </row>
    <row r="18" spans="1:18" ht="15.6" x14ac:dyDescent="0.3">
      <c r="A18" s="26"/>
      <c r="B18" s="624" t="s">
        <v>369</v>
      </c>
      <c r="C18" s="625"/>
      <c r="D18" s="625"/>
      <c r="E18" s="625"/>
      <c r="F18" s="625"/>
      <c r="G18" s="625"/>
      <c r="H18" s="625"/>
      <c r="I18" s="625"/>
      <c r="J18" s="625"/>
      <c r="K18" s="625"/>
      <c r="L18" s="625"/>
      <c r="M18" s="625"/>
      <c r="N18" s="625"/>
      <c r="O18" s="625"/>
      <c r="P18" s="625"/>
      <c r="Q18" s="625"/>
      <c r="R18" s="626"/>
    </row>
    <row r="19" spans="1:18" ht="13.8" customHeight="1" x14ac:dyDescent="0.25">
      <c r="A19" s="645" t="s">
        <v>371</v>
      </c>
      <c r="B19" s="648" t="s">
        <v>82</v>
      </c>
      <c r="C19" s="648"/>
      <c r="D19" s="652" t="s">
        <v>373</v>
      </c>
      <c r="E19" s="653"/>
      <c r="F19" s="656" t="s">
        <v>374</v>
      </c>
      <c r="G19" s="657"/>
      <c r="H19" s="650" t="s">
        <v>9</v>
      </c>
      <c r="I19" s="651"/>
      <c r="K19" s="650" t="s">
        <v>30</v>
      </c>
      <c r="L19" s="651"/>
      <c r="N19" s="650" t="s">
        <v>314</v>
      </c>
      <c r="O19" s="651"/>
      <c r="Q19" s="658" t="s">
        <v>385</v>
      </c>
      <c r="R19" s="659"/>
    </row>
    <row r="20" spans="1:18" ht="13.8" x14ac:dyDescent="0.25">
      <c r="A20" s="646"/>
      <c r="B20" s="649"/>
      <c r="C20" s="649"/>
      <c r="D20" s="654" t="s">
        <v>375</v>
      </c>
      <c r="E20" s="655"/>
      <c r="F20" s="654" t="s">
        <v>376</v>
      </c>
      <c r="G20" s="655"/>
      <c r="H20" s="643" t="s">
        <v>76</v>
      </c>
      <c r="I20" s="644"/>
      <c r="K20" s="643" t="s">
        <v>76</v>
      </c>
      <c r="L20" s="644"/>
      <c r="N20" s="643" t="s">
        <v>76</v>
      </c>
      <c r="O20" s="644"/>
      <c r="Q20" s="660"/>
      <c r="R20" s="661"/>
    </row>
    <row r="21" spans="1:18" ht="13.8" x14ac:dyDescent="0.25">
      <c r="A21" s="647"/>
      <c r="B21" s="507" t="s">
        <v>8</v>
      </c>
      <c r="C21" s="508" t="s">
        <v>70</v>
      </c>
      <c r="D21" s="78" t="s">
        <v>8</v>
      </c>
      <c r="E21" s="78" t="s">
        <v>70</v>
      </c>
      <c r="F21" s="77" t="s">
        <v>8</v>
      </c>
      <c r="G21" s="77" t="s">
        <v>70</v>
      </c>
      <c r="H21" s="507" t="s">
        <v>8</v>
      </c>
      <c r="I21" s="507" t="s">
        <v>70</v>
      </c>
      <c r="K21" s="526" t="s">
        <v>8</v>
      </c>
      <c r="L21" s="526" t="s">
        <v>70</v>
      </c>
      <c r="N21" s="526" t="s">
        <v>8</v>
      </c>
      <c r="O21" s="526" t="s">
        <v>70</v>
      </c>
      <c r="Q21" s="509" t="s">
        <v>8</v>
      </c>
      <c r="R21" s="509" t="s">
        <v>10</v>
      </c>
    </row>
    <row r="22" spans="1:18" ht="13.8" x14ac:dyDescent="0.25">
      <c r="A22" s="505" t="s">
        <v>377</v>
      </c>
      <c r="B22" s="504"/>
      <c r="C22" s="92"/>
      <c r="D22" s="92"/>
      <c r="E22" s="92"/>
      <c r="F22" s="92"/>
      <c r="G22" s="92"/>
      <c r="H22" s="92"/>
      <c r="I22" s="92"/>
      <c r="K22" s="92"/>
      <c r="L22" s="92"/>
      <c r="N22" s="92"/>
      <c r="O22" s="92"/>
      <c r="Q22" s="92"/>
      <c r="R22" s="92"/>
    </row>
    <row r="23" spans="1:18" ht="13.8" x14ac:dyDescent="0.25">
      <c r="A23" s="506" t="s">
        <v>4</v>
      </c>
      <c r="B23" s="576">
        <v>512</v>
      </c>
      <c r="C23" s="512">
        <v>4406.3</v>
      </c>
      <c r="D23" s="576">
        <v>0</v>
      </c>
      <c r="E23" s="512">
        <v>0</v>
      </c>
      <c r="F23" s="576">
        <v>0</v>
      </c>
      <c r="G23" s="512">
        <v>0</v>
      </c>
      <c r="H23" s="518">
        <f>SUM(D23+F23)</f>
        <v>0</v>
      </c>
      <c r="I23" s="519">
        <f>SUM(E23+G23)</f>
        <v>0</v>
      </c>
      <c r="K23" s="518">
        <v>0</v>
      </c>
      <c r="L23" s="519">
        <v>0</v>
      </c>
      <c r="N23" s="518">
        <v>0</v>
      </c>
      <c r="O23" s="519">
        <v>0</v>
      </c>
      <c r="Q23" s="510">
        <f>SUM(B23+H23+K23+N23)</f>
        <v>512</v>
      </c>
      <c r="R23" s="541">
        <f>SUM(C23+I23+L23+O23)</f>
        <v>4406.3</v>
      </c>
    </row>
    <row r="24" spans="1:18" ht="6" customHeight="1" x14ac:dyDescent="0.25">
      <c r="A24" s="503"/>
      <c r="B24" s="577"/>
      <c r="C24" s="513"/>
      <c r="D24" s="516"/>
      <c r="E24" s="513"/>
      <c r="F24" s="516"/>
      <c r="G24" s="513"/>
      <c r="H24" s="516"/>
      <c r="I24" s="513"/>
      <c r="K24" s="516"/>
      <c r="L24" s="513"/>
      <c r="N24" s="516"/>
      <c r="O24" s="513"/>
      <c r="Q24" s="511"/>
      <c r="R24" s="92"/>
    </row>
    <row r="25" spans="1:18" ht="13.8" x14ac:dyDescent="0.25">
      <c r="A25" s="505" t="s">
        <v>368</v>
      </c>
      <c r="B25" s="577"/>
      <c r="C25" s="513"/>
      <c r="D25" s="516"/>
      <c r="E25" s="513"/>
      <c r="F25" s="516"/>
      <c r="G25" s="513"/>
      <c r="H25" s="516"/>
      <c r="I25" s="513"/>
      <c r="K25" s="516"/>
      <c r="L25" s="513"/>
      <c r="N25" s="516"/>
      <c r="O25" s="513"/>
      <c r="Q25" s="511"/>
      <c r="R25" s="92"/>
    </row>
    <row r="26" spans="1:18" ht="13.8" x14ac:dyDescent="0.25">
      <c r="A26" s="501" t="s">
        <v>366</v>
      </c>
      <c r="B26" s="576">
        <v>0</v>
      </c>
      <c r="C26" s="512">
        <v>0</v>
      </c>
      <c r="D26" s="515">
        <v>0</v>
      </c>
      <c r="E26" s="512">
        <v>0</v>
      </c>
      <c r="F26" s="515">
        <v>0</v>
      </c>
      <c r="G26" s="512">
        <v>0</v>
      </c>
      <c r="H26" s="518">
        <f t="shared" ref="H26:H29" si="1">SUM(D26+F26)</f>
        <v>0</v>
      </c>
      <c r="I26" s="519">
        <f t="shared" ref="I26:I36" si="2">SUM(E26+G26)</f>
        <v>0</v>
      </c>
      <c r="K26" s="518">
        <v>0</v>
      </c>
      <c r="L26" s="519">
        <v>0</v>
      </c>
      <c r="N26" s="518">
        <v>0</v>
      </c>
      <c r="O26" s="519">
        <v>0</v>
      </c>
      <c r="Q26" s="510">
        <f>SUM(B26+H26+K26+N26)</f>
        <v>0</v>
      </c>
      <c r="R26" s="541">
        <f>SUM(C26+I26+L26+O26)</f>
        <v>0</v>
      </c>
    </row>
    <row r="27" spans="1:18" ht="13.8" x14ac:dyDescent="0.25">
      <c r="A27" s="501" t="s">
        <v>367</v>
      </c>
      <c r="B27" s="576">
        <v>0</v>
      </c>
      <c r="C27" s="512">
        <v>0</v>
      </c>
      <c r="D27" s="515">
        <v>0</v>
      </c>
      <c r="E27" s="512">
        <v>0</v>
      </c>
      <c r="F27" s="515">
        <v>0</v>
      </c>
      <c r="G27" s="512">
        <v>0</v>
      </c>
      <c r="H27" s="518">
        <f t="shared" si="1"/>
        <v>0</v>
      </c>
      <c r="I27" s="519">
        <f t="shared" si="2"/>
        <v>0</v>
      </c>
      <c r="K27" s="518">
        <v>0</v>
      </c>
      <c r="L27" s="519">
        <v>0</v>
      </c>
      <c r="N27" s="518">
        <v>0</v>
      </c>
      <c r="O27" s="519">
        <v>0</v>
      </c>
      <c r="Q27" s="510">
        <f t="shared" ref="Q27:Q29" si="3">SUM(B27+H27+K27+N27)</f>
        <v>0</v>
      </c>
      <c r="R27" s="541">
        <f t="shared" ref="R27:R29" si="4">SUM(C27+I27+L27+O27)</f>
        <v>0</v>
      </c>
    </row>
    <row r="28" spans="1:18" ht="13.8" x14ac:dyDescent="0.25">
      <c r="A28" s="502" t="s">
        <v>353</v>
      </c>
      <c r="B28" s="578">
        <v>0</v>
      </c>
      <c r="C28" s="514">
        <v>0</v>
      </c>
      <c r="D28" s="517">
        <v>0</v>
      </c>
      <c r="E28" s="514">
        <v>0</v>
      </c>
      <c r="F28" s="517">
        <v>0</v>
      </c>
      <c r="G28" s="514">
        <v>0</v>
      </c>
      <c r="H28" s="518">
        <f t="shared" si="1"/>
        <v>0</v>
      </c>
      <c r="I28" s="519">
        <f t="shared" si="2"/>
        <v>0</v>
      </c>
      <c r="K28" s="518">
        <v>0</v>
      </c>
      <c r="L28" s="519">
        <v>0</v>
      </c>
      <c r="N28" s="518">
        <v>0</v>
      </c>
      <c r="O28" s="519">
        <v>0</v>
      </c>
      <c r="Q28" s="510">
        <f t="shared" si="3"/>
        <v>0</v>
      </c>
      <c r="R28" s="541">
        <f t="shared" si="4"/>
        <v>0</v>
      </c>
    </row>
    <row r="29" spans="1:18" ht="13.8" x14ac:dyDescent="0.25">
      <c r="A29" s="501" t="s">
        <v>370</v>
      </c>
      <c r="B29" s="576">
        <v>0</v>
      </c>
      <c r="C29" s="512">
        <v>0</v>
      </c>
      <c r="D29" s="515">
        <v>0</v>
      </c>
      <c r="E29" s="512">
        <v>0</v>
      </c>
      <c r="F29" s="515">
        <v>0</v>
      </c>
      <c r="G29" s="512">
        <v>0</v>
      </c>
      <c r="H29" s="518">
        <f t="shared" si="1"/>
        <v>0</v>
      </c>
      <c r="I29" s="519">
        <f t="shared" si="2"/>
        <v>0</v>
      </c>
      <c r="K29" s="518">
        <v>0</v>
      </c>
      <c r="L29" s="519">
        <v>0</v>
      </c>
      <c r="N29" s="518">
        <v>0</v>
      </c>
      <c r="O29" s="519">
        <v>0</v>
      </c>
      <c r="Q29" s="510">
        <f t="shared" si="3"/>
        <v>0</v>
      </c>
      <c r="R29" s="541">
        <f t="shared" si="4"/>
        <v>0</v>
      </c>
    </row>
    <row r="30" spans="1:18" s="198" customFormat="1" ht="6" customHeight="1" x14ac:dyDescent="0.25">
      <c r="A30" s="503"/>
      <c r="B30" s="577"/>
      <c r="C30" s="513"/>
      <c r="D30" s="516"/>
      <c r="E30" s="513"/>
      <c r="F30" s="516"/>
      <c r="G30" s="513"/>
      <c r="H30" s="516"/>
      <c r="I30" s="513"/>
      <c r="K30" s="516"/>
      <c r="L30" s="513"/>
      <c r="N30" s="516"/>
      <c r="O30" s="513"/>
      <c r="Q30" s="511"/>
      <c r="R30" s="92"/>
    </row>
    <row r="31" spans="1:18" ht="13.8" x14ac:dyDescent="0.25">
      <c r="A31" s="505" t="s">
        <v>314</v>
      </c>
      <c r="B31" s="577"/>
      <c r="C31" s="513"/>
      <c r="D31" s="516"/>
      <c r="E31" s="513"/>
      <c r="F31" s="516"/>
      <c r="G31" s="513"/>
      <c r="H31" s="516"/>
      <c r="I31" s="513"/>
      <c r="J31" s="198"/>
      <c r="K31" s="516"/>
      <c r="L31" s="513"/>
      <c r="N31" s="516"/>
      <c r="O31" s="513"/>
      <c r="Q31" s="511"/>
      <c r="R31" s="92"/>
    </row>
    <row r="32" spans="1:18" s="198" customFormat="1" ht="13.8" x14ac:dyDescent="0.25">
      <c r="A32" s="501" t="s">
        <v>386</v>
      </c>
      <c r="B32" s="576">
        <v>0</v>
      </c>
      <c r="C32" s="512">
        <v>0</v>
      </c>
      <c r="D32" s="515">
        <v>0</v>
      </c>
      <c r="E32" s="512">
        <v>0</v>
      </c>
      <c r="F32" s="515">
        <v>0</v>
      </c>
      <c r="G32" s="512">
        <v>0</v>
      </c>
      <c r="H32" s="518">
        <f t="shared" ref="H32:H33" si="5">SUM(D32+F32)</f>
        <v>0</v>
      </c>
      <c r="I32" s="519">
        <f t="shared" ref="I32:I33" si="6">SUM(E32+G32)</f>
        <v>0</v>
      </c>
      <c r="K32" s="518">
        <v>0</v>
      </c>
      <c r="L32" s="519">
        <v>0</v>
      </c>
      <c r="N32" s="518">
        <v>0</v>
      </c>
      <c r="O32" s="519">
        <v>0</v>
      </c>
      <c r="Q32" s="510">
        <f t="shared" ref="Q32:Q33" si="7">SUM(B32+H32+K32+N32)</f>
        <v>0</v>
      </c>
      <c r="R32" s="541">
        <f t="shared" ref="R32:R33" si="8">SUM(C32+I32+L32+O32)</f>
        <v>0</v>
      </c>
    </row>
    <row r="33" spans="1:18" s="198" customFormat="1" ht="13.8" x14ac:dyDescent="0.25">
      <c r="A33" s="501" t="s">
        <v>387</v>
      </c>
      <c r="B33" s="576">
        <v>0</v>
      </c>
      <c r="C33" s="512">
        <v>0</v>
      </c>
      <c r="D33" s="515">
        <v>0</v>
      </c>
      <c r="E33" s="512">
        <v>0</v>
      </c>
      <c r="F33" s="515">
        <v>0</v>
      </c>
      <c r="G33" s="512">
        <v>0</v>
      </c>
      <c r="H33" s="518">
        <f t="shared" si="5"/>
        <v>0</v>
      </c>
      <c r="I33" s="519">
        <f t="shared" si="6"/>
        <v>0</v>
      </c>
      <c r="K33" s="518">
        <v>0</v>
      </c>
      <c r="L33" s="519">
        <v>0</v>
      </c>
      <c r="N33" s="518">
        <v>0</v>
      </c>
      <c r="O33" s="519">
        <v>0</v>
      </c>
      <c r="Q33" s="510">
        <f t="shared" si="7"/>
        <v>0</v>
      </c>
      <c r="R33" s="541">
        <f t="shared" si="8"/>
        <v>0</v>
      </c>
    </row>
    <row r="34" spans="1:18" s="198" customFormat="1" ht="6" customHeight="1" x14ac:dyDescent="0.25">
      <c r="A34" s="503"/>
      <c r="B34" s="577"/>
      <c r="C34" s="513"/>
      <c r="D34" s="516"/>
      <c r="E34" s="513"/>
      <c r="F34" s="516"/>
      <c r="G34" s="513"/>
      <c r="H34" s="516"/>
      <c r="I34" s="513"/>
      <c r="K34" s="516"/>
      <c r="L34" s="513"/>
      <c r="N34" s="516"/>
      <c r="O34" s="513"/>
      <c r="Q34" s="511"/>
      <c r="R34" s="92"/>
    </row>
    <row r="35" spans="1:18" ht="13.8" x14ac:dyDescent="0.25">
      <c r="A35" s="505" t="s">
        <v>30</v>
      </c>
      <c r="B35" s="577"/>
      <c r="C35" s="513"/>
      <c r="D35" s="516"/>
      <c r="E35" s="513"/>
      <c r="F35" s="516"/>
      <c r="G35" s="513"/>
      <c r="H35" s="516"/>
      <c r="I35" s="513"/>
      <c r="J35" s="198"/>
      <c r="K35" s="516"/>
      <c r="L35" s="513"/>
      <c r="N35" s="516"/>
      <c r="O35" s="513"/>
      <c r="Q35" s="511"/>
      <c r="R35" s="92"/>
    </row>
    <row r="36" spans="1:18" s="198" customFormat="1" ht="13.8" x14ac:dyDescent="0.25">
      <c r="A36" s="501" t="s">
        <v>384</v>
      </c>
      <c r="B36" s="576">
        <v>0</v>
      </c>
      <c r="C36" s="512">
        <v>0</v>
      </c>
      <c r="D36" s="515">
        <v>0</v>
      </c>
      <c r="E36" s="512">
        <v>0</v>
      </c>
      <c r="F36" s="515">
        <v>0</v>
      </c>
      <c r="G36" s="512">
        <v>0</v>
      </c>
      <c r="H36" s="518">
        <f t="shared" ref="H36" si="9">SUM(D36+F36)</f>
        <v>0</v>
      </c>
      <c r="I36" s="519">
        <f t="shared" si="2"/>
        <v>0</v>
      </c>
      <c r="K36" s="518">
        <v>0</v>
      </c>
      <c r="L36" s="519">
        <v>0</v>
      </c>
      <c r="N36" s="518">
        <v>0</v>
      </c>
      <c r="O36" s="519">
        <v>0</v>
      </c>
      <c r="Q36" s="510">
        <f t="shared" ref="Q36" si="10">SUM(B36+H36+K36+N36)</f>
        <v>0</v>
      </c>
      <c r="R36" s="541">
        <f t="shared" ref="R36" si="11">SUM(C36+I36+L36+O36)</f>
        <v>0</v>
      </c>
    </row>
    <row r="37" spans="1:18" s="198" customFormat="1" ht="6" customHeight="1" x14ac:dyDescent="0.25">
      <c r="A37" s="503"/>
      <c r="B37" s="577"/>
      <c r="C37" s="513"/>
      <c r="D37" s="516"/>
      <c r="E37" s="513"/>
      <c r="F37" s="516"/>
      <c r="G37" s="513"/>
      <c r="H37" s="516"/>
      <c r="I37" s="513"/>
      <c r="K37" s="516"/>
      <c r="L37" s="513"/>
      <c r="N37" s="516"/>
      <c r="O37" s="513"/>
      <c r="Q37" s="511"/>
      <c r="R37" s="92"/>
    </row>
    <row r="38" spans="1:18" ht="13.8" x14ac:dyDescent="0.25">
      <c r="A38" s="422" t="s">
        <v>0</v>
      </c>
      <c r="B38" s="535">
        <f t="shared" ref="B38:I38" si="12">SUM(B23+B26+B27+B28+B29+B32+B33+B36)</f>
        <v>512</v>
      </c>
      <c r="C38" s="536">
        <f t="shared" si="12"/>
        <v>4406.3</v>
      </c>
      <c r="D38" s="537">
        <f t="shared" si="12"/>
        <v>0</v>
      </c>
      <c r="E38" s="538">
        <f t="shared" si="12"/>
        <v>0</v>
      </c>
      <c r="F38" s="537">
        <f t="shared" si="12"/>
        <v>0</v>
      </c>
      <c r="G38" s="538">
        <f t="shared" si="12"/>
        <v>0</v>
      </c>
      <c r="H38" s="535">
        <f t="shared" si="12"/>
        <v>0</v>
      </c>
      <c r="I38" s="536">
        <f t="shared" si="12"/>
        <v>0</v>
      </c>
      <c r="K38" s="535">
        <f>SUM(K23+K26+K27+K28+K29+K32+K33+K36)</f>
        <v>0</v>
      </c>
      <c r="L38" s="536">
        <f>SUM(L23+L26+L27+L28+L29+L32+L33+L36)</f>
        <v>0</v>
      </c>
      <c r="N38" s="535">
        <f>SUM(N23+N26+N27+N28+N29+N32+N33+N36)</f>
        <v>0</v>
      </c>
      <c r="O38" s="536">
        <f>SUM(O23+O26+O27+O28+O29+O32+O33+O36)</f>
        <v>0</v>
      </c>
      <c r="Q38" s="539">
        <f>SUM(B38+H38+K38+N38)</f>
        <v>512</v>
      </c>
      <c r="R38" s="542">
        <f>SUM(C38+I38+L38+O38)</f>
        <v>4406.3</v>
      </c>
    </row>
  </sheetData>
  <mergeCells count="26">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3:B3"/>
    <mergeCell ref="A4:B4"/>
    <mergeCell ref="A5:B5"/>
    <mergeCell ref="A6:B6"/>
    <mergeCell ref="A7:B7"/>
    <mergeCell ref="A8:B8"/>
    <mergeCell ref="A9:B9"/>
    <mergeCell ref="A10:B10"/>
    <mergeCell ref="A11:B11"/>
    <mergeCell ref="A12:B12"/>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671" t="s">
        <v>380</v>
      </c>
      <c r="B1" s="671"/>
      <c r="C1" s="671"/>
      <c r="D1" s="671"/>
      <c r="E1" s="671"/>
      <c r="F1" s="671"/>
      <c r="G1" s="520">
        <f>'Annual Capacity'!M1</f>
        <v>44592</v>
      </c>
      <c r="H1" s="540"/>
      <c r="J1" s="264"/>
      <c r="K1" s="209"/>
      <c r="L1" s="254"/>
      <c r="N1" s="264"/>
      <c r="O1" s="209"/>
      <c r="P1" s="254"/>
      <c r="Q1" s="208"/>
      <c r="R1" s="208"/>
      <c r="S1" s="209"/>
    </row>
    <row r="2" spans="1:22" ht="21" x14ac:dyDescent="0.25">
      <c r="A2" s="669" t="s">
        <v>382</v>
      </c>
      <c r="B2" s="669"/>
      <c r="C2" s="669"/>
      <c r="D2" s="669"/>
      <c r="E2" s="669"/>
      <c r="F2" s="669"/>
      <c r="G2" s="669"/>
      <c r="H2" s="183"/>
      <c r="I2" s="664"/>
      <c r="J2" s="664"/>
      <c r="K2" s="664"/>
      <c r="L2" s="183"/>
      <c r="M2" s="664"/>
      <c r="N2" s="664"/>
      <c r="O2" s="664"/>
      <c r="P2" s="183"/>
      <c r="Q2" s="664"/>
      <c r="R2" s="664"/>
      <c r="S2" s="664"/>
    </row>
    <row r="3" spans="1:22" ht="21" x14ac:dyDescent="0.25">
      <c r="A3" s="670" t="s">
        <v>383</v>
      </c>
      <c r="B3" s="670"/>
      <c r="C3" s="670"/>
      <c r="D3" s="670"/>
      <c r="E3" s="670"/>
      <c r="F3" s="670"/>
      <c r="G3" s="670"/>
      <c r="H3" s="183"/>
      <c r="I3" s="664"/>
      <c r="J3" s="664"/>
      <c r="K3" s="664"/>
      <c r="L3" s="183"/>
      <c r="M3" s="664"/>
      <c r="N3" s="664"/>
      <c r="O3" s="664"/>
      <c r="P3" s="183"/>
      <c r="Q3" s="664"/>
      <c r="R3" s="664"/>
      <c r="S3" s="664"/>
    </row>
    <row r="4" spans="1:22" ht="18.600000000000001" customHeight="1" x14ac:dyDescent="0.25">
      <c r="A4" s="201"/>
      <c r="B4" s="201"/>
      <c r="C4" s="201"/>
      <c r="D4" s="255"/>
      <c r="E4" s="201"/>
      <c r="F4" s="201"/>
      <c r="G4" s="201"/>
      <c r="H4" s="255"/>
      <c r="I4" s="201"/>
      <c r="J4" s="201"/>
      <c r="K4" s="201"/>
      <c r="L4" s="255"/>
      <c r="M4" s="521"/>
      <c r="N4" s="521"/>
      <c r="O4" s="521"/>
      <c r="P4" s="255"/>
      <c r="Q4" s="229"/>
      <c r="R4" s="229"/>
      <c r="S4" s="229"/>
    </row>
    <row r="5" spans="1:22" x14ac:dyDescent="0.25">
      <c r="A5" s="245"/>
      <c r="B5" s="245"/>
      <c r="C5" s="245"/>
      <c r="D5" s="245"/>
      <c r="E5" s="674" t="s">
        <v>328</v>
      </c>
      <c r="F5" s="675"/>
      <c r="G5" s="676"/>
      <c r="H5" s="245"/>
      <c r="I5" s="667" t="s">
        <v>329</v>
      </c>
      <c r="J5" s="667"/>
      <c r="K5" s="667"/>
      <c r="L5" s="245"/>
      <c r="M5" s="667" t="s">
        <v>369</v>
      </c>
      <c r="N5" s="667"/>
      <c r="O5" s="667"/>
      <c r="P5" s="245"/>
      <c r="Q5" s="665" t="s">
        <v>360</v>
      </c>
      <c r="R5" s="665"/>
      <c r="S5" s="665"/>
    </row>
    <row r="6" spans="1:22" s="54" customFormat="1" ht="17.399999999999999" customHeight="1" x14ac:dyDescent="0.25">
      <c r="A6" s="246"/>
      <c r="B6" s="246"/>
      <c r="C6" s="246"/>
      <c r="D6" s="246"/>
      <c r="E6" s="677" t="s">
        <v>74</v>
      </c>
      <c r="F6" s="678"/>
      <c r="G6" s="679"/>
      <c r="H6" s="246"/>
      <c r="I6" s="668" t="s">
        <v>74</v>
      </c>
      <c r="J6" s="668"/>
      <c r="K6" s="668"/>
      <c r="L6" s="246"/>
      <c r="M6" s="668" t="s">
        <v>74</v>
      </c>
      <c r="N6" s="668"/>
      <c r="O6" s="668"/>
      <c r="P6" s="246"/>
      <c r="Q6" s="663" t="s">
        <v>74</v>
      </c>
      <c r="R6" s="663"/>
      <c r="S6" s="663"/>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36348</v>
      </c>
      <c r="F9" s="57">
        <v>983527.94900000002</v>
      </c>
      <c r="G9" s="58">
        <f>F9/$F$11</f>
        <v>0.37575453301207346</v>
      </c>
      <c r="H9" s="228"/>
      <c r="I9" s="57">
        <v>9296</v>
      </c>
      <c r="J9" s="57">
        <v>184283.14</v>
      </c>
      <c r="K9" s="58">
        <f>J9/$J$11</f>
        <v>0.4421505907389216</v>
      </c>
      <c r="L9" s="228"/>
      <c r="M9" s="57">
        <v>286</v>
      </c>
      <c r="N9" s="57">
        <v>2572.59</v>
      </c>
      <c r="O9" s="552" t="s">
        <v>391</v>
      </c>
      <c r="P9" s="228"/>
      <c r="Q9" s="57">
        <f>SUM(E9+I9+M9)</f>
        <v>45930</v>
      </c>
      <c r="R9" s="57">
        <f>SUM(F9+J9+N9)</f>
        <v>1170383.6790000002</v>
      </c>
      <c r="S9" s="58">
        <f>R9/$R$11</f>
        <v>0.38516325572335569</v>
      </c>
    </row>
    <row r="10" spans="1:22" s="54" customFormat="1" ht="14.4" x14ac:dyDescent="0.3">
      <c r="A10" s="247" t="s">
        <v>68</v>
      </c>
      <c r="B10" s="248" t="s">
        <v>37</v>
      </c>
      <c r="C10" s="248"/>
      <c r="D10" s="228"/>
      <c r="E10" s="257">
        <v>92827</v>
      </c>
      <c r="F10" s="257">
        <v>1633946.659</v>
      </c>
      <c r="G10" s="258">
        <f>F10/$F$11</f>
        <v>0.6242454669879266</v>
      </c>
      <c r="H10" s="228"/>
      <c r="I10" s="257">
        <v>12400</v>
      </c>
      <c r="J10" s="257">
        <v>232505.04</v>
      </c>
      <c r="K10" s="58">
        <f>J10/$J$11</f>
        <v>0.55784940926107829</v>
      </c>
      <c r="L10" s="228"/>
      <c r="M10" s="257">
        <v>226</v>
      </c>
      <c r="N10" s="257">
        <v>1833.71</v>
      </c>
      <c r="O10" s="552" t="s">
        <v>391</v>
      </c>
      <c r="P10" s="228"/>
      <c r="Q10" s="57">
        <f>SUM(E10+I10+M10)</f>
        <v>105453</v>
      </c>
      <c r="R10" s="57">
        <f>SUM(F10+J10+N10)</f>
        <v>1868285.409</v>
      </c>
      <c r="S10" s="58">
        <f>R10/$R$11</f>
        <v>0.61483674427664425</v>
      </c>
      <c r="V10" s="320"/>
    </row>
    <row r="11" spans="1:22" s="61" customFormat="1" ht="13.8" x14ac:dyDescent="0.25">
      <c r="A11" s="666" t="s">
        <v>25</v>
      </c>
      <c r="B11" s="666"/>
      <c r="C11" s="666"/>
      <c r="D11" s="251"/>
      <c r="E11" s="59">
        <f>SUM(E9:E10)</f>
        <v>129175</v>
      </c>
      <c r="F11" s="59">
        <f>SUM(F9:F10)</f>
        <v>2617474.608</v>
      </c>
      <c r="G11" s="60">
        <f>SUM(G9:G10)</f>
        <v>1</v>
      </c>
      <c r="H11" s="251"/>
      <c r="I11" s="59">
        <f>SUM(I9:I10)</f>
        <v>21696</v>
      </c>
      <c r="J11" s="59">
        <f>SUM(J9:J10)</f>
        <v>416788.18000000005</v>
      </c>
      <c r="K11" s="60">
        <f>SUM(K9:K10)</f>
        <v>0.99999999999999989</v>
      </c>
      <c r="L11" s="251"/>
      <c r="M11" s="59">
        <f>SUM(M9:M10)</f>
        <v>512</v>
      </c>
      <c r="N11" s="59">
        <f>SUM(N9:N10)</f>
        <v>4406.3</v>
      </c>
      <c r="O11" s="60">
        <f>SUM(O9:O10)</f>
        <v>0</v>
      </c>
      <c r="P11" s="251"/>
      <c r="Q11" s="267">
        <f>SUM(Q9:Q10)</f>
        <v>151383</v>
      </c>
      <c r="R11" s="267">
        <f>SUM(R9:R10)</f>
        <v>3038669.0880000005</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668" t="s">
        <v>77</v>
      </c>
      <c r="F14" s="668"/>
      <c r="G14" s="668"/>
      <c r="H14" s="246"/>
      <c r="I14" s="672" t="s">
        <v>77</v>
      </c>
      <c r="J14" s="672"/>
      <c r="K14" s="673"/>
      <c r="L14" s="246"/>
      <c r="M14" s="668" t="s">
        <v>77</v>
      </c>
      <c r="N14" s="668"/>
      <c r="O14" s="668"/>
      <c r="P14" s="246"/>
      <c r="Q14" s="663" t="s">
        <v>77</v>
      </c>
      <c r="R14" s="663"/>
      <c r="S14" s="663"/>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31909</v>
      </c>
      <c r="F16" s="57">
        <v>287217.49599999998</v>
      </c>
      <c r="G16" s="58">
        <f>F16/F18</f>
        <v>0.28079082550280732</v>
      </c>
      <c r="H16" s="228"/>
      <c r="I16" s="57">
        <v>8901</v>
      </c>
      <c r="J16" s="57">
        <v>89261.38</v>
      </c>
      <c r="K16" s="58">
        <f>J16/$J$18</f>
        <v>0.47089578281520744</v>
      </c>
      <c r="L16" s="228"/>
      <c r="M16" s="57">
        <v>286</v>
      </c>
      <c r="N16" s="57">
        <v>2572.59</v>
      </c>
      <c r="O16" s="552" t="s">
        <v>391</v>
      </c>
      <c r="P16" s="228"/>
      <c r="Q16" s="57">
        <f t="shared" ref="Q16:Q17" si="0">SUM(E16+I16+M16)</f>
        <v>41096</v>
      </c>
      <c r="R16" s="57">
        <f t="shared" ref="R16:R17" si="1">SUM(F16+J16+N16)</f>
        <v>379051.46600000001</v>
      </c>
      <c r="S16" s="58">
        <f>R16/$R$18</f>
        <v>0.31150205759729088</v>
      </c>
      <c r="V16" s="320"/>
    </row>
    <row r="17" spans="1:19" s="54" customFormat="1" ht="14.4" x14ac:dyDescent="0.3">
      <c r="A17" s="70" t="s">
        <v>68</v>
      </c>
      <c r="B17" s="56" t="s">
        <v>37</v>
      </c>
      <c r="C17" s="56"/>
      <c r="D17" s="228"/>
      <c r="E17" s="57">
        <v>90184</v>
      </c>
      <c r="F17" s="57">
        <v>735670.255</v>
      </c>
      <c r="G17" s="58">
        <f>F17/F18</f>
        <v>0.71920917449719279</v>
      </c>
      <c r="H17" s="228"/>
      <c r="I17" s="57">
        <v>12050</v>
      </c>
      <c r="J17" s="57">
        <v>100295.17</v>
      </c>
      <c r="K17" s="58">
        <f>J17/$J$18</f>
        <v>0.52910421718479261</v>
      </c>
      <c r="L17" s="228"/>
      <c r="M17" s="57">
        <v>226</v>
      </c>
      <c r="N17" s="57">
        <v>1833.71</v>
      </c>
      <c r="O17" s="552" t="s">
        <v>391</v>
      </c>
      <c r="P17" s="228"/>
      <c r="Q17" s="57">
        <f t="shared" si="0"/>
        <v>102460</v>
      </c>
      <c r="R17" s="57">
        <f t="shared" si="1"/>
        <v>837799.13500000001</v>
      </c>
      <c r="S17" s="58">
        <f>R17/$R$18</f>
        <v>0.68849794240270912</v>
      </c>
    </row>
    <row r="18" spans="1:19" s="61" customFormat="1" ht="13.8" x14ac:dyDescent="0.25">
      <c r="A18" s="666" t="s">
        <v>25</v>
      </c>
      <c r="B18" s="666"/>
      <c r="C18" s="666"/>
      <c r="D18" s="251"/>
      <c r="E18" s="59">
        <f>SUM(E16:E17)</f>
        <v>122093</v>
      </c>
      <c r="F18" s="59">
        <f>SUM(F16:F17)</f>
        <v>1022887.7509999999</v>
      </c>
      <c r="G18" s="60">
        <f>SUM(G16:G17)</f>
        <v>1</v>
      </c>
      <c r="H18" s="251"/>
      <c r="I18" s="59">
        <f>SUM(I16:I17)</f>
        <v>20951</v>
      </c>
      <c r="J18" s="59">
        <f>SUM(J16:J17)</f>
        <v>189556.55</v>
      </c>
      <c r="K18" s="60">
        <f>SUM(K16:K17)</f>
        <v>1</v>
      </c>
      <c r="L18" s="251"/>
      <c r="M18" s="59">
        <f>SUM(M16:M17)</f>
        <v>512</v>
      </c>
      <c r="N18" s="59">
        <f>SUM(N16:N17)</f>
        <v>4406.3</v>
      </c>
      <c r="O18" s="60">
        <f>SUM(O16:O17)</f>
        <v>0</v>
      </c>
      <c r="P18" s="251"/>
      <c r="Q18" s="267">
        <f>SUM(Q16:Q17)</f>
        <v>143556</v>
      </c>
      <c r="R18" s="267">
        <f>SUM(R16:R17)</f>
        <v>1216850.601</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662" t="s">
        <v>306</v>
      </c>
      <c r="B21" s="662"/>
      <c r="C21" s="662"/>
      <c r="D21" s="662"/>
      <c r="E21" s="662"/>
      <c r="F21" s="662"/>
      <c r="G21" s="662"/>
      <c r="H21" s="662"/>
      <c r="I21" s="662"/>
      <c r="J21" s="662"/>
      <c r="K21" s="662"/>
      <c r="L21" s="662"/>
      <c r="M21" s="662"/>
      <c r="N21" s="662"/>
      <c r="O21" s="662"/>
      <c r="P21" s="662"/>
      <c r="Q21" s="662"/>
      <c r="R21" s="662"/>
      <c r="S21" s="662"/>
    </row>
    <row r="24" spans="1:19" x14ac:dyDescent="0.25">
      <c r="I24" s="569"/>
      <c r="J24" s="569"/>
    </row>
    <row r="25" spans="1:19" x14ac:dyDescent="0.25">
      <c r="I25" s="569"/>
      <c r="J25" s="569"/>
    </row>
    <row r="27" spans="1:19" x14ac:dyDescent="0.25">
      <c r="I27" s="569"/>
      <c r="J27" s="569"/>
    </row>
    <row r="28" spans="1:19" x14ac:dyDescent="0.25">
      <c r="I28" s="569"/>
      <c r="J28" s="569"/>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customWidth="1"/>
    <col min="3" max="3" width="17.44140625" style="44" bestFit="1" customWidth="1"/>
    <col min="4" max="4" width="0.88671875" style="92" customWidth="1"/>
    <col min="5" max="5" width="11.77734375" style="65" customWidth="1"/>
    <col min="6" max="6" width="13.5546875" style="413"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681" t="s">
        <v>350</v>
      </c>
      <c r="D1" s="681"/>
      <c r="E1" s="681"/>
      <c r="F1" s="681"/>
      <c r="G1" s="681"/>
      <c r="H1" s="681"/>
      <c r="I1" s="681"/>
      <c r="J1" s="680">
        <f>'Annual Capacity'!M1</f>
        <v>44592</v>
      </c>
      <c r="K1" s="680"/>
      <c r="L1" s="262"/>
      <c r="M1" s="262"/>
      <c r="N1" s="262"/>
      <c r="O1" s="262"/>
      <c r="P1" s="262"/>
      <c r="Q1" s="262"/>
      <c r="R1" s="262"/>
      <c r="S1" s="262"/>
      <c r="T1" s="262"/>
      <c r="U1" s="262"/>
      <c r="V1" s="262"/>
      <c r="X1" s="306"/>
      <c r="Z1" s="226"/>
      <c r="AC1" s="190"/>
    </row>
    <row r="2" spans="1:29" ht="27" customHeight="1" x14ac:dyDescent="0.3">
      <c r="B2" s="283"/>
      <c r="C2" s="627" t="s">
        <v>389</v>
      </c>
      <c r="D2" s="627"/>
      <c r="E2" s="627"/>
      <c r="F2" s="627"/>
      <c r="G2" s="627"/>
      <c r="H2" s="627"/>
      <c r="I2" s="627"/>
      <c r="J2" s="627"/>
      <c r="K2" s="627"/>
      <c r="L2" s="262"/>
      <c r="M2" s="262"/>
      <c r="N2" s="262"/>
      <c r="O2" s="262"/>
      <c r="P2" s="262"/>
      <c r="Q2" s="262"/>
      <c r="R2" s="262"/>
      <c r="S2" s="262"/>
      <c r="T2" s="262"/>
      <c r="U2" s="262"/>
      <c r="V2" s="262"/>
      <c r="W2" s="241"/>
      <c r="X2" s="241"/>
      <c r="Y2" s="241"/>
      <c r="Z2" s="241"/>
    </row>
    <row r="3" spans="1:29" s="158" customFormat="1" ht="12" customHeight="1" x14ac:dyDescent="0.3">
      <c r="B3" s="283"/>
      <c r="C3" s="397"/>
      <c r="D3" s="397"/>
      <c r="E3" s="397"/>
      <c r="F3" s="415"/>
      <c r="G3" s="397"/>
      <c r="H3" s="397"/>
      <c r="I3" s="397"/>
      <c r="J3" s="397"/>
      <c r="K3" s="397"/>
      <c r="L3" s="397"/>
      <c r="M3" s="397"/>
      <c r="N3" s="397"/>
      <c r="O3" s="397"/>
      <c r="P3" s="397"/>
      <c r="Q3" s="397"/>
      <c r="R3" s="397"/>
      <c r="S3" s="397"/>
      <c r="T3" s="397"/>
      <c r="U3" s="397"/>
      <c r="V3" s="397"/>
      <c r="W3" s="241"/>
      <c r="X3" s="241"/>
      <c r="Y3" s="241"/>
      <c r="Z3" s="241"/>
    </row>
    <row r="4" spans="1:29" s="133" customFormat="1" ht="43.2" customHeight="1" x14ac:dyDescent="0.25">
      <c r="A4" s="159"/>
      <c r="B4" s="159"/>
      <c r="C4" s="225"/>
      <c r="D4" s="21"/>
      <c r="E4" s="590" t="s">
        <v>4</v>
      </c>
      <c r="F4" s="590"/>
      <c r="G4" s="21"/>
      <c r="H4" s="591" t="s">
        <v>388</v>
      </c>
      <c r="I4" s="591"/>
      <c r="J4" s="21"/>
      <c r="K4" s="590" t="s">
        <v>30</v>
      </c>
      <c r="L4" s="590"/>
      <c r="M4" s="21"/>
      <c r="N4" s="590" t="s">
        <v>314</v>
      </c>
      <c r="O4" s="590"/>
      <c r="P4" s="21"/>
      <c r="Q4" s="683" t="str">
        <f>'Annual Capacity'!V4</f>
        <v>Total of All Projects               as of 01/31/2022 (kW)</v>
      </c>
      <c r="R4" s="684"/>
      <c r="U4" s="44"/>
      <c r="V4" s="685" t="str">
        <f>'Annual Capacity'!Y2</f>
        <v>Previously Reported through 12/31/2021</v>
      </c>
      <c r="W4" s="685"/>
      <c r="X4" s="182"/>
      <c r="Y4" s="686" t="str">
        <f>'Annual Capacity'!AB2</f>
        <v>Difference between 12/31/2021 and 01/31/2022</v>
      </c>
      <c r="Z4" s="686"/>
    </row>
    <row r="5" spans="1:29" s="134" customFormat="1" ht="41.4" x14ac:dyDescent="0.3">
      <c r="B5" s="160"/>
      <c r="C5" s="312" t="s">
        <v>42</v>
      </c>
      <c r="D5" s="76"/>
      <c r="E5" s="129" t="s">
        <v>8</v>
      </c>
      <c r="F5" s="185" t="s">
        <v>10</v>
      </c>
      <c r="G5" s="76"/>
      <c r="H5" s="129" t="s">
        <v>8</v>
      </c>
      <c r="I5" s="129" t="s">
        <v>10</v>
      </c>
      <c r="J5" s="76"/>
      <c r="K5" s="129" t="s">
        <v>8</v>
      </c>
      <c r="L5" s="129" t="s">
        <v>10</v>
      </c>
      <c r="M5" s="288"/>
      <c r="N5" s="323" t="s">
        <v>8</v>
      </c>
      <c r="O5" s="323"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43">
        <v>1346</v>
      </c>
      <c r="F6" s="543">
        <v>13385.257</v>
      </c>
      <c r="G6" s="142"/>
      <c r="H6" s="543">
        <v>157</v>
      </c>
      <c r="I6" s="543">
        <v>30608.359</v>
      </c>
      <c r="J6" s="142"/>
      <c r="K6" s="544">
        <v>5</v>
      </c>
      <c r="L6" s="543">
        <v>33383.089999999997</v>
      </c>
      <c r="M6" s="142"/>
      <c r="N6" s="544">
        <v>0</v>
      </c>
      <c r="O6" s="543">
        <v>0</v>
      </c>
      <c r="P6" s="139"/>
      <c r="Q6" s="308">
        <f t="shared" ref="Q6:Q26" si="0">SUM(E6+H6+K6+N6)</f>
        <v>1508</v>
      </c>
      <c r="R6" s="308">
        <f t="shared" ref="R6:R26" si="1">SUM(F6+I6+L6+O6)</f>
        <v>77376.706000000006</v>
      </c>
      <c r="T6" s="58">
        <f>R6/$R$28</f>
        <v>2.0174965000101665E-2</v>
      </c>
      <c r="U6" s="44"/>
      <c r="V6" s="300">
        <v>1502</v>
      </c>
      <c r="W6" s="300">
        <v>77327.495999999999</v>
      </c>
      <c r="X6" s="150"/>
      <c r="Y6" s="147">
        <f>SUM(Q6-V6)</f>
        <v>6</v>
      </c>
      <c r="Z6" s="147">
        <f>SUM(R6-W6)</f>
        <v>49.210000000006403</v>
      </c>
    </row>
    <row r="7" spans="1:29" s="134" customFormat="1" x14ac:dyDescent="0.3">
      <c r="B7" s="160">
        <v>2</v>
      </c>
      <c r="C7" s="310" t="s">
        <v>44</v>
      </c>
      <c r="D7" s="139"/>
      <c r="E7" s="543">
        <v>1255</v>
      </c>
      <c r="F7" s="543">
        <v>11799.575999999999</v>
      </c>
      <c r="G7" s="142"/>
      <c r="H7" s="543">
        <v>132</v>
      </c>
      <c r="I7" s="543">
        <v>48526.796999999999</v>
      </c>
      <c r="J7" s="142"/>
      <c r="K7" s="544">
        <v>8</v>
      </c>
      <c r="L7" s="543">
        <v>53167.504000000001</v>
      </c>
      <c r="M7" s="142"/>
      <c r="N7" s="544">
        <v>0</v>
      </c>
      <c r="O7" s="543">
        <v>0</v>
      </c>
      <c r="P7" s="139"/>
      <c r="Q7" s="308">
        <f t="shared" si="0"/>
        <v>1395</v>
      </c>
      <c r="R7" s="308">
        <f t="shared" si="1"/>
        <v>113493.87700000001</v>
      </c>
      <c r="T7" s="58">
        <f t="shared" ref="T7:T26" si="2">R7/$R$28</f>
        <v>2.9592045391552895E-2</v>
      </c>
      <c r="U7" s="44"/>
      <c r="V7" s="300">
        <v>1391</v>
      </c>
      <c r="W7" s="300">
        <v>113417.917</v>
      </c>
      <c r="X7" s="150"/>
      <c r="Y7" s="147">
        <f t="shared" ref="Y7:Y26" si="3">SUM(Q7-V7)</f>
        <v>4</v>
      </c>
      <c r="Z7" s="147">
        <f t="shared" ref="Z7:Z26" si="4">SUM(R7-W7)</f>
        <v>75.960000000006403</v>
      </c>
    </row>
    <row r="8" spans="1:29" s="135" customFormat="1" ht="18" x14ac:dyDescent="0.3">
      <c r="B8" s="160">
        <v>3</v>
      </c>
      <c r="C8" s="310" t="s">
        <v>45</v>
      </c>
      <c r="D8" s="140"/>
      <c r="E8" s="543">
        <v>3626</v>
      </c>
      <c r="F8" s="543">
        <v>30394.741000000002</v>
      </c>
      <c r="G8" s="545"/>
      <c r="H8" s="543">
        <v>330</v>
      </c>
      <c r="I8" s="543">
        <v>91404.066000000006</v>
      </c>
      <c r="J8" s="142"/>
      <c r="K8" s="544">
        <v>2</v>
      </c>
      <c r="L8" s="543">
        <v>5193.99</v>
      </c>
      <c r="M8" s="142"/>
      <c r="N8" s="544">
        <v>0</v>
      </c>
      <c r="O8" s="543">
        <v>0</v>
      </c>
      <c r="P8" s="139"/>
      <c r="Q8" s="308">
        <f t="shared" si="0"/>
        <v>3958</v>
      </c>
      <c r="R8" s="308">
        <f t="shared" si="1"/>
        <v>126992.79700000001</v>
      </c>
      <c r="T8" s="58">
        <f t="shared" si="2"/>
        <v>3.311171238977291E-2</v>
      </c>
      <c r="U8" s="44"/>
      <c r="V8" s="300">
        <v>3937</v>
      </c>
      <c r="W8" s="300">
        <v>124482.607</v>
      </c>
      <c r="X8" s="150"/>
      <c r="Y8" s="147">
        <f t="shared" si="3"/>
        <v>21</v>
      </c>
      <c r="Z8" s="147">
        <f t="shared" si="4"/>
        <v>2510.1900000000023</v>
      </c>
    </row>
    <row r="9" spans="1:29" s="135" customFormat="1" ht="18" x14ac:dyDescent="0.3">
      <c r="B9" s="160">
        <v>4</v>
      </c>
      <c r="C9" s="310" t="s">
        <v>46</v>
      </c>
      <c r="D9" s="140"/>
      <c r="E9" s="543">
        <v>1906</v>
      </c>
      <c r="F9" s="543">
        <v>20394.221000000001</v>
      </c>
      <c r="G9" s="545"/>
      <c r="H9" s="543">
        <v>176</v>
      </c>
      <c r="I9" s="543">
        <v>20293.721000000001</v>
      </c>
      <c r="J9" s="142"/>
      <c r="K9" s="544">
        <v>12</v>
      </c>
      <c r="L9" s="543">
        <v>72299.074999999997</v>
      </c>
      <c r="M9" s="142"/>
      <c r="N9" s="544">
        <v>1</v>
      </c>
      <c r="O9" s="543">
        <v>682.24</v>
      </c>
      <c r="P9" s="139"/>
      <c r="Q9" s="308">
        <f t="shared" si="0"/>
        <v>2095</v>
      </c>
      <c r="R9" s="308">
        <f t="shared" si="1"/>
        <v>113669.257</v>
      </c>
      <c r="T9" s="58">
        <f t="shared" si="2"/>
        <v>2.9637773434844344E-2</v>
      </c>
      <c r="U9" s="44"/>
      <c r="V9" s="300">
        <v>2084</v>
      </c>
      <c r="W9" s="300">
        <v>113556.04700000001</v>
      </c>
      <c r="X9" s="150"/>
      <c r="Y9" s="147">
        <f t="shared" si="3"/>
        <v>11</v>
      </c>
      <c r="Z9" s="147">
        <f t="shared" si="4"/>
        <v>113.20999999999185</v>
      </c>
    </row>
    <row r="10" spans="1:29" s="134" customFormat="1" x14ac:dyDescent="0.3">
      <c r="B10" s="160">
        <v>5</v>
      </c>
      <c r="C10" s="310" t="s">
        <v>47</v>
      </c>
      <c r="D10" s="139"/>
      <c r="E10" s="543">
        <v>4657</v>
      </c>
      <c r="F10" s="543">
        <v>40531.178999999996</v>
      </c>
      <c r="G10" s="142"/>
      <c r="H10" s="543">
        <v>380</v>
      </c>
      <c r="I10" s="543">
        <v>115542.37699999999</v>
      </c>
      <c r="J10" s="142"/>
      <c r="K10" s="544">
        <v>3</v>
      </c>
      <c r="L10" s="543">
        <v>5755.86</v>
      </c>
      <c r="M10" s="142"/>
      <c r="N10" s="544">
        <v>0</v>
      </c>
      <c r="O10" s="543">
        <v>0</v>
      </c>
      <c r="P10" s="139"/>
      <c r="Q10" s="308">
        <f t="shared" si="0"/>
        <v>5040</v>
      </c>
      <c r="R10" s="308">
        <f t="shared" si="1"/>
        <v>161829.41599999997</v>
      </c>
      <c r="T10" s="58">
        <f t="shared" si="2"/>
        <v>4.2194905580329192E-2</v>
      </c>
      <c r="U10" s="44"/>
      <c r="V10" s="300">
        <v>5008</v>
      </c>
      <c r="W10" s="300">
        <v>160722.696</v>
      </c>
      <c r="X10" s="150"/>
      <c r="Y10" s="147">
        <f t="shared" si="3"/>
        <v>32</v>
      </c>
      <c r="Z10" s="147">
        <f t="shared" si="4"/>
        <v>1106.7199999999721</v>
      </c>
    </row>
    <row r="11" spans="1:29" s="134" customFormat="1" x14ac:dyDescent="0.3">
      <c r="B11" s="160">
        <v>6</v>
      </c>
      <c r="C11" s="310" t="s">
        <v>49</v>
      </c>
      <c r="D11" s="139"/>
      <c r="E11" s="543">
        <v>3903</v>
      </c>
      <c r="F11" s="543">
        <v>29190.04</v>
      </c>
      <c r="G11" s="142"/>
      <c r="H11" s="543">
        <v>277</v>
      </c>
      <c r="I11" s="543">
        <v>54365.803</v>
      </c>
      <c r="J11" s="142"/>
      <c r="K11" s="544">
        <v>5</v>
      </c>
      <c r="L11" s="543">
        <v>3514.01</v>
      </c>
      <c r="M11" s="142"/>
      <c r="N11" s="544">
        <v>0</v>
      </c>
      <c r="O11" s="543">
        <v>0</v>
      </c>
      <c r="P11" s="139"/>
      <c r="Q11" s="308">
        <f t="shared" si="0"/>
        <v>4185</v>
      </c>
      <c r="R11" s="308">
        <f t="shared" si="1"/>
        <v>87069.852999999988</v>
      </c>
      <c r="T11" s="58">
        <f t="shared" si="2"/>
        <v>2.270232641900001E-2</v>
      </c>
      <c r="U11" s="44"/>
      <c r="V11" s="300">
        <v>4138</v>
      </c>
      <c r="W11" s="300">
        <v>86059.392999999996</v>
      </c>
      <c r="X11" s="150"/>
      <c r="Y11" s="147">
        <f t="shared" si="3"/>
        <v>47</v>
      </c>
      <c r="Z11" s="147">
        <f t="shared" si="4"/>
        <v>1010.4599999999919</v>
      </c>
    </row>
    <row r="12" spans="1:29" s="134" customFormat="1" x14ac:dyDescent="0.3">
      <c r="B12" s="160">
        <v>7</v>
      </c>
      <c r="C12" s="310" t="s">
        <v>50</v>
      </c>
      <c r="D12" s="139"/>
      <c r="E12" s="543">
        <v>6960</v>
      </c>
      <c r="F12" s="543">
        <v>51706.131000000001</v>
      </c>
      <c r="G12" s="142"/>
      <c r="H12" s="543">
        <v>550</v>
      </c>
      <c r="I12" s="543">
        <v>100365.732</v>
      </c>
      <c r="J12" s="142"/>
      <c r="K12" s="544">
        <v>2</v>
      </c>
      <c r="L12" s="543">
        <v>2688.92</v>
      </c>
      <c r="M12" s="142"/>
      <c r="N12" s="544">
        <v>2</v>
      </c>
      <c r="O12" s="543">
        <v>3990.89</v>
      </c>
      <c r="P12" s="139"/>
      <c r="Q12" s="308">
        <f t="shared" si="0"/>
        <v>7514</v>
      </c>
      <c r="R12" s="308">
        <f t="shared" si="1"/>
        <v>158751.67300000004</v>
      </c>
      <c r="T12" s="58">
        <f t="shared" si="2"/>
        <v>4.139242431026445E-2</v>
      </c>
      <c r="U12" s="44"/>
      <c r="V12" s="300">
        <v>7453</v>
      </c>
      <c r="W12" s="300">
        <v>157647.40300000002</v>
      </c>
      <c r="X12" s="150"/>
      <c r="Y12" s="147">
        <f t="shared" si="3"/>
        <v>61</v>
      </c>
      <c r="Z12" s="147">
        <f t="shared" si="4"/>
        <v>1104.2700000000186</v>
      </c>
    </row>
    <row r="13" spans="1:29" s="134" customFormat="1" x14ac:dyDescent="0.3">
      <c r="B13" s="160">
        <v>8</v>
      </c>
      <c r="C13" s="310" t="s">
        <v>51</v>
      </c>
      <c r="D13" s="139"/>
      <c r="E13" s="543">
        <v>1882</v>
      </c>
      <c r="F13" s="543">
        <v>11959.531000000001</v>
      </c>
      <c r="G13" s="142"/>
      <c r="H13" s="543">
        <v>295</v>
      </c>
      <c r="I13" s="543">
        <v>91944.725000000006</v>
      </c>
      <c r="J13" s="142"/>
      <c r="K13" s="544">
        <v>7</v>
      </c>
      <c r="L13" s="543">
        <v>9077.125</v>
      </c>
      <c r="M13" s="142"/>
      <c r="N13" s="544">
        <v>4</v>
      </c>
      <c r="O13" s="543">
        <v>6355.99</v>
      </c>
      <c r="P13" s="139"/>
      <c r="Q13" s="308">
        <f t="shared" si="0"/>
        <v>2188</v>
      </c>
      <c r="R13" s="308">
        <f t="shared" si="1"/>
        <v>119337.37100000001</v>
      </c>
      <c r="T13" s="58">
        <f t="shared" si="2"/>
        <v>3.111566009451407E-2</v>
      </c>
      <c r="U13" s="44"/>
      <c r="V13" s="300">
        <v>2174</v>
      </c>
      <c r="W13" s="300">
        <v>119238.30100000001</v>
      </c>
      <c r="X13" s="150"/>
      <c r="Y13" s="147">
        <f t="shared" si="3"/>
        <v>14</v>
      </c>
      <c r="Z13" s="147">
        <f t="shared" si="4"/>
        <v>99.070000000006985</v>
      </c>
    </row>
    <row r="14" spans="1:29" s="136" customFormat="1" x14ac:dyDescent="0.3">
      <c r="B14" s="160">
        <v>9</v>
      </c>
      <c r="C14" s="310" t="s">
        <v>52</v>
      </c>
      <c r="D14" s="141"/>
      <c r="E14" s="543">
        <v>4906</v>
      </c>
      <c r="F14" s="543">
        <v>33213.106</v>
      </c>
      <c r="G14" s="546"/>
      <c r="H14" s="543">
        <v>325</v>
      </c>
      <c r="I14" s="543">
        <v>61332.451000000001</v>
      </c>
      <c r="J14" s="546"/>
      <c r="K14" s="544">
        <v>15</v>
      </c>
      <c r="L14" s="543">
        <v>12831.09</v>
      </c>
      <c r="M14" s="546"/>
      <c r="N14" s="544">
        <v>1</v>
      </c>
      <c r="O14" s="543">
        <v>1977.21</v>
      </c>
      <c r="P14" s="141"/>
      <c r="Q14" s="308">
        <f t="shared" si="0"/>
        <v>5247</v>
      </c>
      <c r="R14" s="308">
        <f t="shared" si="1"/>
        <v>109353.857</v>
      </c>
      <c r="T14" s="58">
        <f t="shared" si="2"/>
        <v>2.8512589274621258E-2</v>
      </c>
      <c r="U14" s="44"/>
      <c r="V14" s="300">
        <v>5194</v>
      </c>
      <c r="W14" s="300">
        <v>108808.757</v>
      </c>
      <c r="X14" s="150"/>
      <c r="Y14" s="147">
        <f t="shared" si="3"/>
        <v>53</v>
      </c>
      <c r="Z14" s="147">
        <f t="shared" si="4"/>
        <v>545.10000000000582</v>
      </c>
    </row>
    <row r="15" spans="1:29" x14ac:dyDescent="0.3">
      <c r="B15" s="160">
        <v>10</v>
      </c>
      <c r="C15" s="310" t="s">
        <v>53</v>
      </c>
      <c r="D15" s="142"/>
      <c r="E15" s="543">
        <v>6639</v>
      </c>
      <c r="F15" s="543">
        <v>45964.548999999999</v>
      </c>
      <c r="G15" s="142"/>
      <c r="H15" s="543">
        <v>333</v>
      </c>
      <c r="I15" s="543">
        <v>74819.55</v>
      </c>
      <c r="J15" s="142"/>
      <c r="K15" s="544">
        <v>10</v>
      </c>
      <c r="L15" s="543">
        <v>6375.6949999999997</v>
      </c>
      <c r="M15" s="142"/>
      <c r="N15" s="544">
        <v>0</v>
      </c>
      <c r="O15" s="543">
        <v>0</v>
      </c>
      <c r="P15" s="142"/>
      <c r="Q15" s="308">
        <f t="shared" si="0"/>
        <v>6982</v>
      </c>
      <c r="R15" s="308">
        <f t="shared" si="1"/>
        <v>127159.79399999999</v>
      </c>
      <c r="T15" s="58">
        <f t="shared" si="2"/>
        <v>3.3155254675355877E-2</v>
      </c>
      <c r="U15" s="44"/>
      <c r="V15" s="300">
        <v>6875</v>
      </c>
      <c r="W15" s="300">
        <v>125745.87400000001</v>
      </c>
      <c r="X15" s="150"/>
      <c r="Y15" s="147">
        <f t="shared" si="3"/>
        <v>107</v>
      </c>
      <c r="Z15" s="147">
        <f t="shared" si="4"/>
        <v>1413.9199999999837</v>
      </c>
    </row>
    <row r="16" spans="1:29" s="132" customFormat="1" x14ac:dyDescent="0.3">
      <c r="B16" s="160">
        <v>11</v>
      </c>
      <c r="C16" s="310" t="s">
        <v>54</v>
      </c>
      <c r="D16" s="139"/>
      <c r="E16" s="543">
        <v>12746</v>
      </c>
      <c r="F16" s="543">
        <v>100503.829</v>
      </c>
      <c r="G16" s="142"/>
      <c r="H16" s="543">
        <v>663</v>
      </c>
      <c r="I16" s="543">
        <v>285469.321</v>
      </c>
      <c r="J16" s="142"/>
      <c r="K16" s="544">
        <v>31</v>
      </c>
      <c r="L16" s="543">
        <v>80328.971000000005</v>
      </c>
      <c r="M16" s="142"/>
      <c r="N16" s="544">
        <v>3</v>
      </c>
      <c r="O16" s="543">
        <v>10141.27</v>
      </c>
      <c r="P16" s="139"/>
      <c r="Q16" s="308">
        <f t="shared" si="0"/>
        <v>13443</v>
      </c>
      <c r="R16" s="308">
        <f t="shared" si="1"/>
        <v>476443.39100000006</v>
      </c>
      <c r="T16" s="58">
        <f t="shared" si="2"/>
        <v>0.12422638846831698</v>
      </c>
      <c r="U16" s="44"/>
      <c r="V16" s="300">
        <v>13333</v>
      </c>
      <c r="W16" s="300">
        <v>469653.34100000001</v>
      </c>
      <c r="X16" s="150"/>
      <c r="Y16" s="147">
        <f t="shared" si="3"/>
        <v>110</v>
      </c>
      <c r="Z16" s="147">
        <f t="shared" si="4"/>
        <v>6790.0500000000466</v>
      </c>
    </row>
    <row r="17" spans="2:31" x14ac:dyDescent="0.3">
      <c r="B17" s="160">
        <v>12</v>
      </c>
      <c r="C17" s="310" t="s">
        <v>55</v>
      </c>
      <c r="D17" s="142"/>
      <c r="E17" s="543">
        <v>5196</v>
      </c>
      <c r="F17" s="543">
        <v>44001.207999999999</v>
      </c>
      <c r="G17" s="142"/>
      <c r="H17" s="543">
        <v>427</v>
      </c>
      <c r="I17" s="543">
        <v>143749.23499999999</v>
      </c>
      <c r="J17" s="142"/>
      <c r="K17" s="544">
        <v>14</v>
      </c>
      <c r="L17" s="543">
        <v>32943.985000000001</v>
      </c>
      <c r="M17" s="142"/>
      <c r="N17" s="544">
        <v>0</v>
      </c>
      <c r="O17" s="543">
        <v>0</v>
      </c>
      <c r="P17" s="142"/>
      <c r="Q17" s="308">
        <f t="shared" si="0"/>
        <v>5637</v>
      </c>
      <c r="R17" s="308">
        <f t="shared" si="1"/>
        <v>220694.42799999996</v>
      </c>
      <c r="T17" s="58">
        <f t="shared" si="2"/>
        <v>5.7543188264145749E-2</v>
      </c>
      <c r="U17" s="44"/>
      <c r="V17" s="300">
        <v>5557</v>
      </c>
      <c r="W17" s="300">
        <v>205226.26799999998</v>
      </c>
      <c r="X17" s="150"/>
      <c r="Y17" s="147">
        <f t="shared" si="3"/>
        <v>80</v>
      </c>
      <c r="Z17" s="147">
        <f t="shared" si="4"/>
        <v>15468.159999999974</v>
      </c>
    </row>
    <row r="18" spans="2:31" x14ac:dyDescent="0.3">
      <c r="B18" s="160">
        <v>13</v>
      </c>
      <c r="C18" s="310" t="s">
        <v>56</v>
      </c>
      <c r="D18" s="142"/>
      <c r="E18" s="543">
        <v>12125</v>
      </c>
      <c r="F18" s="543">
        <v>107521.05</v>
      </c>
      <c r="G18" s="142"/>
      <c r="H18" s="543">
        <v>566</v>
      </c>
      <c r="I18" s="543">
        <v>134924.37</v>
      </c>
      <c r="J18" s="142"/>
      <c r="K18" s="544">
        <v>21</v>
      </c>
      <c r="L18" s="543">
        <v>160337.495</v>
      </c>
      <c r="M18" s="142"/>
      <c r="N18" s="544">
        <v>1</v>
      </c>
      <c r="O18" s="543">
        <v>3099.76</v>
      </c>
      <c r="P18" s="142"/>
      <c r="Q18" s="308">
        <f t="shared" si="0"/>
        <v>12713</v>
      </c>
      <c r="R18" s="308">
        <f t="shared" si="1"/>
        <v>405882.67499999999</v>
      </c>
      <c r="T18" s="58">
        <f t="shared" si="2"/>
        <v>0.10582860379547093</v>
      </c>
      <c r="U18" s="44"/>
      <c r="V18" s="300">
        <v>12609</v>
      </c>
      <c r="W18" s="300">
        <v>404640.33999999997</v>
      </c>
      <c r="X18" s="150"/>
      <c r="Y18" s="147">
        <f t="shared" si="3"/>
        <v>104</v>
      </c>
      <c r="Z18" s="147">
        <f t="shared" si="4"/>
        <v>1242.335000000021</v>
      </c>
    </row>
    <row r="19" spans="2:31" x14ac:dyDescent="0.3">
      <c r="B19" s="160">
        <v>14</v>
      </c>
      <c r="C19" s="310" t="s">
        <v>57</v>
      </c>
      <c r="D19" s="142"/>
      <c r="E19" s="543">
        <v>11595</v>
      </c>
      <c r="F19" s="543">
        <v>99222.664999999994</v>
      </c>
      <c r="G19" s="142"/>
      <c r="H19" s="543">
        <v>438</v>
      </c>
      <c r="I19" s="543">
        <v>116060.838</v>
      </c>
      <c r="J19" s="142"/>
      <c r="K19" s="544">
        <v>14</v>
      </c>
      <c r="L19" s="543">
        <v>27684.154999999999</v>
      </c>
      <c r="M19" s="142"/>
      <c r="N19" s="544">
        <v>1</v>
      </c>
      <c r="O19" s="543">
        <v>791.64</v>
      </c>
      <c r="P19" s="142"/>
      <c r="Q19" s="308">
        <f t="shared" si="0"/>
        <v>12048</v>
      </c>
      <c r="R19" s="308">
        <f t="shared" si="1"/>
        <v>243759.29800000001</v>
      </c>
      <c r="T19" s="58">
        <f t="shared" si="2"/>
        <v>6.3557051725610436E-2</v>
      </c>
      <c r="U19" s="44"/>
      <c r="V19" s="300">
        <v>11933</v>
      </c>
      <c r="W19" s="300">
        <v>239488.60800000001</v>
      </c>
      <c r="X19" s="150"/>
      <c r="Y19" s="147">
        <f t="shared" si="3"/>
        <v>115</v>
      </c>
      <c r="Z19" s="147">
        <f t="shared" si="4"/>
        <v>4270.6900000000023</v>
      </c>
    </row>
    <row r="20" spans="2:31" x14ac:dyDescent="0.3">
      <c r="B20" s="160">
        <v>15</v>
      </c>
      <c r="C20" s="310" t="s">
        <v>58</v>
      </c>
      <c r="D20" s="142"/>
      <c r="E20" s="543">
        <v>9936</v>
      </c>
      <c r="F20" s="543">
        <v>92662.448999999993</v>
      </c>
      <c r="G20" s="142"/>
      <c r="H20" s="543">
        <v>321</v>
      </c>
      <c r="I20" s="543">
        <v>83397.099000000002</v>
      </c>
      <c r="J20" s="142"/>
      <c r="K20" s="544">
        <v>5</v>
      </c>
      <c r="L20" s="543">
        <v>24438.275000000001</v>
      </c>
      <c r="M20" s="142"/>
      <c r="N20" s="544">
        <v>0</v>
      </c>
      <c r="O20" s="543">
        <v>0</v>
      </c>
      <c r="P20" s="142"/>
      <c r="Q20" s="308">
        <f t="shared" si="0"/>
        <v>10262</v>
      </c>
      <c r="R20" s="308">
        <f t="shared" si="1"/>
        <v>200497.823</v>
      </c>
      <c r="T20" s="58">
        <f t="shared" si="2"/>
        <v>5.2277187421516477E-2</v>
      </c>
      <c r="U20" s="44"/>
      <c r="V20" s="300">
        <v>10182</v>
      </c>
      <c r="W20" s="300">
        <v>199603.02300000002</v>
      </c>
      <c r="X20" s="150"/>
      <c r="Y20" s="147">
        <f t="shared" si="3"/>
        <v>80</v>
      </c>
      <c r="Z20" s="147">
        <f t="shared" si="4"/>
        <v>894.79999999998836</v>
      </c>
    </row>
    <row r="21" spans="2:31" x14ac:dyDescent="0.3">
      <c r="B21" s="160">
        <v>16</v>
      </c>
      <c r="C21" s="310" t="s">
        <v>59</v>
      </c>
      <c r="D21" s="142"/>
      <c r="E21" s="543">
        <v>2861</v>
      </c>
      <c r="F21" s="543">
        <v>30965.794999999998</v>
      </c>
      <c r="G21" s="142"/>
      <c r="H21" s="543">
        <v>182</v>
      </c>
      <c r="I21" s="543">
        <v>13619.976000000001</v>
      </c>
      <c r="J21" s="142"/>
      <c r="K21" s="544">
        <v>3</v>
      </c>
      <c r="L21" s="543">
        <v>22196.884999999998</v>
      </c>
      <c r="M21" s="142"/>
      <c r="N21" s="544">
        <v>0</v>
      </c>
      <c r="O21" s="543">
        <v>0</v>
      </c>
      <c r="P21" s="142"/>
      <c r="Q21" s="308">
        <f t="shared" si="0"/>
        <v>3046</v>
      </c>
      <c r="R21" s="308">
        <f t="shared" si="1"/>
        <v>66782.656000000003</v>
      </c>
      <c r="T21" s="58">
        <f t="shared" si="2"/>
        <v>1.7412704896145739E-2</v>
      </c>
      <c r="U21" s="44"/>
      <c r="V21" s="300">
        <v>3025</v>
      </c>
      <c r="W21" s="300">
        <v>66503.516000000003</v>
      </c>
      <c r="X21" s="150"/>
      <c r="Y21" s="147">
        <f t="shared" si="3"/>
        <v>21</v>
      </c>
      <c r="Z21" s="147">
        <f t="shared" si="4"/>
        <v>279.13999999999942</v>
      </c>
    </row>
    <row r="22" spans="2:31" x14ac:dyDescent="0.3">
      <c r="B22" s="160">
        <v>17</v>
      </c>
      <c r="C22" s="310" t="s">
        <v>60</v>
      </c>
      <c r="D22" s="142"/>
      <c r="E22" s="543">
        <v>11661</v>
      </c>
      <c r="F22" s="543">
        <v>101543.023</v>
      </c>
      <c r="G22" s="142"/>
      <c r="H22" s="543">
        <v>711</v>
      </c>
      <c r="I22" s="543">
        <v>110593.70699999999</v>
      </c>
      <c r="J22" s="142"/>
      <c r="K22" s="544">
        <v>13</v>
      </c>
      <c r="L22" s="543">
        <v>106655.39</v>
      </c>
      <c r="M22" s="142"/>
      <c r="N22" s="544">
        <v>0</v>
      </c>
      <c r="O22" s="543">
        <v>0</v>
      </c>
      <c r="P22" s="142"/>
      <c r="Q22" s="308">
        <f t="shared" si="0"/>
        <v>12385</v>
      </c>
      <c r="R22" s="308">
        <f t="shared" si="1"/>
        <v>318792.12</v>
      </c>
      <c r="T22" s="58">
        <f t="shared" si="2"/>
        <v>8.3120879600486086E-2</v>
      </c>
      <c r="U22" s="44"/>
      <c r="V22" s="300">
        <v>12328</v>
      </c>
      <c r="W22" s="300">
        <v>316859.22000000003</v>
      </c>
      <c r="X22" s="150"/>
      <c r="Y22" s="147">
        <f t="shared" si="3"/>
        <v>57</v>
      </c>
      <c r="Z22" s="147">
        <f t="shared" si="4"/>
        <v>1932.8999999999651</v>
      </c>
    </row>
    <row r="23" spans="2:31" x14ac:dyDescent="0.3">
      <c r="B23" s="160">
        <v>18</v>
      </c>
      <c r="C23" s="310" t="s">
        <v>61</v>
      </c>
      <c r="D23" s="142"/>
      <c r="E23" s="543">
        <v>20034</v>
      </c>
      <c r="F23" s="543">
        <v>171461.155</v>
      </c>
      <c r="G23" s="142"/>
      <c r="H23" s="543">
        <v>597</v>
      </c>
      <c r="I23" s="543">
        <v>115946.268</v>
      </c>
      <c r="J23" s="142"/>
      <c r="K23" s="544">
        <v>4</v>
      </c>
      <c r="L23" s="543">
        <v>51824.97</v>
      </c>
      <c r="M23" s="142"/>
      <c r="N23" s="544">
        <v>0</v>
      </c>
      <c r="O23" s="543">
        <v>0</v>
      </c>
      <c r="P23" s="142"/>
      <c r="Q23" s="308">
        <f t="shared" si="0"/>
        <v>20635</v>
      </c>
      <c r="R23" s="308">
        <f t="shared" si="1"/>
        <v>339232.39300000004</v>
      </c>
      <c r="T23" s="58">
        <f t="shared" si="2"/>
        <v>8.8450413690080498E-2</v>
      </c>
      <c r="U23" s="44"/>
      <c r="V23" s="300">
        <v>20552</v>
      </c>
      <c r="W23" s="300">
        <v>336782.77300000004</v>
      </c>
      <c r="X23" s="150"/>
      <c r="Y23" s="147">
        <f t="shared" si="3"/>
        <v>83</v>
      </c>
      <c r="Z23" s="147">
        <f t="shared" si="4"/>
        <v>2449.6199999999953</v>
      </c>
    </row>
    <row r="24" spans="2:31" x14ac:dyDescent="0.3">
      <c r="B24" s="160">
        <v>19</v>
      </c>
      <c r="C24" s="310" t="s">
        <v>62</v>
      </c>
      <c r="D24" s="142"/>
      <c r="E24" s="543">
        <v>11465</v>
      </c>
      <c r="F24" s="543">
        <v>102021.94</v>
      </c>
      <c r="G24" s="142"/>
      <c r="H24" s="543">
        <v>493</v>
      </c>
      <c r="I24" s="543">
        <v>59949.305</v>
      </c>
      <c r="J24" s="142"/>
      <c r="K24" s="544">
        <v>4</v>
      </c>
      <c r="L24" s="543">
        <v>19549.580000000002</v>
      </c>
      <c r="M24" s="142"/>
      <c r="N24" s="544">
        <v>0</v>
      </c>
      <c r="O24" s="543">
        <v>0</v>
      </c>
      <c r="P24" s="142"/>
      <c r="Q24" s="308">
        <f t="shared" si="0"/>
        <v>11962</v>
      </c>
      <c r="R24" s="308">
        <f t="shared" si="1"/>
        <v>181520.82500000001</v>
      </c>
      <c r="T24" s="58">
        <f t="shared" si="2"/>
        <v>4.7329183167406731E-2</v>
      </c>
      <c r="U24" s="44"/>
      <c r="V24" s="300">
        <v>11879</v>
      </c>
      <c r="W24" s="300">
        <v>180775.685</v>
      </c>
      <c r="X24" s="150"/>
      <c r="Y24" s="147">
        <f t="shared" si="3"/>
        <v>83</v>
      </c>
      <c r="Z24" s="147">
        <f t="shared" si="4"/>
        <v>745.14000000001397</v>
      </c>
      <c r="AE24" s="322"/>
    </row>
    <row r="25" spans="2:31" ht="17.399999999999999" customHeight="1" x14ac:dyDescent="0.3">
      <c r="B25" s="160">
        <v>20</v>
      </c>
      <c r="C25" s="311" t="s">
        <v>63</v>
      </c>
      <c r="D25" s="142"/>
      <c r="E25" s="543">
        <v>3899</v>
      </c>
      <c r="F25" s="543">
        <v>35266.542999999998</v>
      </c>
      <c r="G25" s="142"/>
      <c r="H25" s="543">
        <v>202</v>
      </c>
      <c r="I25" s="543">
        <v>50711.927000000003</v>
      </c>
      <c r="J25" s="142"/>
      <c r="K25" s="544">
        <v>9</v>
      </c>
      <c r="L25" s="543">
        <v>39329.129999999997</v>
      </c>
      <c r="M25" s="142"/>
      <c r="N25" s="544">
        <v>0</v>
      </c>
      <c r="O25" s="543">
        <v>0</v>
      </c>
      <c r="P25" s="142"/>
      <c r="Q25" s="308">
        <f t="shared" si="0"/>
        <v>4110</v>
      </c>
      <c r="R25" s="308">
        <f t="shared" si="1"/>
        <v>125307.6</v>
      </c>
      <c r="T25" s="58">
        <f t="shared" si="2"/>
        <v>3.2672319292665924E-2</v>
      </c>
      <c r="U25" s="44"/>
      <c r="V25" s="300">
        <v>4076</v>
      </c>
      <c r="W25" s="300">
        <v>125041.03</v>
      </c>
      <c r="X25" s="150"/>
      <c r="Y25" s="147">
        <f t="shared" si="3"/>
        <v>34</v>
      </c>
      <c r="Z25" s="147">
        <f t="shared" si="4"/>
        <v>266.57000000000698</v>
      </c>
    </row>
    <row r="26" spans="2:31" x14ac:dyDescent="0.3">
      <c r="B26" s="160">
        <v>21</v>
      </c>
      <c r="C26" s="310" t="s">
        <v>64</v>
      </c>
      <c r="D26" s="142"/>
      <c r="E26" s="543">
        <v>4957</v>
      </c>
      <c r="F26" s="543">
        <v>43133.612999999998</v>
      </c>
      <c r="G26" s="142"/>
      <c r="H26" s="543">
        <v>273</v>
      </c>
      <c r="I26" s="543">
        <v>18201.86</v>
      </c>
      <c r="J26" s="142"/>
      <c r="K26" s="544">
        <v>0</v>
      </c>
      <c r="L26" s="543">
        <v>0</v>
      </c>
      <c r="M26" s="142"/>
      <c r="N26" s="544">
        <v>0</v>
      </c>
      <c r="O26" s="543">
        <v>0</v>
      </c>
      <c r="P26" s="142"/>
      <c r="Q26" s="308">
        <f t="shared" si="0"/>
        <v>5230</v>
      </c>
      <c r="R26" s="308">
        <f t="shared" si="1"/>
        <v>61335.472999999998</v>
      </c>
      <c r="T26" s="58">
        <f t="shared" si="2"/>
        <v>1.5992423107797849E-2</v>
      </c>
      <c r="U26" s="44"/>
      <c r="V26" s="300">
        <v>5210</v>
      </c>
      <c r="W26" s="300">
        <v>61166.332999999999</v>
      </c>
      <c r="X26" s="150"/>
      <c r="Y26" s="147">
        <f t="shared" si="3"/>
        <v>20</v>
      </c>
      <c r="Z26" s="147">
        <f t="shared" si="4"/>
        <v>169.13999999999942</v>
      </c>
    </row>
    <row r="27" spans="2:31" s="136" customFormat="1" ht="7.2" customHeight="1" x14ac:dyDescent="0.3">
      <c r="B27" s="161"/>
      <c r="C27" s="143"/>
      <c r="D27" s="141"/>
      <c r="E27" s="547"/>
      <c r="F27" s="547"/>
      <c r="G27" s="546"/>
      <c r="H27" s="546"/>
      <c r="I27" s="547"/>
      <c r="J27" s="546"/>
      <c r="K27" s="546"/>
      <c r="L27" s="547"/>
      <c r="M27" s="546"/>
      <c r="N27" s="546"/>
      <c r="O27" s="547"/>
      <c r="P27" s="141"/>
      <c r="Q27" s="138"/>
      <c r="R27" s="138"/>
      <c r="U27" s="137"/>
      <c r="V27" s="151"/>
      <c r="W27" s="148"/>
      <c r="X27" s="148"/>
      <c r="Y27" s="152"/>
      <c r="Z27" s="152"/>
    </row>
    <row r="28" spans="2:31" s="145" customFormat="1" x14ac:dyDescent="0.3">
      <c r="B28" s="162"/>
      <c r="C28" s="315" t="s">
        <v>67</v>
      </c>
      <c r="D28" s="144"/>
      <c r="E28" s="548">
        <f>SUM(E6:E26)</f>
        <v>143555</v>
      </c>
      <c r="F28" s="548">
        <f>SUM(F6:F26)</f>
        <v>1216841.6010000003</v>
      </c>
      <c r="G28" s="144"/>
      <c r="H28" s="548">
        <f>SUM(H6:H26)</f>
        <v>7828</v>
      </c>
      <c r="I28" s="548">
        <f t="shared" ref="I28" si="5">SUM(I6:I26)</f>
        <v>1821827.487</v>
      </c>
      <c r="J28" s="144"/>
      <c r="K28" s="548">
        <f>SUM(K6:K26)</f>
        <v>187</v>
      </c>
      <c r="L28" s="548">
        <f>SUM(L6:L26)</f>
        <v>769575.19499999995</v>
      </c>
      <c r="M28" s="144"/>
      <c r="N28" s="548">
        <f>SUM(N6:N26)</f>
        <v>13</v>
      </c>
      <c r="O28" s="548">
        <f>SUM(O6:O26)</f>
        <v>27039</v>
      </c>
      <c r="P28" s="144"/>
      <c r="Q28" s="309">
        <f>SUM(Q6:Q26)</f>
        <v>151583</v>
      </c>
      <c r="R28" s="309">
        <f>SUM(R6:R26)</f>
        <v>3835283.2829999998</v>
      </c>
      <c r="T28" s="314">
        <f>SUM(T6:T26)</f>
        <v>1.0000000000000002</v>
      </c>
      <c r="U28" s="146"/>
      <c r="V28" s="418">
        <f>SUM(V6:V26)</f>
        <v>150440</v>
      </c>
      <c r="W28" s="418">
        <f>SUM(W6:W26)</f>
        <v>3792746.628</v>
      </c>
      <c r="X28" s="153"/>
      <c r="Y28" s="130">
        <f>Q28-V28</f>
        <v>1143</v>
      </c>
      <c r="Z28" s="130">
        <f>SUM(Z6:Z26)</f>
        <v>42536.654999999999</v>
      </c>
    </row>
    <row r="29" spans="2:31" ht="16.2" customHeight="1" x14ac:dyDescent="0.3">
      <c r="D29" s="65"/>
      <c r="G29" s="65"/>
      <c r="J29" s="65"/>
      <c r="M29" s="65"/>
      <c r="P29" s="65"/>
      <c r="R29" s="414"/>
    </row>
    <row r="30" spans="2:31" ht="31.2" customHeight="1" x14ac:dyDescent="0.3">
      <c r="C30" s="682" t="s">
        <v>354</v>
      </c>
      <c r="D30" s="682"/>
      <c r="E30" s="682"/>
      <c r="F30" s="682"/>
      <c r="G30" s="682"/>
      <c r="H30" s="682"/>
      <c r="I30" s="682"/>
      <c r="J30" s="682"/>
      <c r="K30" s="682"/>
      <c r="L30" s="682"/>
      <c r="M30" s="682"/>
      <c r="N30" s="682"/>
      <c r="O30" s="682"/>
      <c r="P30" s="682"/>
      <c r="Q30" s="682"/>
      <c r="R30" s="682"/>
      <c r="S30" s="682"/>
      <c r="T30" s="682"/>
      <c r="U30" s="682"/>
      <c r="V30" s="682"/>
      <c r="W30" s="682"/>
      <c r="X30" s="682"/>
      <c r="Y30" s="682"/>
      <c r="Z30" s="682"/>
    </row>
    <row r="31" spans="2:31" ht="6.6" customHeight="1" x14ac:dyDescent="0.3">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row>
    <row r="32" spans="2:31" x14ac:dyDescent="0.3">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2022-02-18T19:08:40Z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