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120" windowWidth="29040" windowHeight="1584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5" i="1"/>
  <c r="J5" i="1" s="1"/>
  <c r="D33" i="1" l="1" a="1"/>
  <c r="D33" i="1" s="1"/>
  <c r="D34" i="1" a="1"/>
  <c r="D34" i="1" s="1"/>
  <c r="E34" i="1" s="1"/>
  <c r="D35" i="1" a="1"/>
  <c r="D35" i="1" s="1"/>
  <c r="D36" i="1" a="1"/>
  <c r="D36" i="1" s="1"/>
  <c r="E36" i="1" s="1"/>
  <c r="D37" i="1" a="1"/>
  <c r="D37" i="1" s="1"/>
  <c r="E37" i="1" s="1"/>
  <c r="D32" i="1" a="1"/>
  <c r="D32" i="1" s="1"/>
  <c r="E32" i="1" s="1"/>
  <c r="E35" i="1" l="1"/>
  <c r="E33" i="1"/>
</calcChain>
</file>

<file path=xl/sharedStrings.xml><?xml version="1.0" encoding="utf-8"?>
<sst xmlns="http://schemas.openxmlformats.org/spreadsheetml/2006/main" count="69" uniqueCount="45">
  <si>
    <t>Residential Roof Mount</t>
  </si>
  <si>
    <t>Small Commercial Roof Mount</t>
  </si>
  <si>
    <t>Medium Commercial Roof Mount</t>
  </si>
  <si>
    <t>Medium Commercial Roof Mount (LMI)</t>
  </si>
  <si>
    <t>Medium Commercial Lot Carport</t>
  </si>
  <si>
    <t>Medium Commercial Building Mounted</t>
  </si>
  <si>
    <t>Medium Commercial Ground Mounted</t>
  </si>
  <si>
    <t>Large Commercial Building Mounted</t>
  </si>
  <si>
    <t>Large Commercial Ground Mounted</t>
  </si>
  <si>
    <t>Large Commercial/Campus Lot Carport</t>
  </si>
  <si>
    <t>Small Landfill/Brownfield</t>
  </si>
  <si>
    <t>Small Community Solar</t>
  </si>
  <si>
    <t>Small Community Solar (LMI)</t>
  </si>
  <si>
    <t>Very Large Building Mounted</t>
  </si>
  <si>
    <t>Very Large Building Mounted Community Solar</t>
  </si>
  <si>
    <t>Very Large Carport</t>
  </si>
  <si>
    <t>Medium Community Solar</t>
  </si>
  <si>
    <t>Medium Community Solar (LMI)</t>
  </si>
  <si>
    <t>Large Community Solar</t>
  </si>
  <si>
    <t>Large Community Solar (LMI)</t>
  </si>
  <si>
    <t>Large Landfill/Brownfield</t>
  </si>
  <si>
    <t>Large Ground Mounted</t>
  </si>
  <si>
    <t>Very Large Ground Mounted (Fixed Tilt)</t>
  </si>
  <si>
    <t>Very Large Ground Mounted (1-Axis Tracking)</t>
  </si>
  <si>
    <t>Host ($/MWh)</t>
  </si>
  <si>
    <t>TPO ($/MWh)</t>
  </si>
  <si>
    <t>% TPO</t>
  </si>
  <si>
    <t>% Host</t>
  </si>
  <si>
    <t>Weighted Av. Cost of Entry/Gap</t>
  </si>
  <si>
    <t>Modeled Size (kW)</t>
  </si>
  <si>
    <t>Project Type/Supply Block</t>
  </si>
  <si>
    <t>Incentive Group</t>
  </si>
  <si>
    <t>Assumed Market Share</t>
  </si>
  <si>
    <t>&lt;=25 kW</t>
  </si>
  <si>
    <t>Ground Mounted</t>
  </si>
  <si>
    <t>Preferred Siting</t>
  </si>
  <si>
    <t>Building Mounted</t>
  </si>
  <si>
    <t>Community Solar</t>
  </si>
  <si>
    <t>LMI</t>
  </si>
  <si>
    <t>Cost of Entry/Gap Value ($/MWh)*</t>
  </si>
  <si>
    <t>Cost-Based TREC Factor**</t>
  </si>
  <si>
    <t>*The Cost of Entry/Gap Value and TREC Factor by Incentive Group is the product of the market share and the weighted average TPO and Host CoE/Gap Value by Supply Block. **The TREC Factor represents a fraction of the  "Preferred Siting segment CoE, and is referred to as "Cost Based" because only cost analysis (and not public policy considerations) have informed the value.</t>
  </si>
  <si>
    <t>Assumed Incentive Group (for Developing Factors)</t>
  </si>
  <si>
    <t>Attachment 3: Status Quo Gap Analysis (Base Cost + 10 Year + Unhedged Commodity + Inventive)</t>
  </si>
  <si>
    <t>Prepared by Cadmus and Sustainable Energy Advantage for the New Jersey Board of Public Utilities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</si>
</sst>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2" borderId="1" xfId="1" applyFon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5" fontId="0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abSelected="1" workbookViewId="0">
      <selection activeCell="F3" sqref="F3"/>
    </sheetView>
  </sheetViews>
  <sheetFormatPr defaultRowHeight="15" x14ac:dyDescent="0.25"/>
  <cols>
    <col min="2" max="2" width="43.28515625" bestFit="1" customWidth="1"/>
    <col min="3" max="3" width="47" bestFit="1" customWidth="1"/>
    <col min="4" max="4" width="33.5703125" bestFit="1" customWidth="1"/>
    <col min="5" max="5" width="35.28515625" bestFit="1" customWidth="1"/>
    <col min="6" max="6" width="18" bestFit="1" customWidth="1"/>
    <col min="7" max="7" width="14.5703125" bestFit="1" customWidth="1"/>
    <col min="8" max="8" width="13.5703125" bestFit="1" customWidth="1"/>
    <col min="10" max="10" width="30.5703125" bestFit="1" customWidth="1"/>
    <col min="11" max="11" width="29.42578125" bestFit="1" customWidth="1"/>
  </cols>
  <sheetData>
    <row r="1" spans="2:10" x14ac:dyDescent="0.25">
      <c r="B1" t="s">
        <v>43</v>
      </c>
      <c r="D1" t="s">
        <v>44</v>
      </c>
    </row>
    <row r="3" spans="2:10" ht="14.25" customHeight="1" x14ac:dyDescent="0.25"/>
    <row r="4" spans="2:10" x14ac:dyDescent="0.25">
      <c r="B4" s="11" t="s">
        <v>30</v>
      </c>
      <c r="C4" s="11" t="s">
        <v>42</v>
      </c>
      <c r="D4" s="11" t="s">
        <v>32</v>
      </c>
      <c r="E4" s="11" t="s">
        <v>29</v>
      </c>
      <c r="F4" s="11" t="s">
        <v>25</v>
      </c>
      <c r="G4" s="11" t="s">
        <v>24</v>
      </c>
      <c r="H4" s="11" t="s">
        <v>26</v>
      </c>
      <c r="I4" s="11" t="s">
        <v>27</v>
      </c>
      <c r="J4" s="11" t="s">
        <v>28</v>
      </c>
    </row>
    <row r="5" spans="2:10" x14ac:dyDescent="0.25">
      <c r="B5" s="1" t="s">
        <v>0</v>
      </c>
      <c r="C5" s="12" t="s">
        <v>33</v>
      </c>
      <c r="D5" s="3">
        <v>2.0913840363759852E-2</v>
      </c>
      <c r="E5" s="16">
        <v>6.5</v>
      </c>
      <c r="F5" s="2">
        <v>32.222222222222207</v>
      </c>
      <c r="G5" s="2">
        <v>64.388888888888843</v>
      </c>
      <c r="H5" s="3">
        <v>0.73</v>
      </c>
      <c r="I5" s="4">
        <f>1-H5</f>
        <v>0.27</v>
      </c>
      <c r="J5" s="5">
        <f>(F5*H5)+(G5*I5)</f>
        <v>40.907222222222202</v>
      </c>
    </row>
    <row r="6" spans="2:10" x14ac:dyDescent="0.25">
      <c r="B6" s="1" t="s">
        <v>1</v>
      </c>
      <c r="C6" s="12" t="s">
        <v>33</v>
      </c>
      <c r="D6" s="3">
        <v>2.3237600404177623E-3</v>
      </c>
      <c r="E6" s="16">
        <v>13.2</v>
      </c>
      <c r="F6" s="2">
        <v>34.166666666666657</v>
      </c>
      <c r="G6" s="2">
        <v>56.722222222222172</v>
      </c>
      <c r="H6" s="3">
        <v>0.73</v>
      </c>
      <c r="I6" s="4">
        <f t="shared" ref="I6:I27" si="0">1-H6</f>
        <v>0.27</v>
      </c>
      <c r="J6" s="5">
        <f t="shared" ref="J6:J27" si="1">(F6*H6)+(G6*I6)</f>
        <v>40.256666666666646</v>
      </c>
    </row>
    <row r="7" spans="2:10" x14ac:dyDescent="0.25">
      <c r="B7" s="1" t="s">
        <v>2</v>
      </c>
      <c r="C7" s="12" t="s">
        <v>36</v>
      </c>
      <c r="D7" s="3">
        <v>8.727715104200362E-2</v>
      </c>
      <c r="E7" s="16">
        <v>250</v>
      </c>
      <c r="F7" s="2">
        <v>167.72222222222237</v>
      </c>
      <c r="G7" s="2">
        <v>270.9444444444444</v>
      </c>
      <c r="H7" s="3">
        <v>0.48</v>
      </c>
      <c r="I7" s="4">
        <f t="shared" si="0"/>
        <v>0.52</v>
      </c>
      <c r="J7" s="5">
        <f t="shared" si="1"/>
        <v>221.39777777777783</v>
      </c>
    </row>
    <row r="8" spans="2:10" x14ac:dyDescent="0.25">
      <c r="B8" s="1" t="s">
        <v>3</v>
      </c>
      <c r="C8" s="12" t="s">
        <v>38</v>
      </c>
      <c r="D8" s="3">
        <v>3.7139213209363242E-3</v>
      </c>
      <c r="E8" s="16">
        <v>250</v>
      </c>
      <c r="F8" s="2">
        <v>172.22222222222257</v>
      </c>
      <c r="G8" s="2">
        <v>278.88888888888908</v>
      </c>
      <c r="H8" s="3">
        <v>1</v>
      </c>
      <c r="I8" s="4">
        <f t="shared" si="0"/>
        <v>0</v>
      </c>
      <c r="J8" s="5">
        <f t="shared" si="1"/>
        <v>172.22222222222257</v>
      </c>
    </row>
    <row r="9" spans="2:10" x14ac:dyDescent="0.25">
      <c r="B9" s="1" t="s">
        <v>4</v>
      </c>
      <c r="C9" s="12" t="s">
        <v>35</v>
      </c>
      <c r="D9" s="3">
        <v>1.8569606604681621E-3</v>
      </c>
      <c r="E9" s="16">
        <v>250</v>
      </c>
      <c r="F9" s="2">
        <v>215.55555555555574</v>
      </c>
      <c r="G9" s="2">
        <v>356.72222222222263</v>
      </c>
      <c r="H9" s="3">
        <v>0.48</v>
      </c>
      <c r="I9" s="4">
        <f t="shared" si="0"/>
        <v>0.52</v>
      </c>
      <c r="J9" s="5">
        <f t="shared" si="1"/>
        <v>288.96222222222252</v>
      </c>
    </row>
    <row r="10" spans="2:10" x14ac:dyDescent="0.25">
      <c r="B10" s="1" t="s">
        <v>5</v>
      </c>
      <c r="C10" s="12" t="s">
        <v>36</v>
      </c>
      <c r="D10" s="3">
        <v>8.3514247410926834E-2</v>
      </c>
      <c r="E10" s="16">
        <v>500</v>
      </c>
      <c r="F10" s="2">
        <v>128.88888888888886</v>
      </c>
      <c r="G10" s="2">
        <v>217.72222222222237</v>
      </c>
      <c r="H10" s="3">
        <v>0.57999999999999996</v>
      </c>
      <c r="I10" s="4">
        <f t="shared" si="0"/>
        <v>0.42000000000000004</v>
      </c>
      <c r="J10" s="5">
        <f t="shared" si="1"/>
        <v>166.19888888888892</v>
      </c>
    </row>
    <row r="11" spans="2:10" x14ac:dyDescent="0.25">
      <c r="B11" s="1" t="s">
        <v>6</v>
      </c>
      <c r="C11" s="12" t="s">
        <v>34</v>
      </c>
      <c r="D11" s="3">
        <v>9.279360823436316E-3</v>
      </c>
      <c r="E11" s="16">
        <v>500</v>
      </c>
      <c r="F11" s="2">
        <v>121.16666666666663</v>
      </c>
      <c r="G11" s="2">
        <v>207.27777777777791</v>
      </c>
      <c r="H11" s="3">
        <v>0.8</v>
      </c>
      <c r="I11" s="4">
        <f t="shared" si="0"/>
        <v>0.19999999999999996</v>
      </c>
      <c r="J11" s="5">
        <f t="shared" si="1"/>
        <v>138.38888888888889</v>
      </c>
    </row>
    <row r="12" spans="2:10" x14ac:dyDescent="0.25">
      <c r="B12" s="1" t="s">
        <v>7</v>
      </c>
      <c r="C12" s="12" t="s">
        <v>36</v>
      </c>
      <c r="D12" s="3">
        <v>0.11001625723083955</v>
      </c>
      <c r="E12" s="16">
        <v>1000</v>
      </c>
      <c r="F12" s="2">
        <v>113.83333333333329</v>
      </c>
      <c r="G12" s="2">
        <v>192.22222222222268</v>
      </c>
      <c r="H12" s="3">
        <v>0.52</v>
      </c>
      <c r="I12" s="4">
        <f t="shared" si="0"/>
        <v>0.48</v>
      </c>
      <c r="J12" s="5">
        <f t="shared" si="1"/>
        <v>151.46000000000021</v>
      </c>
    </row>
    <row r="13" spans="2:10" x14ac:dyDescent="0.25">
      <c r="B13" s="1" t="s">
        <v>8</v>
      </c>
      <c r="C13" s="12" t="s">
        <v>34</v>
      </c>
      <c r="D13" s="3">
        <v>1.6349165161239309E-2</v>
      </c>
      <c r="E13" s="16">
        <v>1000</v>
      </c>
      <c r="F13" s="2">
        <v>106.94444444444441</v>
      </c>
      <c r="G13" s="2">
        <v>183.7222222222224</v>
      </c>
      <c r="H13" s="3">
        <v>0.8</v>
      </c>
      <c r="I13" s="4">
        <f t="shared" si="0"/>
        <v>0.19999999999999996</v>
      </c>
      <c r="J13" s="5">
        <f t="shared" si="1"/>
        <v>122.30000000000001</v>
      </c>
    </row>
    <row r="14" spans="2:10" x14ac:dyDescent="0.25">
      <c r="B14" s="1" t="s">
        <v>9</v>
      </c>
      <c r="C14" s="12" t="s">
        <v>35</v>
      </c>
      <c r="D14" s="3">
        <v>3.4060760752581895E-3</v>
      </c>
      <c r="E14" s="16">
        <v>1000</v>
      </c>
      <c r="F14" s="2">
        <v>168.8888888888892</v>
      </c>
      <c r="G14" s="2">
        <v>282.2222222222224</v>
      </c>
      <c r="H14" s="3">
        <v>0.52</v>
      </c>
      <c r="I14" s="4">
        <f t="shared" si="0"/>
        <v>0.48</v>
      </c>
      <c r="J14" s="5">
        <f t="shared" si="1"/>
        <v>223.28888888888912</v>
      </c>
    </row>
    <row r="15" spans="2:10" x14ac:dyDescent="0.25">
      <c r="B15" s="1" t="s">
        <v>10</v>
      </c>
      <c r="C15" s="12" t="s">
        <v>35</v>
      </c>
      <c r="D15" s="3">
        <v>7.8339749730938334E-3</v>
      </c>
      <c r="E15" s="16">
        <v>1000</v>
      </c>
      <c r="F15" s="2">
        <v>145.55555555555554</v>
      </c>
      <c r="G15" s="2">
        <v>227.05555555555563</v>
      </c>
      <c r="H15" s="3">
        <v>1</v>
      </c>
      <c r="I15" s="4">
        <f t="shared" si="0"/>
        <v>0</v>
      </c>
      <c r="J15" s="5">
        <f t="shared" si="1"/>
        <v>145.55555555555554</v>
      </c>
    </row>
    <row r="16" spans="2:10" x14ac:dyDescent="0.25">
      <c r="B16" s="1" t="s">
        <v>11</v>
      </c>
      <c r="C16" s="12" t="s">
        <v>37</v>
      </c>
      <c r="D16" s="3">
        <v>1.6349165161239309E-2</v>
      </c>
      <c r="E16" s="16">
        <v>1000</v>
      </c>
      <c r="F16" s="2">
        <v>128.88888888888886</v>
      </c>
      <c r="G16" s="2">
        <v>208.88888888888931</v>
      </c>
      <c r="H16" s="3">
        <v>1</v>
      </c>
      <c r="I16" s="4">
        <f t="shared" si="0"/>
        <v>0</v>
      </c>
      <c r="J16" s="5">
        <f t="shared" si="1"/>
        <v>128.88888888888886</v>
      </c>
    </row>
    <row r="17" spans="2:10" x14ac:dyDescent="0.25">
      <c r="B17" s="1" t="s">
        <v>12</v>
      </c>
      <c r="C17" s="12" t="s">
        <v>38</v>
      </c>
      <c r="D17" s="3">
        <v>1.6349165161239309E-2</v>
      </c>
      <c r="E17" s="16">
        <v>1000</v>
      </c>
      <c r="F17" s="2">
        <v>132.22222222222223</v>
      </c>
      <c r="G17" s="2">
        <v>215.50000000000037</v>
      </c>
      <c r="H17" s="3">
        <v>1</v>
      </c>
      <c r="I17" s="4">
        <f t="shared" si="0"/>
        <v>0</v>
      </c>
      <c r="J17" s="5">
        <f t="shared" si="1"/>
        <v>132.22222222222223</v>
      </c>
    </row>
    <row r="18" spans="2:10" x14ac:dyDescent="0.25">
      <c r="B18" s="1" t="s">
        <v>13</v>
      </c>
      <c r="C18" s="12" t="s">
        <v>36</v>
      </c>
      <c r="D18" s="3">
        <v>0.11613646394154865</v>
      </c>
      <c r="E18" s="16">
        <v>2000</v>
      </c>
      <c r="F18" s="2">
        <v>120.61111111111109</v>
      </c>
      <c r="G18" s="2">
        <v>202.16666666666711</v>
      </c>
      <c r="H18" s="3">
        <v>0.65</v>
      </c>
      <c r="I18" s="4">
        <f t="shared" si="0"/>
        <v>0.35</v>
      </c>
      <c r="J18" s="5">
        <f t="shared" si="1"/>
        <v>149.15555555555568</v>
      </c>
    </row>
    <row r="19" spans="2:10" x14ac:dyDescent="0.25">
      <c r="B19" s="1" t="s">
        <v>14</v>
      </c>
      <c r="C19" s="12" t="s">
        <v>37</v>
      </c>
      <c r="D19" s="3">
        <v>2.8522179431488652E-2</v>
      </c>
      <c r="E19" s="16">
        <v>2000</v>
      </c>
      <c r="F19" s="2">
        <v>162.22222222222257</v>
      </c>
      <c r="G19" s="2">
        <v>245.55555555555577</v>
      </c>
      <c r="H19" s="3">
        <v>0.95</v>
      </c>
      <c r="I19" s="4">
        <f t="shared" si="0"/>
        <v>5.0000000000000044E-2</v>
      </c>
      <c r="J19" s="5">
        <f t="shared" si="1"/>
        <v>166.38888888888923</v>
      </c>
    </row>
    <row r="20" spans="2:10" x14ac:dyDescent="0.25">
      <c r="B20" s="1" t="s">
        <v>15</v>
      </c>
      <c r="C20" s="12" t="s">
        <v>35</v>
      </c>
      <c r="D20" s="3">
        <v>5.8507034731258784E-3</v>
      </c>
      <c r="E20" s="16">
        <v>2000</v>
      </c>
      <c r="F20" s="2">
        <v>153.72222222222223</v>
      </c>
      <c r="G20" s="2">
        <v>271.94444444444463</v>
      </c>
      <c r="H20" s="3">
        <v>0.65</v>
      </c>
      <c r="I20" s="4">
        <f t="shared" si="0"/>
        <v>0.35</v>
      </c>
      <c r="J20" s="5">
        <f t="shared" si="1"/>
        <v>195.10000000000008</v>
      </c>
    </row>
    <row r="21" spans="2:10" x14ac:dyDescent="0.25">
      <c r="B21" s="1" t="s">
        <v>16</v>
      </c>
      <c r="C21" s="12" t="s">
        <v>37</v>
      </c>
      <c r="D21" s="3">
        <v>2.8522179431488652E-2</v>
      </c>
      <c r="E21" s="16">
        <v>2000</v>
      </c>
      <c r="F21" s="2">
        <v>135.55555555555551</v>
      </c>
      <c r="G21" s="2">
        <v>218.27777777777806</v>
      </c>
      <c r="H21" s="3">
        <v>1</v>
      </c>
      <c r="I21" s="4">
        <f t="shared" si="0"/>
        <v>0</v>
      </c>
      <c r="J21" s="5">
        <f t="shared" si="1"/>
        <v>135.55555555555551</v>
      </c>
    </row>
    <row r="22" spans="2:10" x14ac:dyDescent="0.25">
      <c r="B22" s="1" t="s">
        <v>17</v>
      </c>
      <c r="C22" s="12" t="s">
        <v>38</v>
      </c>
      <c r="D22" s="3">
        <v>1.3895420748673957E-2</v>
      </c>
      <c r="E22" s="16">
        <v>2000</v>
      </c>
      <c r="F22" s="2">
        <v>138.88888888888889</v>
      </c>
      <c r="G22" s="2">
        <v>224.61111111111131</v>
      </c>
      <c r="H22" s="3">
        <v>1</v>
      </c>
      <c r="I22" s="4">
        <f t="shared" si="0"/>
        <v>0</v>
      </c>
      <c r="J22" s="5">
        <f t="shared" si="1"/>
        <v>138.88888888888889</v>
      </c>
    </row>
    <row r="23" spans="2:10" x14ac:dyDescent="0.25">
      <c r="B23" s="1" t="s">
        <v>18</v>
      </c>
      <c r="C23" s="12" t="s">
        <v>37</v>
      </c>
      <c r="D23" s="3">
        <v>2.8522179431488652E-2</v>
      </c>
      <c r="E23" s="16">
        <v>5000</v>
      </c>
      <c r="F23" s="2">
        <v>117.9444444444444</v>
      </c>
      <c r="G23" s="2">
        <v>202.16666666666711</v>
      </c>
      <c r="H23" s="3">
        <v>1</v>
      </c>
      <c r="I23" s="4">
        <f t="shared" si="0"/>
        <v>0</v>
      </c>
      <c r="J23" s="5">
        <f t="shared" si="1"/>
        <v>117.9444444444444</v>
      </c>
    </row>
    <row r="24" spans="2:10" x14ac:dyDescent="0.25">
      <c r="B24" s="1" t="s">
        <v>19</v>
      </c>
      <c r="C24" s="12" t="s">
        <v>38</v>
      </c>
      <c r="D24" s="3">
        <v>1.3895420748673957E-2</v>
      </c>
      <c r="E24" s="16">
        <v>5000</v>
      </c>
      <c r="F24" s="2">
        <v>122.16666666666666</v>
      </c>
      <c r="G24" s="2">
        <v>208.61111111111148</v>
      </c>
      <c r="H24" s="3">
        <v>1</v>
      </c>
      <c r="I24" s="4">
        <f t="shared" si="0"/>
        <v>0</v>
      </c>
      <c r="J24" s="5">
        <f t="shared" si="1"/>
        <v>122.16666666666666</v>
      </c>
    </row>
    <row r="25" spans="2:10" x14ac:dyDescent="0.25">
      <c r="B25" s="1" t="s">
        <v>20</v>
      </c>
      <c r="C25" s="12" t="s">
        <v>35</v>
      </c>
      <c r="D25" s="3">
        <v>1.3895420748673957E-2</v>
      </c>
      <c r="E25" s="16">
        <v>5000</v>
      </c>
      <c r="F25" s="2">
        <v>147.27777777777777</v>
      </c>
      <c r="G25" s="2">
        <v>238.88888888888914</v>
      </c>
      <c r="H25" s="3">
        <v>1</v>
      </c>
      <c r="I25" s="4">
        <f t="shared" si="0"/>
        <v>0</v>
      </c>
      <c r="J25" s="5">
        <f t="shared" si="1"/>
        <v>147.27777777777777</v>
      </c>
    </row>
    <row r="26" spans="2:10" x14ac:dyDescent="0.25">
      <c r="B26" s="1" t="s">
        <v>21</v>
      </c>
      <c r="C26" s="12" t="s">
        <v>34</v>
      </c>
      <c r="D26" s="3">
        <v>4.3148938114303335E-2</v>
      </c>
      <c r="E26" s="16">
        <v>5000</v>
      </c>
      <c r="F26" s="2">
        <v>121.49999999999999</v>
      </c>
      <c r="G26" s="2">
        <v>200.38888888888906</v>
      </c>
      <c r="H26" s="3">
        <v>0.8</v>
      </c>
      <c r="I26" s="4">
        <f t="shared" si="0"/>
        <v>0.19999999999999996</v>
      </c>
      <c r="J26" s="5">
        <f t="shared" si="1"/>
        <v>137.2777777777778</v>
      </c>
    </row>
    <row r="27" spans="2:10" x14ac:dyDescent="0.25">
      <c r="B27" s="1" t="s">
        <v>22</v>
      </c>
      <c r="C27" s="12" t="s">
        <v>34</v>
      </c>
      <c r="D27" s="3">
        <v>0.32842804850567586</v>
      </c>
      <c r="E27" s="16">
        <v>10000</v>
      </c>
      <c r="F27" s="2">
        <v>95.5555555555555</v>
      </c>
      <c r="G27" s="2">
        <v>164.94444444444485</v>
      </c>
      <c r="H27" s="3">
        <v>1</v>
      </c>
      <c r="I27" s="4">
        <f t="shared" si="0"/>
        <v>0</v>
      </c>
      <c r="J27" s="5">
        <f t="shared" si="1"/>
        <v>95.5555555555555</v>
      </c>
    </row>
    <row r="28" spans="2:10" x14ac:dyDescent="0.25">
      <c r="B28" s="1" t="s">
        <v>23</v>
      </c>
      <c r="C28" s="12" t="s">
        <v>34</v>
      </c>
      <c r="D28" s="3">
        <v>0</v>
      </c>
      <c r="E28" s="6"/>
      <c r="F28" s="7"/>
      <c r="G28" s="7"/>
      <c r="H28" s="8"/>
      <c r="I28" s="9"/>
      <c r="J28" s="10"/>
    </row>
    <row r="31" spans="2:10" x14ac:dyDescent="0.25">
      <c r="C31" s="14" t="s">
        <v>31</v>
      </c>
      <c r="D31" s="11" t="s">
        <v>39</v>
      </c>
      <c r="E31" s="11" t="s">
        <v>40</v>
      </c>
    </row>
    <row r="32" spans="2:10" x14ac:dyDescent="0.25">
      <c r="C32" s="12" t="s">
        <v>33</v>
      </c>
      <c r="D32" s="15">
        <f t="array" ref="D32">SUMPRODUCT(IF($C$5:$C$28=$C32,$D$5:$D$28),IF($C$5:$C$28=$C32,$J$5:$J$28))/SUMIFS($D$5:$D$28,$C$5:$C$28,$C32)</f>
        <v>40.84216666666665</v>
      </c>
      <c r="E32" s="13">
        <f t="shared" ref="E32:E37" si="2">$D32/$D$37</f>
        <v>0.23845281703047019</v>
      </c>
    </row>
    <row r="33" spans="3:5" x14ac:dyDescent="0.25">
      <c r="C33" s="12" t="s">
        <v>34</v>
      </c>
      <c r="D33" s="15">
        <f t="array" ref="D33">SUMPRODUCT(IF($C$5:$C$28=$C33,$D$5:$D$28),IF($C$5:$C$28=$C33,$J$5:$J$28))/SUMIFS($D$5:$D$28,$C$5:$C$28,$C33)</f>
        <v>102.18936298188611</v>
      </c>
      <c r="E33" s="13">
        <f t="shared" si="2"/>
        <v>0.5966221545603605</v>
      </c>
    </row>
    <row r="34" spans="3:5" x14ac:dyDescent="0.25">
      <c r="C34" s="12" t="s">
        <v>38</v>
      </c>
      <c r="D34" s="15">
        <f t="array" ref="D34">SUMPRODUCT(IF($C$5:$C$28=$C34,$D$5:$D$28),IF($C$5:$C$28=$C34,$J$5:$J$28))/SUMIFS($D$5:$D$28,$C$5:$C$28,$C34)</f>
        <v>134.34256678200956</v>
      </c>
      <c r="E34" s="13">
        <f t="shared" si="2"/>
        <v>0.78434534969025294</v>
      </c>
    </row>
    <row r="35" spans="3:5" x14ac:dyDescent="0.25">
      <c r="C35" s="12" t="s">
        <v>37</v>
      </c>
      <c r="D35" s="15">
        <f t="array" ref="D35">SUMPRODUCT(IF($C$5:$C$28=$C35,$D$5:$D$28),IF($C$5:$C$28=$C35,$J$5:$J$28))/SUMIFS($D$5:$D$28,$C$5:$C$28,$C35)</f>
        <v>138.18647651479239</v>
      </c>
      <c r="E35" s="13">
        <f t="shared" si="2"/>
        <v>0.80678762391320658</v>
      </c>
    </row>
    <row r="36" spans="3:5" x14ac:dyDescent="0.25">
      <c r="C36" s="12" t="s">
        <v>36</v>
      </c>
      <c r="D36" s="15">
        <f t="array" ref="D36">SUMPRODUCT(IF($C$5:$C$28=$C36,$D$5:$D$28),IF($C$5:$C$28=$C36,$J$5:$J$28))/SUMIFS($D$5:$D$28,$C$5:$C$28,$C36)</f>
        <v>169.26413622306697</v>
      </c>
      <c r="E36" s="13">
        <f t="shared" si="2"/>
        <v>0.98823136475667517</v>
      </c>
    </row>
    <row r="37" spans="3:5" x14ac:dyDescent="0.25">
      <c r="C37" s="12" t="s">
        <v>35</v>
      </c>
      <c r="D37" s="15">
        <f t="array" ref="D37">SUMPRODUCT(IF($C$5:$C$28=$C37,$D$5:$D$28),IF($C$5:$C$28=$C37,$J$5:$J$28))/SUMIFS($D$5:$D$28,$C$5:$C$28,$C37)</f>
        <v>171.27986649638834</v>
      </c>
      <c r="E37" s="13">
        <f t="shared" si="2"/>
        <v>1</v>
      </c>
    </row>
    <row r="38" spans="3:5" ht="49.5" customHeight="1" x14ac:dyDescent="0.25">
      <c r="C38" s="17" t="s">
        <v>41</v>
      </c>
      <c r="D38" s="17"/>
      <c r="E38" s="17"/>
    </row>
  </sheetData>
  <mergeCells count="1">
    <mergeCell ref="C38:E3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04919FB2FB1F4EA19E846E34729454" ma:contentTypeVersion="6" ma:contentTypeDescription="Create a new document." ma:contentTypeScope="" ma:versionID="ae6aba23a08e8502a875f575b8513e62">
  <xsd:schema xmlns:xsd="http://www.w3.org/2001/XMLSchema" xmlns:xs="http://www.w3.org/2001/XMLSchema" xmlns:p="http://schemas.microsoft.com/office/2006/metadata/properties" xmlns:ns2="ac66bcaa-cb5b-4d4e-9178-5a212b417d3a" xmlns:ns3="4a5d7a04-907a-4a7f-8a47-99715b49607f" targetNamespace="http://schemas.microsoft.com/office/2006/metadata/properties" ma:root="true" ma:fieldsID="24274668457b452a09d734d0045fe556" ns2:_="" ns3:_="">
    <xsd:import namespace="ac66bcaa-cb5b-4d4e-9178-5a212b417d3a"/>
    <xsd:import namespace="4a5d7a04-907a-4a7f-8a47-99715b4960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66bcaa-cb5b-4d4e-9178-5a212b417d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d7a04-907a-4a7f-8a47-99715b4960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ECD3CF-89AB-4E33-9D85-440336487E61}">
  <ds:schemaRefs>
    <ds:schemaRef ds:uri="1e1ceed4-19e0-4278-b8dd-70767f908754"/>
    <ds:schemaRef ds:uri="http://schemas.microsoft.com/office/2006/metadata/properties"/>
    <ds:schemaRef ds:uri="http://purl.org/dc/terms/"/>
    <ds:schemaRef ds:uri="http://schemas.microsoft.com/office/2006/documentManagement/types"/>
    <ds:schemaRef ds:uri="5346249c-4a8b-46b6-aa49-22b28aeb7f91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206840-13BC-4867-9F77-38FDC740B8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67B825-C15D-4273-B285-582320992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66bcaa-cb5b-4d4e-9178-5a212b417d3a"/>
    <ds:schemaRef ds:uri="4a5d7a04-907a-4a7f-8a47-99715b4960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Kennerly</dc:creator>
  <cp:lastModifiedBy>Benrey, Ariane</cp:lastModifiedBy>
  <dcterms:created xsi:type="dcterms:W3CDTF">2019-07-12T01:39:09Z</dcterms:created>
  <dcterms:modified xsi:type="dcterms:W3CDTF">2019-08-27T17:03:31Z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0x0101007F04919FB2FB1F4EA19E846E34729454</vt:lpwstr>
  </property>
</Properties>
</file>