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njresources-my.sharepoint.com/personal/jastorino_njng_com/Documents/Work/BPU Reporting/Q1FY21/"/>
    </mc:Choice>
  </mc:AlternateContent>
  <xr:revisionPtr revIDLastSave="0" documentId="8_{C962D620-9772-4EB5-AE64-8372225CD464}" xr6:coauthVersionLast="46" xr6:coauthVersionMax="46" xr10:uidLastSave="{00000000-0000-0000-0000-000000000000}"/>
  <bookViews>
    <workbookView xWindow="28680" yWindow="-120" windowWidth="29040" windowHeight="15840" tabRatio="402" firstSheet="1" activeTab="1" xr2:uid="{00000000-000D-0000-FFFF-FFFF00000000}"/>
  </bookViews>
  <sheets>
    <sheet name="Wholesale Annual Electric (Orig" sheetId="25" state="hidden" r:id="rId1"/>
    <sheet name="Qtr NG Master" sheetId="27" r:id="rId2"/>
    <sheet name=" Qtr NG LMI" sheetId="29" r:id="rId3"/>
    <sheet name=" Qtr NG Business Class" sheetId="30" r:id="rId4"/>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NG Business Class'!#REF!</definedName>
    <definedName name="Z_E3A30FBC_675D_4AD8_9B2D_12956792A138_.wvu.Rows" localSheetId="2" hidden="1">' Qtr NG LMI'!#REF!</definedName>
    <definedName name="Z_E3A30FBC_675D_4AD8_9B2D_12956792A138_.wvu.Rows" localSheetId="1" hidden="1">'Qtr NG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27" l="1"/>
  <c r="K34" i="27"/>
  <c r="G34" i="27"/>
  <c r="F34" i="27"/>
  <c r="D34" i="27"/>
  <c r="E34" i="27"/>
  <c r="M16" i="27"/>
  <c r="M34" i="27"/>
  <c r="O34" i="27"/>
  <c r="O8" i="27"/>
  <c r="I29" i="27"/>
  <c r="H29" i="27"/>
  <c r="E29" i="27"/>
  <c r="O23" i="27"/>
  <c r="M23" i="27"/>
  <c r="K23" i="27"/>
  <c r="J23" i="27"/>
  <c r="I23" i="27"/>
  <c r="H23" i="27"/>
  <c r="E23" i="27"/>
  <c r="R16" i="27"/>
  <c r="P16" i="27"/>
  <c r="O16" i="27"/>
  <c r="N16" i="27"/>
  <c r="L16" i="27"/>
  <c r="R11" i="27"/>
  <c r="P11" i="27"/>
  <c r="O11" i="27"/>
  <c r="N11" i="27"/>
  <c r="M11" i="27"/>
  <c r="L11" i="27"/>
  <c r="K16" i="27"/>
  <c r="J16" i="27"/>
  <c r="I16" i="27"/>
  <c r="H16" i="27"/>
  <c r="G11" i="27"/>
  <c r="K11" i="27"/>
  <c r="J10" i="27"/>
  <c r="J9" i="27"/>
  <c r="J8" i="27"/>
  <c r="J11" i="27"/>
  <c r="H11" i="27"/>
  <c r="F11" i="27"/>
  <c r="E11" i="27"/>
  <c r="D11" i="27"/>
  <c r="E16" i="27"/>
  <c r="F15" i="27"/>
  <c r="F16" i="27"/>
  <c r="G16" i="27"/>
  <c r="D16" i="27"/>
  <c r="E27" i="27"/>
  <c r="M21" i="27"/>
  <c r="M22" i="27"/>
  <c r="M20" i="27"/>
  <c r="M19" i="27"/>
  <c r="K35" i="27"/>
  <c r="K29" i="27"/>
  <c r="R34" i="27"/>
  <c r="P34" i="27"/>
  <c r="L34" i="27"/>
  <c r="N34" i="27"/>
  <c r="J34" i="27"/>
  <c r="I34" i="27"/>
  <c r="K15" i="27"/>
  <c r="K14" i="27"/>
  <c r="K13" i="27"/>
  <c r="K12" i="27"/>
  <c r="G8" i="27"/>
  <c r="O29" i="27"/>
  <c r="P31" i="27"/>
  <c r="P29" i="27"/>
  <c r="P28" i="27"/>
  <c r="P27" i="27"/>
  <c r="P26" i="27"/>
  <c r="P25" i="27"/>
  <c r="P23" i="27"/>
  <c r="P22" i="27"/>
  <c r="P21" i="27"/>
  <c r="P20" i="27"/>
  <c r="P19" i="27"/>
  <c r="P15" i="27"/>
  <c r="P14" i="27"/>
  <c r="P13" i="27"/>
  <c r="P12" i="27"/>
  <c r="P10" i="27"/>
  <c r="P9" i="27"/>
  <c r="P8" i="27"/>
  <c r="M8" i="27"/>
  <c r="I15" i="29"/>
  <c r="I23" i="29"/>
  <c r="H15" i="29"/>
  <c r="H23" i="29"/>
  <c r="G23" i="29"/>
  <c r="G15" i="29"/>
  <c r="F15" i="29"/>
  <c r="E23" i="29"/>
  <c r="D23" i="29"/>
  <c r="E15" i="29"/>
  <c r="D15" i="29"/>
  <c r="M10" i="27"/>
  <c r="M9" i="27"/>
  <c r="R13" i="27"/>
  <c r="M29" i="27"/>
  <c r="M14" i="27"/>
  <c r="M13" i="27"/>
  <c r="M12" i="27"/>
  <c r="M15" i="27"/>
  <c r="H35" i="27"/>
  <c r="H22" i="27"/>
  <c r="H21" i="27"/>
  <c r="H20" i="27"/>
  <c r="H19" i="27"/>
  <c r="H15" i="27"/>
  <c r="H14" i="27"/>
  <c r="H13" i="27"/>
  <c r="H12" i="27"/>
  <c r="H8" i="27"/>
  <c r="I35" i="27"/>
  <c r="I22" i="27"/>
  <c r="I21" i="27"/>
  <c r="I20" i="27"/>
  <c r="I19" i="27"/>
  <c r="I15" i="27"/>
  <c r="I14" i="27"/>
  <c r="I13" i="27"/>
  <c r="I12" i="27"/>
  <c r="I11" i="27"/>
  <c r="N14" i="27"/>
  <c r="L23" i="27"/>
  <c r="N28" i="27"/>
  <c r="N27" i="27"/>
  <c r="N29" i="27"/>
  <c r="N26" i="27"/>
  <c r="N25" i="27"/>
  <c r="N22" i="27"/>
  <c r="N21" i="27"/>
  <c r="N20" i="27"/>
  <c r="N19" i="27"/>
  <c r="N15" i="27"/>
  <c r="N13" i="27"/>
  <c r="N12" i="27"/>
  <c r="N9" i="27"/>
  <c r="N10" i="27"/>
  <c r="N8" i="27"/>
  <c r="N23" i="27"/>
  <c r="J35" i="27"/>
  <c r="R29" i="27"/>
  <c r="L29" i="27"/>
  <c r="R23" i="27"/>
  <c r="O22" i="27"/>
  <c r="O21" i="27"/>
  <c r="O20" i="27"/>
  <c r="O19" i="27"/>
  <c r="O15" i="27"/>
  <c r="O14" i="27"/>
  <c r="O13" i="27"/>
  <c r="O12" i="27"/>
  <c r="O10" i="27"/>
  <c r="O9" i="27"/>
  <c r="F29" i="27"/>
  <c r="D29" i="27"/>
  <c r="G23" i="27"/>
  <c r="F23" i="27"/>
  <c r="D23" i="27"/>
  <c r="G14" i="27"/>
  <c r="G13" i="27"/>
  <c r="G9" i="27"/>
  <c r="G25" i="27"/>
  <c r="G29" i="27"/>
  <c r="G28" i="27"/>
  <c r="G27" i="27"/>
  <c r="G26" i="27"/>
  <c r="G22" i="27"/>
  <c r="G21" i="27"/>
  <c r="I32" i="27"/>
  <c r="H32" i="27"/>
  <c r="J32" i="27"/>
  <c r="G20" i="27"/>
  <c r="G19" i="27"/>
  <c r="F28" i="27"/>
  <c r="F27" i="27"/>
  <c r="F26" i="27"/>
  <c r="F25" i="27"/>
  <c r="F22" i="27"/>
  <c r="F21" i="27"/>
  <c r="F20" i="27"/>
  <c r="F19" i="27"/>
  <c r="G15" i="27"/>
  <c r="F14" i="27"/>
  <c r="F13" i="27"/>
  <c r="F12" i="27"/>
  <c r="F8" i="27"/>
  <c r="F20" i="30"/>
  <c r="G20" i="30"/>
  <c r="E20" i="30"/>
  <c r="D20" i="30"/>
  <c r="F18" i="30"/>
  <c r="G18" i="30"/>
  <c r="E18" i="30"/>
  <c r="D18" i="30"/>
  <c r="G12" i="30"/>
  <c r="F12" i="30"/>
  <c r="E12" i="30"/>
  <c r="D12" i="30"/>
  <c r="G21" i="29"/>
  <c r="F21" i="29"/>
  <c r="E21" i="29"/>
  <c r="D21" i="29"/>
  <c r="F23" i="29"/>
  <c r="F9" i="27"/>
  <c r="F10" i="27"/>
  <c r="G10" i="27"/>
  <c r="G12" i="27"/>
  <c r="J29" i="27"/>
  <c r="J25" i="27"/>
  <c r="J26" i="27"/>
  <c r="J27" i="27"/>
  <c r="J28" i="27"/>
  <c r="J19" i="27"/>
  <c r="J22" i="27"/>
  <c r="K22" i="27"/>
  <c r="J21" i="27"/>
  <c r="K21" i="27"/>
  <c r="J20" i="27"/>
  <c r="K20" i="27"/>
  <c r="J12" i="27"/>
  <c r="J13" i="27"/>
  <c r="J14" i="27"/>
  <c r="J15" i="27"/>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K1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<sst xmlns="http://schemas.openxmlformats.org/spreadsheetml/2006/main" count="220" uniqueCount="112">
  <si>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</si>
  <si>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</si>
  <si>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</si>
  <si>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</si>
  <si>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</si>
  <si>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</si>
  <si>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</si>
  <si>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</si>
  <si>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</si>
  <si>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</si>
  <si>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</si>
  <si>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</si>
  <si>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</si>
  <si>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</si>
  <si>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</si>
  <si>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</si>
  <si>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</si>
  <si>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</si>
  <si>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</si>
  <si>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</si>
  <si>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</si>
  <si>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</si>
  <si>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</si>
  <si>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</si>
  <si>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</si>
  <si>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</si>
  <si>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</si>
  <si>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</si>
  <si>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</si>
  <si>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</si>
  <si>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</si>
  <si>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</si>
  <si>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</si>
  <si>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</si>
  <si>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</si>
  <si>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</si>
  <si>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</si>
  <si>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</si>
  <si>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</si>
  <si>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</si>
  <si>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</si>
  <si>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</si>
  <si>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</si>
  <si>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</si>
  <si>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</si>
  <si>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</si>
  <si>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</si>
  <si>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</si>
  <si>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</si>
  <si>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</si>
  <si>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</si>
  <si>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</si>
  <si>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</si>
  <si>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</si>
  <si>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</si>
  <si>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PY22Q1</t>
  </si>
  <si>
    <t>Ex Ante Energy Savings</t>
  </si>
  <si>
    <t>D=C/B</t>
  </si>
  <si>
    <t>G</t>
  </si>
  <si>
    <t>H=G/F</t>
  </si>
  <si>
    <t>J</t>
  </si>
  <si>
    <t>L=K/J</t>
  </si>
  <si>
    <t>M</t>
  </si>
  <si>
    <t>N</t>
  </si>
  <si>
    <t>O</t>
  </si>
  <si>
    <t>NJNG</t>
  </si>
  <si>
    <t>Current Quarter</t>
  </si>
  <si>
    <t>Annual Forecasted Participation Number</t>
  </si>
  <si>
    <t>Reported Participation Number YTD</t>
  </si>
  <si>
    <t>YTD % of Annual Participants</t>
  </si>
  <si>
    <t>Current Quarter ($000)</t>
  </si>
  <si>
    <t>Annual Forecasted Program Costs ($000)</t>
  </si>
  <si>
    <t>Reported Program Costs YTD ($000)</t>
  </si>
  <si>
    <t>YTD % of Annual Budget</t>
  </si>
  <si>
    <t>Current Quarter Annual Retail Energy Savings (DTh)</t>
  </si>
  <si>
    <t>Annual Forecasted Retail Energy Savings (DTh)</t>
  </si>
  <si>
    <t>Reported Retail Energy Savings YTD (DTh)</t>
  </si>
  <si>
    <t>YTD % of Annual Energy Savings</t>
  </si>
  <si>
    <t>Reported Wholesale Energy Savings (DTh)</t>
  </si>
  <si>
    <t>Peak Demand Savings YTD (DT)</t>
  </si>
  <si>
    <t>Lifetime Retail Savings (DTh)</t>
  </si>
  <si>
    <t>Efficient Products*</t>
  </si>
  <si>
    <t>HVAC</t>
  </si>
  <si>
    <t>Community Kits</t>
  </si>
  <si>
    <t>Others</t>
  </si>
  <si>
    <t>Total Efficient Products</t>
  </si>
  <si>
    <t>Home Performance with Energy Star*</t>
  </si>
  <si>
    <t>Quick Home Energy Check-Up</t>
  </si>
  <si>
    <t>Sub-Program</t>
  </si>
  <si>
    <t>Direct Install*</t>
  </si>
  <si>
    <t>Prescriptive/Custom*</t>
  </si>
  <si>
    <t>Multi-Family*</t>
  </si>
  <si>
    <t>HPwES</t>
  </si>
  <si>
    <t>Total Multi-Family</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</si>
  <si>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</si>
  <si>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</si>
  <si>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</si>
  <si>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Reported Incentive Costs YTD ($000)</t>
  </si>
  <si>
    <t>LMI</t>
  </si>
  <si>
    <t>Non-LMI or Unverified</t>
  </si>
  <si>
    <r>
      <t>Home Performance with Energy Star</t>
    </r>
    <r>
      <rPr>
        <vertAlign val="superscript"/>
        <sz val="11"/>
        <rFont val="Calibri"/>
        <family val="2"/>
        <scheme val="minor"/>
      </rPr>
      <t>1</t>
    </r>
    <r>
      <rPr>
        <sz val="11"/>
        <color theme="1"/>
        <rFont val="Calibri"/>
        <family val="2"/>
        <scheme val="minor"/>
      </rPr>
      <t xml:space="preserve"> </t>
    </r>
  </si>
  <si>
    <t>Multi-Family</t>
  </si>
  <si>
    <t>Direct Installation/MF QHEC</t>
  </si>
  <si>
    <t>1 Income-qualified customers are directed to participate through the Comfort Partners or Moderate Income Weatherization programs.</t>
  </si>
  <si>
    <t>Reported Incentive Costs YTD ($)</t>
  </si>
  <si>
    <t>Small Commercial</t>
  </si>
  <si>
    <t>Large Commercial</t>
  </si>
  <si>
    <t>N/A</t>
  </si>
  <si>
    <t>Appendix B</t>
  </si>
  <si>
    <t>Appendix C</t>
  </si>
  <si>
    <t>Appendix D</t>
  </si>
  <si>
    <t xml:space="preserve">Note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</si>
</sst>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vertAlign val="superscript"/>
      <sz val="11"/>
      <name val="Calibri"/>
      <family val="2"/>
      <scheme val="minor"/>
    </font>
    <font>
      <b/>
      <sz val="18"/>
      <color rgb="FFFFFFFF"/>
      <name val="Calibri"/>
      <family val="2"/>
      <scheme val="minor"/>
    </font>
  </fonts>
  <fills count="8">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s>
  <borders count="9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indexed="64"/>
      </right>
      <top style="medium">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right style="thin">
        <color indexed="64"/>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554">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164" fontId="3" fillId="3" borderId="44" xfId="1" applyNumberFormat="1" applyFont="1" applyFill="1" applyBorder="1" applyAlignment="1"/>
    <xf numFmtId="0" fontId="13"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3" fillId="3" borderId="11" xfId="0" applyFont="1" applyFill="1" applyBorder="1"/>
    <xf numFmtId="164" fontId="3" fillId="3" borderId="40"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43" fontId="3" fillId="6" borderId="43" xfId="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3" fillId="3" borderId="43" xfId="0" applyFont="1" applyFill="1" applyBorder="1"/>
    <xf numFmtId="0" fontId="0" fillId="0" borderId="54" xfId="0" applyBorder="1" applyAlignment="1">
      <alignment horizontal="left" vertical="center" wrapText="1"/>
    </xf>
    <xf numFmtId="0" fontId="3" fillId="3" borderId="37" xfId="0" applyFont="1" applyFill="1" applyBorder="1"/>
    <xf numFmtId="0" fontId="3" fillId="3" borderId="53" xfId="0" applyFont="1" applyFill="1" applyBorder="1"/>
    <xf numFmtId="164" fontId="8" fillId="2" borderId="41" xfId="1" applyNumberFormat="1" applyFont="1" applyFill="1" applyBorder="1" applyAlignment="1">
      <alignment horizontal="center"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0" fontId="8" fillId="2" borderId="38" xfId="0" applyFont="1" applyFill="1" applyBorder="1" applyAlignment="1">
      <alignment horizontal="center" vertical="center" wrapText="1"/>
    </xf>
    <xf numFmtId="9" fontId="0" fillId="0" borderId="0" xfId="3" applyFont="1" applyFill="1" applyBorder="1"/>
    <xf numFmtId="0" fontId="0" fillId="0" borderId="57" xfId="0"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3" fillId="3" borderId="44" xfId="0" applyFont="1" applyFill="1" applyBorder="1"/>
    <xf numFmtId="164" fontId="3" fillId="3" borderId="11" xfId="1" applyNumberFormat="1" applyFont="1" applyFill="1" applyBorder="1" applyAlignment="1"/>
    <xf numFmtId="164" fontId="0" fillId="0" borderId="21" xfId="1" applyNumberFormat="1" applyFont="1" applyFill="1" applyBorder="1" applyAlignment="1">
      <alignment horizontal="right"/>
    </xf>
    <xf numFmtId="0" fontId="0" fillId="0" borderId="5" xfId="0" applyBorder="1" applyAlignment="1">
      <alignment horizontal="left" vertical="center" wrapText="1"/>
    </xf>
    <xf numFmtId="0" fontId="3" fillId="3" borderId="59" xfId="0" applyFont="1" applyFill="1" applyBorder="1"/>
    <xf numFmtId="0" fontId="0" fillId="0" borderId="2" xfId="0" applyBorder="1" applyAlignment="1">
      <alignment horizontal="left" vertical="center" wrapText="1"/>
    </xf>
    <xf numFmtId="0" fontId="3" fillId="3" borderId="63" xfId="0" applyFont="1" applyFill="1" applyBorder="1"/>
    <xf numFmtId="0" fontId="0" fillId="0" borderId="55" xfId="0" applyBorder="1" applyAlignment="1">
      <alignment vertical="center" wrapText="1"/>
    </xf>
    <xf numFmtId="0" fontId="3" fillId="3" borderId="65" xfId="0" applyFont="1" applyFill="1" applyBorder="1"/>
    <xf numFmtId="164" fontId="3" fillId="3" borderId="65" xfId="1" applyNumberFormat="1" applyFont="1" applyFill="1" applyBorder="1" applyAlignment="1"/>
    <xf numFmtId="0" fontId="3" fillId="3" borderId="58" xfId="0" applyFont="1" applyFill="1" applyBorder="1"/>
    <xf numFmtId="0" fontId="0" fillId="2" borderId="62"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1" xfId="0" applyFont="1" applyFill="1" applyBorder="1"/>
    <xf numFmtId="164" fontId="3" fillId="3" borderId="64" xfId="1" applyNumberFormat="1" applyFont="1" applyFill="1" applyBorder="1" applyAlignment="1"/>
    <xf numFmtId="0" fontId="3" fillId="3" borderId="50" xfId="0" applyFont="1" applyFill="1" applyBorder="1"/>
    <xf numFmtId="0" fontId="0" fillId="0" borderId="55" xfId="0" applyBorder="1"/>
    <xf numFmtId="0" fontId="3" fillId="3" borderId="52" xfId="0" applyFont="1" applyFill="1" applyBorder="1"/>
    <xf numFmtId="0" fontId="3" fillId="3" borderId="67"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7" xfId="0" applyFill="1" applyBorder="1" applyAlignment="1">
      <alignment vertical="center" wrapText="1"/>
    </xf>
    <xf numFmtId="0" fontId="0" fillId="2" borderId="65" xfId="0" applyFill="1" applyBorder="1" applyAlignment="1">
      <alignment vertical="center" wrapText="1"/>
    </xf>
    <xf numFmtId="0" fontId="3" fillId="3" borderId="27" xfId="0" applyFont="1" applyFill="1" applyBorder="1"/>
    <xf numFmtId="0" fontId="3" fillId="3" borderId="28" xfId="0" applyFont="1" applyFill="1" applyBorder="1"/>
    <xf numFmtId="0" fontId="0" fillId="5" borderId="59" xfId="0" applyFill="1" applyBorder="1" applyAlignment="1">
      <alignment horizontal="left" vertical="center" wrapText="1"/>
    </xf>
    <xf numFmtId="0" fontId="0" fillId="5" borderId="33" xfId="0" applyFill="1" applyBorder="1" applyAlignment="1">
      <alignment horizontal="left" vertical="center" wrapText="1"/>
    </xf>
    <xf numFmtId="0" fontId="0" fillId="5" borderId="12" xfId="0" applyFill="1" applyBorder="1" applyAlignment="1">
      <alignment horizontal="left" vertical="center" wrapText="1"/>
    </xf>
    <xf numFmtId="0" fontId="6" fillId="7" borderId="6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3" fillId="3" borderId="63" xfId="0" applyFont="1" applyFill="1" applyBorder="1" applyAlignment="1">
      <alignment horizontal="center" vertical="center"/>
    </xf>
    <xf numFmtId="0" fontId="0" fillId="0" borderId="21" xfId="0" applyBorder="1" applyAlignment="1">
      <alignment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0"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69" xfId="0" applyFont="1" applyFill="1" applyBorder="1" applyAlignment="1">
      <alignment horizontal="center" vertical="center" wrapText="1"/>
    </xf>
    <xf numFmtId="0" fontId="0" fillId="5" borderId="61" xfId="0" applyFill="1" applyBorder="1" applyAlignment="1">
      <alignment horizontal="left" vertical="center" wrapText="1"/>
    </xf>
    <xf numFmtId="0" fontId="0" fillId="5" borderId="68" xfId="0" applyFill="1" applyBorder="1" applyAlignment="1">
      <alignment horizontal="left" vertical="center" wrapText="1"/>
    </xf>
    <xf numFmtId="0" fontId="0" fillId="5" borderId="46" xfId="0" applyFill="1" applyBorder="1" applyAlignment="1">
      <alignment horizontal="left" vertical="center" wrapText="1"/>
    </xf>
    <xf numFmtId="0" fontId="0" fillId="0" borderId="2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 fillId="3" borderId="63"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0" fillId="0" borderId="11" xfId="0" applyBorder="1" applyAlignment="1">
      <alignment horizontal="center" vertical="center"/>
    </xf>
    <xf numFmtId="0" fontId="0" fillId="0" borderId="29" xfId="0" applyBorder="1" applyAlignment="1">
      <alignment horizontal="left" vertical="center" wrapText="1"/>
    </xf>
    <xf numFmtId="0" fontId="0" fillId="0" borderId="36" xfId="0" applyBorder="1" applyAlignment="1">
      <alignment vertical="center"/>
    </xf>
    <xf numFmtId="0" fontId="0" fillId="0" borderId="14" xfId="0" applyBorder="1" applyAlignment="1">
      <alignment vertical="center" wrapText="1"/>
    </xf>
    <xf numFmtId="0" fontId="0" fillId="0" borderId="47" xfId="0" applyBorder="1" applyAlignment="1">
      <alignment vertical="center"/>
    </xf>
    <xf numFmtId="164" fontId="0" fillId="0" borderId="7" xfId="1" applyNumberFormat="1" applyFont="1" applyFill="1" applyBorder="1" applyAlignment="1">
      <alignment horizontal="right"/>
    </xf>
    <xf numFmtId="0" fontId="0" fillId="0" borderId="12" xfId="0" applyBorder="1" applyAlignment="1">
      <alignment vertical="center"/>
    </xf>
    <xf numFmtId="164" fontId="0" fillId="0" borderId="11" xfId="1" applyNumberFormat="1" applyFont="1" applyFill="1" applyBorder="1"/>
    <xf numFmtId="0" fontId="3" fillId="3" borderId="57" xfId="0" applyFont="1" applyFill="1" applyBorder="1"/>
    <xf numFmtId="0" fontId="3" fillId="3" borderId="19" xfId="0" applyFont="1" applyFill="1" applyBorder="1"/>
    <xf numFmtId="164" fontId="3" fillId="3" borderId="19" xfId="1" applyNumberFormat="1" applyFont="1" applyFill="1" applyBorder="1" applyAlignment="1"/>
    <xf numFmtId="164" fontId="3" fillId="3" borderId="44" xfId="1" applyNumberFormat="1" applyFont="1" applyFill="1" applyBorder="1" applyAlignment="1">
      <alignment horizontal="right"/>
    </xf>
    <xf numFmtId="0" fontId="0" fillId="0" borderId="23" xfId="0" applyBorder="1"/>
    <xf numFmtId="0" fontId="0" fillId="0" borderId="42" xfId="0" applyBorder="1"/>
    <xf numFmtId="0" fontId="0" fillId="0" borderId="69" xfId="0" applyBorder="1"/>
    <xf numFmtId="164" fontId="0" fillId="0" borderId="69" xfId="1" applyNumberFormat="1" applyFont="1" applyFill="1" applyBorder="1" applyAlignment="1">
      <alignment horizontal="right"/>
    </xf>
    <xf numFmtId="0" fontId="0" fillId="0" borderId="62" xfId="0" applyBorder="1" applyAlignment="1">
      <alignment horizontal="left" vertical="center" wrapText="1"/>
    </xf>
    <xf numFmtId="0" fontId="15" fillId="7" borderId="48" xfId="0" applyFont="1" applyFill="1" applyBorder="1" applyAlignment="1">
      <alignment horizontal="center" vertical="center" wrapText="1"/>
    </xf>
    <xf numFmtId="0" fontId="0" fillId="0" borderId="9" xfId="0" applyBorder="1" applyAlignment="1">
      <alignment horizontal="left" vertical="center" wrapText="1"/>
    </xf>
    <xf numFmtId="0" fontId="0" fillId="0" borderId="31" xfId="0" applyBorder="1" applyAlignment="1">
      <alignment vertical="center" wrapText="1"/>
    </xf>
    <xf numFmtId="0" fontId="0" fillId="0" borderId="31" xfId="0" applyBorder="1"/>
    <xf numFmtId="44" fontId="0" fillId="0" borderId="6" xfId="2" applyFont="1" applyBorder="1" applyAlignment="1">
      <alignment vertical="center"/>
    </xf>
    <xf numFmtId="44" fontId="0" fillId="0" borderId="10" xfId="2" applyFont="1" applyBorder="1" applyAlignment="1">
      <alignment vertical="center"/>
    </xf>
    <xf numFmtId="44" fontId="3" fillId="3" borderId="40" xfId="2" applyFont="1" applyFill="1" applyBorder="1"/>
    <xf numFmtId="44" fontId="0" fillId="2" borderId="37" xfId="2" applyFont="1" applyFill="1" applyBorder="1" applyAlignment="1">
      <alignment vertical="center" wrapText="1"/>
    </xf>
    <xf numFmtId="165" fontId="0" fillId="0" borderId="63" xfId="2" applyNumberFormat="1" applyFont="1" applyBorder="1" applyAlignment="1">
      <alignment vertical="center"/>
    </xf>
    <xf numFmtId="165" fontId="0" fillId="0" borderId="53" xfId="2" applyNumberFormat="1" applyFont="1" applyBorder="1" applyAlignment="1">
      <alignment vertical="center"/>
    </xf>
    <xf numFmtId="165" fontId="0" fillId="0" borderId="29" xfId="2" applyNumberFormat="1" applyFont="1" applyBorder="1" applyAlignment="1">
      <alignment vertical="center"/>
    </xf>
    <xf numFmtId="165" fontId="0" fillId="0" borderId="20" xfId="2" applyNumberFormat="1" applyFont="1" applyBorder="1" applyAlignment="1">
      <alignment vertical="center"/>
    </xf>
    <xf numFmtId="165" fontId="0" fillId="0" borderId="2" xfId="2" applyNumberFormat="1" applyFont="1" applyBorder="1" applyAlignment="1">
      <alignment vertical="center"/>
    </xf>
    <xf numFmtId="165" fontId="0" fillId="0" borderId="24" xfId="2" applyNumberFormat="1" applyFont="1" applyBorder="1" applyAlignment="1">
      <alignment vertical="center"/>
    </xf>
    <xf numFmtId="165" fontId="3" fillId="3" borderId="43" xfId="2" applyNumberFormat="1" applyFont="1" applyFill="1" applyBorder="1"/>
    <xf numFmtId="165" fontId="0" fillId="2" borderId="62" xfId="2" applyNumberFormat="1" applyFont="1" applyFill="1" applyBorder="1" applyAlignment="1">
      <alignment vertical="center" wrapText="1"/>
    </xf>
    <xf numFmtId="165" fontId="0" fillId="2" borderId="8" xfId="2" applyNumberFormat="1" applyFont="1" applyFill="1" applyBorder="1" applyAlignment="1">
      <alignment vertical="center" wrapText="1"/>
    </xf>
    <xf numFmtId="165" fontId="3" fillId="3" borderId="29" xfId="2" applyNumberFormat="1" applyFont="1" applyFill="1" applyBorder="1"/>
    <xf numFmtId="165" fontId="3" fillId="3" borderId="20" xfId="2" applyNumberFormat="1" applyFont="1" applyFill="1" applyBorder="1"/>
    <xf numFmtId="165" fontId="0" fillId="0" borderId="6" xfId="2" applyNumberFormat="1" applyFont="1" applyBorder="1" applyAlignment="1">
      <alignment vertical="center"/>
    </xf>
    <xf numFmtId="165" fontId="0" fillId="0" borderId="8" xfId="2" applyNumberFormat="1" applyFont="1" applyBorder="1" applyAlignment="1">
      <alignment vertical="center"/>
    </xf>
    <xf numFmtId="165" fontId="0" fillId="0" borderId="22" xfId="2" applyNumberFormat="1" applyFont="1" applyBorder="1" applyAlignment="1">
      <alignment vertical="center"/>
    </xf>
    <xf numFmtId="165" fontId="0" fillId="0" borderId="10" xfId="2" applyNumberFormat="1" applyFont="1" applyBorder="1" applyAlignment="1">
      <alignment vertical="center"/>
    </xf>
    <xf numFmtId="165" fontId="0" fillId="0" borderId="13" xfId="2" applyNumberFormat="1" applyFont="1" applyBorder="1" applyAlignment="1">
      <alignment vertical="center"/>
    </xf>
    <xf numFmtId="165" fontId="3" fillId="3" borderId="40" xfId="2" applyNumberFormat="1" applyFont="1" applyFill="1" applyBorder="1"/>
    <xf numFmtId="165" fontId="0" fillId="2" borderId="37" xfId="2" applyNumberFormat="1" applyFont="1" applyFill="1" applyBorder="1" applyAlignment="1">
      <alignment vertical="center" wrapText="1"/>
    </xf>
    <xf numFmtId="165" fontId="0" fillId="2" borderId="53" xfId="2" applyNumberFormat="1" applyFont="1" applyFill="1" applyBorder="1" applyAlignment="1">
      <alignment vertical="center" wrapText="1"/>
    </xf>
    <xf numFmtId="165" fontId="0" fillId="0" borderId="25" xfId="2" applyNumberFormat="1" applyFont="1" applyBorder="1" applyAlignment="1">
      <alignment vertical="center"/>
    </xf>
    <xf numFmtId="165" fontId="0" fillId="0" borderId="27" xfId="2" applyNumberFormat="1" applyFont="1" applyBorder="1" applyAlignment="1">
      <alignment vertical="center"/>
    </xf>
    <xf numFmtId="165" fontId="0" fillId="0" borderId="40" xfId="2" applyNumberFormat="1" applyFont="1" applyBorder="1" applyAlignment="1">
      <alignment vertical="center"/>
    </xf>
    <xf numFmtId="165" fontId="0" fillId="0" borderId="43" xfId="2" applyNumberFormat="1" applyFont="1" applyBorder="1" applyAlignment="1">
      <alignment vertical="center"/>
    </xf>
    <xf numFmtId="165" fontId="3" fillId="3" borderId="25" xfId="2" applyNumberFormat="1" applyFont="1" applyFill="1" applyBorder="1"/>
    <xf numFmtId="165" fontId="3" fillId="3" borderId="27" xfId="2" applyNumberFormat="1" applyFont="1" applyFill="1" applyBorder="1"/>
    <xf numFmtId="165" fontId="0" fillId="0" borderId="22" xfId="2" applyNumberFormat="1" applyFont="1" applyBorder="1"/>
    <xf numFmtId="165" fontId="0" fillId="0" borderId="20" xfId="2" applyNumberFormat="1" applyFont="1" applyBorder="1"/>
    <xf numFmtId="165" fontId="3" fillId="3" borderId="10" xfId="2" applyNumberFormat="1" applyFont="1" applyFill="1" applyBorder="1"/>
    <xf numFmtId="165" fontId="0" fillId="2" borderId="6" xfId="2" applyNumberFormat="1" applyFont="1" applyFill="1" applyBorder="1" applyAlignment="1">
      <alignment vertical="center" wrapText="1"/>
    </xf>
    <xf numFmtId="44" fontId="0" fillId="0" borderId="21" xfId="2" applyFont="1" applyBorder="1" applyAlignment="1">
      <alignment vertical="center"/>
    </xf>
    <xf numFmtId="44" fontId="0" fillId="0" borderId="47" xfId="2" applyFont="1" applyBorder="1" applyAlignment="1">
      <alignment vertical="center"/>
    </xf>
    <xf numFmtId="44" fontId="0" fillId="0" borderId="7" xfId="2" applyFont="1" applyBorder="1" applyAlignment="1">
      <alignment vertical="center"/>
    </xf>
    <xf numFmtId="44" fontId="0" fillId="0" borderId="36" xfId="2" applyFont="1" applyBorder="1" applyAlignment="1">
      <alignment vertical="center"/>
    </xf>
    <xf numFmtId="44" fontId="0" fillId="0" borderId="12" xfId="2" applyFont="1" applyBorder="1" applyAlignment="1">
      <alignment vertical="center"/>
    </xf>
    <xf numFmtId="44" fontId="0" fillId="0" borderId="11" xfId="2" applyFont="1" applyBorder="1" applyAlignment="1">
      <alignment vertical="center"/>
    </xf>
    <xf numFmtId="44" fontId="3" fillId="3" borderId="44" xfId="2" applyFont="1" applyFill="1" applyBorder="1"/>
    <xf numFmtId="44" fontId="0" fillId="2" borderId="65" xfId="2" applyFont="1" applyFill="1" applyBorder="1" applyAlignment="1">
      <alignment vertical="center" wrapText="1"/>
    </xf>
    <xf numFmtId="44" fontId="3" fillId="3" borderId="16" xfId="2" applyFont="1" applyFill="1" applyBorder="1"/>
    <xf numFmtId="44" fontId="3" fillId="3" borderId="19" xfId="2" applyFont="1" applyFill="1" applyBorder="1"/>
    <xf numFmtId="44" fontId="0" fillId="0" borderId="23" xfId="2" applyFont="1" applyBorder="1"/>
    <xf numFmtId="44" fontId="0" fillId="0" borderId="69" xfId="2" applyFont="1" applyBorder="1"/>
    <xf numFmtId="165" fontId="3" fillId="3" borderId="40" xfId="2" applyNumberFormat="1" applyFont="1" applyFill="1" applyBorder="1" applyAlignment="1"/>
    <xf numFmtId="165" fontId="0" fillId="0" borderId="0" xfId="0" applyNumberFormat="1"/>
    <xf numFmtId="165" fontId="0" fillId="0" borderId="20" xfId="2" applyNumberFormat="1" applyFont="1" applyFill="1" applyBorder="1" applyAlignment="1">
      <alignment vertical="center"/>
    </xf>
    <xf numFmtId="165" fontId="0" fillId="0" borderId="53" xfId="2" applyNumberFormat="1" applyFont="1" applyFill="1" applyBorder="1" applyAlignment="1">
      <alignment vertical="center"/>
    </xf>
    <xf numFmtId="165" fontId="0" fillId="0" borderId="24" xfId="2" applyNumberFormat="1" applyFont="1" applyFill="1" applyBorder="1" applyAlignment="1">
      <alignment vertical="center"/>
    </xf>
    <xf numFmtId="165" fontId="0" fillId="0" borderId="8" xfId="2" applyNumberFormat="1" applyFont="1" applyFill="1" applyBorder="1" applyAlignment="1">
      <alignment vertical="center"/>
    </xf>
    <xf numFmtId="165" fontId="0" fillId="0" borderId="13" xfId="2" applyNumberFormat="1" applyFont="1" applyFill="1" applyBorder="1" applyAlignment="1">
      <alignment vertical="center"/>
    </xf>
    <xf numFmtId="41" fontId="0" fillId="0" borderId="20" xfId="0" applyNumberFormat="1" applyBorder="1" applyAlignment="1">
      <alignment vertical="center"/>
    </xf>
    <xf numFmtId="41" fontId="3" fillId="3" borderId="43" xfId="0" applyNumberFormat="1" applyFont="1" applyFill="1" applyBorder="1"/>
    <xf numFmtId="41" fontId="3" fillId="3" borderId="27" xfId="0" applyNumberFormat="1" applyFont="1" applyFill="1" applyBorder="1"/>
    <xf numFmtId="41" fontId="3" fillId="3" borderId="13" xfId="0" applyNumberFormat="1" applyFont="1" applyFill="1" applyBorder="1"/>
    <xf numFmtId="41" fontId="0" fillId="0" borderId="73" xfId="0" applyNumberFormat="1" applyBorder="1" applyAlignment="1">
      <alignment vertical="center"/>
    </xf>
    <xf numFmtId="41" fontId="0" fillId="0" borderId="78" xfId="0" applyNumberFormat="1" applyBorder="1" applyAlignment="1">
      <alignment vertical="center"/>
    </xf>
    <xf numFmtId="168" fontId="0" fillId="0" borderId="79" xfId="3" applyNumberFormat="1" applyFont="1" applyBorder="1" applyAlignment="1">
      <alignment vertical="center"/>
    </xf>
    <xf numFmtId="168" fontId="0" fillId="0" borderId="1" xfId="3" applyNumberFormat="1" applyFont="1" applyBorder="1" applyAlignment="1">
      <alignment vertical="center"/>
    </xf>
    <xf numFmtId="168" fontId="0" fillId="0" borderId="31" xfId="3" applyNumberFormat="1" applyFont="1" applyBorder="1" applyAlignment="1">
      <alignment vertical="center"/>
    </xf>
    <xf numFmtId="168" fontId="0" fillId="0" borderId="3" xfId="3" applyNumberFormat="1" applyFont="1" applyBorder="1" applyAlignment="1">
      <alignment vertical="center"/>
    </xf>
    <xf numFmtId="168" fontId="0" fillId="0" borderId="81" xfId="3" applyNumberFormat="1" applyFont="1" applyBorder="1" applyAlignment="1">
      <alignment vertical="center"/>
    </xf>
    <xf numFmtId="168" fontId="0" fillId="0" borderId="82" xfId="3" applyNumberFormat="1" applyFont="1" applyBorder="1" applyAlignment="1">
      <alignment vertical="center"/>
    </xf>
    <xf numFmtId="168" fontId="0" fillId="0" borderId="45" xfId="3" applyNumberFormat="1" applyFont="1" applyBorder="1" applyAlignment="1">
      <alignment vertical="center"/>
    </xf>
    <xf numFmtId="168" fontId="3" fillId="3" borderId="64" xfId="3" applyNumberFormat="1" applyFont="1" applyFill="1" applyBorder="1"/>
    <xf numFmtId="44" fontId="3" fillId="3" borderId="10" xfId="2" applyFont="1" applyFill="1" applyBorder="1"/>
    <xf numFmtId="41" fontId="0" fillId="0" borderId="80" xfId="0" applyNumberFormat="1" applyBorder="1" applyAlignment="1">
      <alignment vertical="center"/>
    </xf>
    <xf numFmtId="41" fontId="0" fillId="0" borderId="53" xfId="0" applyNumberFormat="1" applyBorder="1" applyAlignment="1">
      <alignment vertical="center"/>
    </xf>
    <xf numFmtId="41" fontId="3" fillId="3" borderId="20" xfId="0" applyNumberFormat="1" applyFont="1" applyFill="1" applyBorder="1"/>
    <xf numFmtId="41" fontId="0" fillId="0" borderId="8" xfId="0" applyNumberFormat="1" applyBorder="1" applyAlignment="1">
      <alignment vertical="center"/>
    </xf>
    <xf numFmtId="41" fontId="0" fillId="0" borderId="13" xfId="0" applyNumberFormat="1" applyBorder="1" applyAlignment="1">
      <alignment vertical="center"/>
    </xf>
    <xf numFmtId="41" fontId="0" fillId="0" borderId="27" xfId="0" applyNumberFormat="1" applyBorder="1" applyAlignment="1">
      <alignment vertical="center"/>
    </xf>
    <xf numFmtId="41" fontId="0" fillId="0" borderId="43" xfId="0" applyNumberFormat="1" applyBorder="1" applyAlignment="1">
      <alignment vertical="center"/>
    </xf>
    <xf numFmtId="41" fontId="0" fillId="0" borderId="20" xfId="0" applyNumberFormat="1" applyBorder="1"/>
    <xf numFmtId="41" fontId="0" fillId="0" borderId="76" xfId="0" applyNumberFormat="1" applyBorder="1" applyAlignment="1">
      <alignment vertical="center"/>
    </xf>
    <xf numFmtId="41" fontId="0" fillId="0" borderId="77" xfId="0" applyNumberFormat="1" applyBorder="1" applyAlignment="1">
      <alignment vertical="center"/>
    </xf>
    <xf numFmtId="41" fontId="0" fillId="0" borderId="46" xfId="0" applyNumberFormat="1" applyBorder="1" applyAlignment="1">
      <alignment vertical="center"/>
    </xf>
    <xf numFmtId="41" fontId="0" fillId="0" borderId="30" xfId="0" applyNumberFormat="1" applyBorder="1" applyAlignment="1">
      <alignment vertical="center"/>
    </xf>
    <xf numFmtId="41" fontId="3" fillId="3" borderId="29" xfId="0" applyNumberFormat="1" applyFont="1" applyFill="1" applyBorder="1"/>
    <xf numFmtId="41" fontId="0" fillId="0" borderId="63" xfId="0" applyNumberFormat="1" applyBorder="1" applyAlignment="1">
      <alignment vertical="center"/>
    </xf>
    <xf numFmtId="41" fontId="0" fillId="0" borderId="6" xfId="0" applyNumberFormat="1" applyBorder="1" applyAlignment="1">
      <alignment vertical="center"/>
    </xf>
    <xf numFmtId="41" fontId="0" fillId="0" borderId="22" xfId="0" applyNumberFormat="1" applyBorder="1" applyAlignment="1">
      <alignment vertical="center"/>
    </xf>
    <xf numFmtId="41" fontId="0" fillId="0" borderId="10" xfId="0" applyNumberFormat="1" applyBorder="1" applyAlignment="1">
      <alignment vertical="center"/>
    </xf>
    <xf numFmtId="41" fontId="3" fillId="3" borderId="40" xfId="0" applyNumberFormat="1" applyFont="1" applyFill="1" applyBorder="1"/>
    <xf numFmtId="41" fontId="0" fillId="0" borderId="25" xfId="0" applyNumberFormat="1" applyBorder="1" applyAlignment="1">
      <alignment vertical="center"/>
    </xf>
    <xf numFmtId="41" fontId="0" fillId="0" borderId="40" xfId="0" applyNumberFormat="1" applyBorder="1" applyAlignment="1">
      <alignment vertical="center"/>
    </xf>
    <xf numFmtId="41" fontId="3" fillId="3" borderId="25" xfId="0" applyNumberFormat="1" applyFont="1" applyFill="1" applyBorder="1"/>
    <xf numFmtId="41" fontId="0" fillId="0" borderId="22" xfId="0" applyNumberFormat="1" applyBorder="1"/>
    <xf numFmtId="41" fontId="3" fillId="3" borderId="10" xfId="0" applyNumberFormat="1" applyFont="1" applyFill="1" applyBorder="1"/>
    <xf numFmtId="168" fontId="0" fillId="0" borderId="83" xfId="3" applyNumberFormat="1" applyFont="1" applyBorder="1" applyAlignment="1">
      <alignment vertical="center"/>
    </xf>
    <xf numFmtId="168" fontId="0" fillId="0" borderId="85" xfId="3" applyNumberFormat="1" applyFont="1" applyBorder="1" applyAlignment="1">
      <alignment vertical="center"/>
    </xf>
    <xf numFmtId="168" fontId="0" fillId="0" borderId="84" xfId="3" applyNumberFormat="1" applyFont="1" applyBorder="1" applyAlignment="1">
      <alignment vertical="center"/>
    </xf>
    <xf numFmtId="168" fontId="0" fillId="0" borderId="87" xfId="3" applyNumberFormat="1" applyFont="1" applyBorder="1" applyAlignment="1">
      <alignment vertical="center"/>
    </xf>
    <xf numFmtId="168" fontId="0" fillId="0" borderId="86" xfId="3" applyNumberFormat="1" applyFont="1" applyBorder="1" applyAlignment="1">
      <alignment vertical="center"/>
    </xf>
    <xf numFmtId="168" fontId="3" fillId="3" borderId="11" xfId="3" applyNumberFormat="1" applyFont="1" applyFill="1" applyBorder="1"/>
    <xf numFmtId="168" fontId="0" fillId="0" borderId="11" xfId="3" applyNumberFormat="1" applyFont="1" applyBorder="1" applyAlignment="1">
      <alignment vertical="center"/>
    </xf>
    <xf numFmtId="168" fontId="3" fillId="3" borderId="44" xfId="3" applyNumberFormat="1" applyFont="1" applyFill="1" applyBorder="1"/>
    <xf numFmtId="168" fontId="0" fillId="2" borderId="65" xfId="0" applyNumberFormat="1" applyFill="1" applyBorder="1" applyAlignment="1">
      <alignment vertical="center" wrapText="1"/>
    </xf>
    <xf numFmtId="0" fontId="3" fillId="3" borderId="21" xfId="0" applyFont="1" applyFill="1" applyBorder="1"/>
    <xf numFmtId="168" fontId="0" fillId="0" borderId="7" xfId="3" applyNumberFormat="1" applyFont="1" applyBorder="1" applyAlignment="1">
      <alignment vertical="center"/>
    </xf>
    <xf numFmtId="168" fontId="0" fillId="0" borderId="21" xfId="3" applyNumberFormat="1" applyFont="1" applyBorder="1" applyAlignment="1">
      <alignment vertical="center"/>
    </xf>
    <xf numFmtId="41" fontId="0" fillId="0" borderId="46" xfId="1" applyNumberFormat="1" applyFont="1" applyFill="1" applyBorder="1" applyAlignment="1">
      <alignment horizontal="right"/>
    </xf>
    <xf numFmtId="41" fontId="0" fillId="0" borderId="29" xfId="0" applyNumberFormat="1" applyBorder="1" applyAlignment="1">
      <alignment vertical="center"/>
    </xf>
    <xf numFmtId="41" fontId="0" fillId="0" borderId="30" xfId="1" applyNumberFormat="1" applyFont="1" applyFill="1" applyBorder="1" applyAlignment="1">
      <alignment horizontal="right"/>
    </xf>
    <xf numFmtId="41" fontId="0" fillId="0" borderId="2" xfId="0" applyNumberFormat="1" applyBorder="1" applyAlignment="1">
      <alignment vertical="center"/>
    </xf>
    <xf numFmtId="41" fontId="3" fillId="3" borderId="58" xfId="0" applyNumberFormat="1" applyFont="1" applyFill="1" applyBorder="1"/>
    <xf numFmtId="41" fontId="3" fillId="3" borderId="48" xfId="1" applyNumberFormat="1" applyFont="1" applyFill="1" applyBorder="1" applyAlignment="1"/>
    <xf numFmtId="41" fontId="0" fillId="2" borderId="62" xfId="0" applyNumberFormat="1" applyFill="1" applyBorder="1" applyAlignment="1">
      <alignment vertical="center" wrapText="1"/>
    </xf>
    <xf numFmtId="41" fontId="0" fillId="2" borderId="8" xfId="0" applyNumberFormat="1" applyFill="1" applyBorder="1" applyAlignment="1">
      <alignment vertical="center" wrapText="1"/>
    </xf>
    <xf numFmtId="41" fontId="0" fillId="2" borderId="66" xfId="0" applyNumberFormat="1" applyFill="1" applyBorder="1" applyAlignment="1">
      <alignment vertical="center" wrapText="1"/>
    </xf>
    <xf numFmtId="41" fontId="3" fillId="3" borderId="30" xfId="1" applyNumberFormat="1" applyFont="1" applyFill="1" applyBorder="1" applyAlignment="1"/>
    <xf numFmtId="41" fontId="0" fillId="0" borderId="47" xfId="0" applyNumberFormat="1" applyBorder="1" applyAlignment="1">
      <alignment vertical="center"/>
    </xf>
    <xf numFmtId="41" fontId="0" fillId="0" borderId="8" xfId="1" applyNumberFormat="1" applyFont="1" applyFill="1" applyBorder="1" applyAlignment="1">
      <alignment horizontal="right"/>
    </xf>
    <xf numFmtId="41" fontId="0" fillId="0" borderId="36" xfId="0" applyNumberFormat="1" applyBorder="1" applyAlignment="1">
      <alignment vertical="center"/>
    </xf>
    <xf numFmtId="41" fontId="0" fillId="0" borderId="20" xfId="1" applyNumberFormat="1" applyFont="1" applyFill="1" applyBorder="1" applyAlignment="1">
      <alignment horizontal="right"/>
    </xf>
    <xf numFmtId="41" fontId="0" fillId="0" borderId="12" xfId="0" applyNumberFormat="1" applyBorder="1" applyAlignment="1">
      <alignment vertical="center"/>
    </xf>
    <xf numFmtId="41" fontId="0" fillId="0" borderId="13" xfId="1" applyNumberFormat="1" applyFont="1" applyFill="1" applyBorder="1"/>
    <xf numFmtId="41" fontId="3" fillId="3" borderId="43" xfId="1" applyNumberFormat="1" applyFont="1" applyFill="1" applyBorder="1" applyAlignment="1"/>
    <xf numFmtId="41" fontId="0" fillId="2" borderId="37" xfId="0" applyNumberFormat="1" applyFill="1" applyBorder="1" applyAlignment="1">
      <alignment vertical="center" wrapText="1"/>
    </xf>
    <xf numFmtId="41" fontId="0" fillId="2" borderId="53" xfId="0" applyNumberFormat="1" applyFill="1" applyBorder="1" applyAlignment="1">
      <alignment vertical="center" wrapText="1"/>
    </xf>
    <xf numFmtId="41" fontId="0" fillId="0" borderId="27" xfId="1" applyNumberFormat="1" applyFont="1" applyFill="1" applyBorder="1" applyAlignment="1">
      <alignment horizontal="right"/>
    </xf>
    <xf numFmtId="41" fontId="0" fillId="0" borderId="43" xfId="1" applyNumberFormat="1" applyFont="1" applyFill="1" applyBorder="1" applyAlignment="1">
      <alignment horizontal="right"/>
    </xf>
    <xf numFmtId="41" fontId="0" fillId="0" borderId="20" xfId="1" applyNumberFormat="1" applyFont="1" applyFill="1" applyBorder="1"/>
    <xf numFmtId="41" fontId="3" fillId="3" borderId="13" xfId="1" applyNumberFormat="1" applyFont="1" applyFill="1" applyBorder="1" applyAlignment="1"/>
    <xf numFmtId="41" fontId="0" fillId="2" borderId="6" xfId="0" applyNumberFormat="1" applyFill="1" applyBorder="1" applyAlignment="1">
      <alignment vertical="center" wrapText="1"/>
    </xf>
    <xf numFmtId="9" fontId="3" fillId="3" borderId="13" xfId="3" applyFont="1" applyFill="1" applyBorder="1" applyAlignment="1"/>
    <xf numFmtId="41" fontId="0" fillId="0" borderId="53" xfId="1" applyNumberFormat="1" applyFont="1" applyFill="1" applyBorder="1"/>
    <xf numFmtId="41" fontId="0" fillId="0" borderId="1" xfId="1" applyNumberFormat="1" applyFont="1" applyFill="1" applyBorder="1"/>
    <xf numFmtId="41" fontId="0" fillId="0" borderId="31" xfId="1" applyNumberFormat="1" applyFont="1" applyFill="1" applyBorder="1"/>
    <xf numFmtId="41" fontId="3" fillId="3" borderId="64" xfId="1" applyNumberFormat="1" applyFont="1" applyFill="1" applyBorder="1" applyAlignment="1"/>
    <xf numFmtId="41" fontId="0" fillId="2" borderId="9" xfId="0" applyNumberFormat="1" applyFill="1" applyBorder="1" applyAlignment="1">
      <alignment vertical="center" wrapText="1"/>
    </xf>
    <xf numFmtId="41" fontId="3" fillId="3" borderId="20" xfId="1" applyNumberFormat="1" applyFont="1" applyFill="1" applyBorder="1" applyAlignment="1"/>
    <xf numFmtId="41" fontId="3" fillId="3" borderId="31" xfId="1" applyNumberFormat="1" applyFont="1" applyFill="1" applyBorder="1" applyAlignment="1"/>
    <xf numFmtId="41" fontId="0" fillId="0" borderId="8" xfId="1" applyNumberFormat="1" applyFont="1" applyFill="1" applyBorder="1"/>
    <xf numFmtId="41" fontId="0" fillId="0" borderId="7" xfId="1" applyNumberFormat="1" applyFont="1" applyFill="1" applyBorder="1" applyAlignment="1">
      <alignment horizontal="right"/>
    </xf>
    <xf numFmtId="41" fontId="0" fillId="0" borderId="21" xfId="1" applyNumberFormat="1" applyFont="1" applyFill="1" applyBorder="1" applyAlignment="1">
      <alignment horizontal="right"/>
    </xf>
    <xf numFmtId="41" fontId="0" fillId="0" borderId="11" xfId="1" applyNumberFormat="1" applyFont="1" applyFill="1" applyBorder="1"/>
    <xf numFmtId="41" fontId="3" fillId="3" borderId="49" xfId="1" applyNumberFormat="1" applyFont="1" applyFill="1" applyBorder="1" applyAlignment="1"/>
    <xf numFmtId="41" fontId="0" fillId="2" borderId="65" xfId="0" applyNumberFormat="1" applyFill="1" applyBorder="1" applyAlignment="1">
      <alignment vertical="center" wrapText="1"/>
    </xf>
    <xf numFmtId="41" fontId="0" fillId="0" borderId="7" xfId="1" applyNumberFormat="1" applyFont="1" applyFill="1" applyBorder="1"/>
    <xf numFmtId="41" fontId="0" fillId="0" borderId="27" xfId="1" applyNumberFormat="1" applyFont="1" applyFill="1" applyBorder="1"/>
    <xf numFmtId="41" fontId="0" fillId="0" borderId="28" xfId="1" applyNumberFormat="1" applyFont="1" applyFill="1" applyBorder="1"/>
    <xf numFmtId="41" fontId="0" fillId="0" borderId="21" xfId="1" applyNumberFormat="1" applyFont="1" applyFill="1" applyBorder="1"/>
    <xf numFmtId="41" fontId="0" fillId="0" borderId="43" xfId="1" applyNumberFormat="1" applyFont="1" applyFill="1" applyBorder="1"/>
    <xf numFmtId="41" fontId="0" fillId="0" borderId="44" xfId="1" applyNumberFormat="1" applyFont="1" applyFill="1" applyBorder="1"/>
    <xf numFmtId="41" fontId="3" fillId="3" borderId="28" xfId="1" applyNumberFormat="1" applyFont="1" applyFill="1" applyBorder="1" applyAlignment="1"/>
    <xf numFmtId="41" fontId="3" fillId="3" borderId="11" xfId="1" applyNumberFormat="1" applyFont="1" applyFill="1" applyBorder="1" applyAlignment="1">
      <alignment horizontal="right"/>
    </xf>
    <xf numFmtId="41" fontId="0" fillId="2" borderId="7" xfId="0" applyNumberFormat="1" applyFill="1" applyBorder="1" applyAlignment="1">
      <alignment vertical="center" wrapText="1"/>
    </xf>
    <xf numFmtId="41" fontId="0" fillId="0" borderId="88" xfId="0" applyNumberFormat="1" applyBorder="1" applyAlignment="1">
      <alignment vertical="center"/>
    </xf>
    <xf numFmtId="168" fontId="0" fillId="0" borderId="89" xfId="3" applyNumberFormat="1" applyFont="1" applyBorder="1" applyAlignment="1">
      <alignment vertical="center"/>
    </xf>
    <xf numFmtId="41" fontId="3" fillId="3" borderId="90" xfId="0" applyNumberFormat="1" applyFont="1" applyFill="1" applyBorder="1"/>
    <xf numFmtId="41" fontId="3" fillId="3" borderId="24" xfId="0" applyNumberFormat="1" applyFont="1" applyFill="1" applyBorder="1"/>
    <xf numFmtId="41" fontId="0" fillId="0" borderId="13" xfId="1" applyNumberFormat="1" applyFont="1" applyFill="1" applyBorder="1" applyAlignment="1">
      <alignment horizontal="right"/>
    </xf>
    <xf numFmtId="41" fontId="0" fillId="0" borderId="53" xfId="1" applyNumberFormat="1" applyFont="1" applyFill="1" applyBorder="1" applyAlignment="1">
      <alignment horizontal="right"/>
    </xf>
    <xf numFmtId="41" fontId="0" fillId="0" borderId="75" xfId="0" applyNumberFormat="1" applyBorder="1" applyAlignment="1">
      <alignment vertical="center"/>
    </xf>
    <xf numFmtId="41" fontId="0" fillId="0" borderId="24" xfId="0" applyNumberFormat="1" applyBorder="1" applyAlignment="1">
      <alignment vertical="center"/>
    </xf>
    <xf numFmtId="41" fontId="0" fillId="0" borderId="0" xfId="1" applyNumberFormat="1" applyFont="1" applyFill="1" applyBorder="1" applyAlignment="1">
      <alignment horizontal="right"/>
    </xf>
    <xf numFmtId="41" fontId="0" fillId="0" borderId="53" xfId="0" applyNumberFormat="1" applyBorder="1" applyAlignment="1">
      <alignment horizontal="right" vertical="center"/>
    </xf>
    <xf numFmtId="41" fontId="0" fillId="0" borderId="13" xfId="0" applyNumberFormat="1" applyBorder="1" applyAlignment="1">
      <alignment horizontal="right" vertical="center"/>
    </xf>
    <xf numFmtId="0" fontId="0" fillId="0" borderId="0" xfId="0" applyAlignment="1">
      <alignment horizontal="center"/>
    </xf>
    <xf numFmtId="0" fontId="3" fillId="5" borderId="60" xfId="0" applyFont="1" applyFill="1" applyBorder="1" applyAlignment="1">
      <alignment horizontal="left" vertical="center"/>
    </xf>
    <xf numFmtId="0" fontId="3" fillId="5" borderId="17" xfId="0" applyFont="1" applyFill="1" applyBorder="1" applyAlignment="1">
      <alignment horizontal="left" vertical="center" wrapText="1"/>
    </xf>
    <xf numFmtId="41" fontId="3" fillId="0" borderId="16" xfId="0" applyNumberFormat="1" applyFont="1" applyBorder="1" applyAlignment="1">
      <alignment vertical="center"/>
    </xf>
    <xf numFmtId="41" fontId="3" fillId="0" borderId="18" xfId="0" applyNumberFormat="1" applyFont="1" applyBorder="1" applyAlignment="1">
      <alignment vertical="center"/>
    </xf>
    <xf numFmtId="41" fontId="3" fillId="0" borderId="8" xfId="0" applyNumberFormat="1" applyFont="1" applyBorder="1" applyAlignment="1">
      <alignment vertical="center"/>
    </xf>
    <xf numFmtId="168" fontId="3" fillId="0" borderId="19" xfId="3" applyNumberFormat="1" applyFont="1" applyBorder="1" applyAlignment="1">
      <alignment vertical="center"/>
    </xf>
    <xf numFmtId="165" fontId="3" fillId="0" borderId="16" xfId="2" applyNumberFormat="1" applyFont="1" applyBorder="1" applyAlignment="1">
      <alignment vertical="center"/>
    </xf>
    <xf numFmtId="165" fontId="3" fillId="0" borderId="18" xfId="2" applyNumberFormat="1" applyFont="1" applyFill="1" applyBorder="1" applyAlignment="1">
      <alignment vertical="center"/>
    </xf>
    <xf numFmtId="165" fontId="3" fillId="0" borderId="18" xfId="2" applyNumberFormat="1" applyFont="1" applyBorder="1" applyAlignment="1">
      <alignment vertical="center"/>
    </xf>
    <xf numFmtId="41" fontId="3" fillId="0" borderId="18" xfId="1" applyNumberFormat="1" applyFont="1" applyFill="1" applyBorder="1" applyAlignment="1">
      <alignment horizontal="right"/>
    </xf>
    <xf numFmtId="41" fontId="3" fillId="0" borderId="18" xfId="1" applyNumberFormat="1" applyFont="1" applyFill="1" applyBorder="1"/>
    <xf numFmtId="41" fontId="3" fillId="0" borderId="19" xfId="1" applyNumberFormat="1" applyFont="1" applyFill="1" applyBorder="1"/>
    <xf numFmtId="0" fontId="3" fillId="0" borderId="0" xfId="0" applyFont="1" applyAlignment="1">
      <alignment vertical="center" wrapText="1"/>
    </xf>
    <xf numFmtId="0" fontId="3" fillId="0" borderId="0" xfId="0" applyFont="1"/>
    <xf numFmtId="41" fontId="0" fillId="0" borderId="4" xfId="1" applyNumberFormat="1" applyFont="1" applyFill="1" applyBorder="1" applyAlignment="1">
      <alignment vertical="center"/>
    </xf>
    <xf numFmtId="41" fontId="0" fillId="0" borderId="24" xfId="1" applyNumberFormat="1" applyFont="1" applyFill="1" applyBorder="1" applyAlignment="1">
      <alignment vertical="center"/>
    </xf>
    <xf numFmtId="41" fontId="0" fillId="0" borderId="39" xfId="0" applyNumberFormat="1" applyBorder="1" applyAlignment="1">
      <alignment vertical="center"/>
    </xf>
    <xf numFmtId="41" fontId="0" fillId="0" borderId="3" xfId="1" applyNumberFormat="1" applyFont="1" applyFill="1" applyBorder="1" applyAlignment="1">
      <alignment vertical="center"/>
    </xf>
    <xf numFmtId="41" fontId="0" fillId="0" borderId="74" xfId="0" applyNumberFormat="1" applyBorder="1" applyAlignment="1">
      <alignment vertical="center"/>
    </xf>
    <xf numFmtId="41" fontId="0" fillId="0" borderId="70" xfId="0" applyNumberFormat="1" applyBorder="1" applyAlignment="1">
      <alignment vertical="center"/>
    </xf>
    <xf numFmtId="41" fontId="0" fillId="0" borderId="63" xfId="0" applyNumberFormat="1" applyBorder="1" applyAlignment="1">
      <alignment horizontal="right" vertical="center"/>
    </xf>
    <xf numFmtId="41" fontId="0" fillId="0" borderId="72" xfId="0" applyNumberFormat="1" applyBorder="1" applyAlignment="1">
      <alignment vertical="center"/>
    </xf>
    <xf numFmtId="41" fontId="3" fillId="3" borderId="49" xfId="0" applyNumberFormat="1" applyFont="1" applyFill="1" applyBorder="1"/>
    <xf numFmtId="41" fontId="0" fillId="2" borderId="38" xfId="0" applyNumberFormat="1" applyFill="1" applyBorder="1" applyAlignment="1">
      <alignment vertical="center" wrapText="1"/>
    </xf>
    <xf numFmtId="41" fontId="0" fillId="0" borderId="37" xfId="0" applyNumberFormat="1" applyBorder="1" applyAlignment="1">
      <alignment vertical="center"/>
    </xf>
    <xf numFmtId="41" fontId="0" fillId="0" borderId="65" xfId="0" applyNumberFormat="1" applyBorder="1" applyAlignment="1">
      <alignment vertical="center"/>
    </xf>
    <xf numFmtId="41" fontId="0" fillId="0" borderId="21" xfId="0" applyNumberFormat="1" applyBorder="1" applyAlignment="1">
      <alignment vertical="center"/>
    </xf>
    <xf numFmtId="41" fontId="3" fillId="3" borderId="71" xfId="0" applyNumberFormat="1" applyFont="1" applyFill="1" applyBorder="1"/>
    <xf numFmtId="41" fontId="0" fillId="0" borderId="39" xfId="0" applyNumberFormat="1" applyBorder="1"/>
    <xf numFmtId="41" fontId="3" fillId="3" borderId="41" xfId="0" applyNumberFormat="1" applyFont="1" applyFill="1" applyBorder="1"/>
    <xf numFmtId="41" fontId="0" fillId="0" borderId="39" xfId="0" applyNumberFormat="1" applyBorder="1" applyAlignment="1">
      <alignment horizontal="right" vertical="center"/>
    </xf>
    <xf numFmtId="41" fontId="0" fillId="0" borderId="41" xfId="0" applyNumberFormat="1" applyBorder="1" applyAlignment="1">
      <alignment horizontal="right" vertical="center"/>
    </xf>
    <xf numFmtId="42" fontId="0" fillId="0" borderId="63" xfId="2" applyNumberFormat="1" applyFont="1" applyBorder="1" applyAlignment="1">
      <alignment vertical="center"/>
    </xf>
    <xf numFmtId="42" fontId="0" fillId="0" borderId="65" xfId="2" applyNumberFormat="1" applyFont="1" applyBorder="1" applyAlignment="1">
      <alignment vertical="center"/>
    </xf>
    <xf numFmtId="42" fontId="0" fillId="0" borderId="29" xfId="0" applyNumberFormat="1" applyBorder="1" applyAlignment="1">
      <alignment vertical="center"/>
    </xf>
    <xf numFmtId="42" fontId="0" fillId="0" borderId="21" xfId="0" applyNumberFormat="1" applyBorder="1" applyAlignment="1">
      <alignment horizontal="center" vertical="center"/>
    </xf>
    <xf numFmtId="42" fontId="0" fillId="0" borderId="21" xfId="0" applyNumberFormat="1" applyBorder="1" applyAlignment="1">
      <alignment vertical="center"/>
    </xf>
    <xf numFmtId="42" fontId="0" fillId="0" borderId="63" xfId="2" applyNumberFormat="1" applyFont="1" applyBorder="1" applyAlignment="1">
      <alignment horizontal="center" vertical="center"/>
    </xf>
    <xf numFmtId="42" fontId="0" fillId="0" borderId="29" xfId="2" applyNumberFormat="1" applyFont="1" applyBorder="1" applyAlignment="1">
      <alignment vertical="center"/>
    </xf>
    <xf numFmtId="42" fontId="0" fillId="0" borderId="21" xfId="2" applyNumberFormat="1" applyFont="1" applyBorder="1" applyAlignment="1">
      <alignment vertical="center"/>
    </xf>
    <xf numFmtId="42" fontId="0" fillId="0" borderId="72" xfId="2" applyNumberFormat="1" applyFont="1" applyBorder="1" applyAlignment="1">
      <alignment vertical="center"/>
    </xf>
    <xf numFmtId="42" fontId="0" fillId="0" borderId="41" xfId="0" applyNumberFormat="1" applyBorder="1" applyAlignment="1">
      <alignment horizontal="center" vertical="center"/>
    </xf>
    <xf numFmtId="42" fontId="0" fillId="0" borderId="63" xfId="0" applyNumberFormat="1" applyBorder="1" applyAlignment="1">
      <alignment vertical="center"/>
    </xf>
    <xf numFmtId="42" fontId="0" fillId="0" borderId="65" xfId="0" applyNumberFormat="1" applyBorder="1" applyAlignment="1">
      <alignment vertical="center"/>
    </xf>
    <xf numFmtId="42" fontId="3" fillId="3" borderId="49" xfId="0" applyNumberFormat="1" applyFont="1" applyFill="1" applyBorder="1"/>
    <xf numFmtId="42" fontId="0" fillId="2" borderId="62" xfId="0" applyNumberFormat="1" applyFill="1" applyBorder="1" applyAlignment="1">
      <alignment vertical="center" wrapText="1"/>
    </xf>
    <xf numFmtId="42" fontId="0" fillId="2" borderId="7" xfId="0" applyNumberFormat="1" applyFill="1" applyBorder="1" applyAlignment="1">
      <alignment vertical="center" wrapText="1"/>
    </xf>
    <xf numFmtId="42" fontId="0" fillId="0" borderId="37" xfId="2" applyNumberFormat="1" applyFont="1" applyBorder="1" applyAlignment="1">
      <alignment vertical="center"/>
    </xf>
    <xf numFmtId="42" fontId="0" fillId="0" borderId="22" xfId="2" applyNumberFormat="1" applyFont="1" applyBorder="1" applyAlignment="1">
      <alignment vertical="center"/>
    </xf>
    <xf numFmtId="42" fontId="3" fillId="3" borderId="25" xfId="0" applyNumberFormat="1" applyFont="1" applyFill="1" applyBorder="1"/>
    <xf numFmtId="42" fontId="3" fillId="3" borderId="28" xfId="0" applyNumberFormat="1" applyFont="1" applyFill="1" applyBorder="1"/>
    <xf numFmtId="42" fontId="0" fillId="0" borderId="22" xfId="0" applyNumberFormat="1" applyBorder="1"/>
    <xf numFmtId="42" fontId="0" fillId="0" borderId="21" xfId="0" applyNumberFormat="1" applyBorder="1"/>
    <xf numFmtId="42" fontId="3" fillId="3" borderId="10" xfId="0" applyNumberFormat="1" applyFont="1" applyFill="1" applyBorder="1"/>
    <xf numFmtId="42" fontId="0" fillId="2" borderId="6" xfId="0" applyNumberFormat="1" applyFill="1" applyBorder="1" applyAlignment="1">
      <alignment vertical="center" wrapText="1"/>
    </xf>
    <xf numFmtId="42" fontId="3" fillId="3" borderId="11" xfId="0" applyNumberFormat="1" applyFont="1" applyFill="1" applyBorder="1"/>
    <xf numFmtId="42" fontId="3" fillId="3" borderId="40" xfId="1" applyNumberFormat="1" applyFont="1" applyFill="1" applyBorder="1" applyAlignment="1"/>
    <xf numFmtId="42" fontId="3" fillId="3" borderId="44" xfId="1" applyNumberFormat="1" applyFont="1" applyFill="1" applyBorder="1" applyAlignment="1"/>
    <xf numFmtId="41" fontId="0" fillId="0" borderId="21" xfId="0" applyNumberFormat="1" applyBorder="1" applyAlignment="1">
      <alignment horizontal="center" vertical="center"/>
    </xf>
    <xf numFmtId="41" fontId="0" fillId="0" borderId="11" xfId="0" applyNumberFormat="1" applyBorder="1" applyAlignment="1">
      <alignment horizontal="center" vertical="center"/>
    </xf>
    <xf numFmtId="41" fontId="0" fillId="0" borderId="63" xfId="0" applyNumberFormat="1" applyBorder="1" applyAlignment="1">
      <alignment horizontal="center" vertical="center"/>
    </xf>
    <xf numFmtId="164" fontId="0" fillId="0" borderId="0" xfId="1" applyNumberFormat="1" applyFont="1" applyFill="1"/>
    <xf numFmtId="168" fontId="0" fillId="0" borderId="21" xfId="0" applyNumberFormat="1" applyBorder="1"/>
    <xf numFmtId="168" fontId="0" fillId="0" borderId="53" xfId="3" applyNumberFormat="1" applyFont="1" applyFill="1" applyBorder="1" applyAlignment="1">
      <alignment horizontal="right"/>
    </xf>
    <xf numFmtId="168" fontId="0" fillId="0" borderId="20" xfId="3" applyNumberFormat="1" applyFont="1" applyFill="1" applyBorder="1" applyAlignment="1">
      <alignment horizontal="right"/>
    </xf>
    <xf numFmtId="168" fontId="0" fillId="0" borderId="57" xfId="3" applyNumberFormat="1" applyFont="1" applyFill="1" applyBorder="1" applyAlignment="1">
      <alignment horizontal="right"/>
    </xf>
    <xf numFmtId="168" fontId="0" fillId="0" borderId="18" xfId="3" applyNumberFormat="1" applyFont="1" applyFill="1" applyBorder="1" applyAlignment="1">
      <alignment horizontal="right"/>
    </xf>
    <xf numFmtId="168" fontId="0" fillId="0" borderId="53" xfId="3" applyNumberFormat="1" applyFont="1" applyFill="1" applyBorder="1" applyAlignment="1">
      <alignment horizontal="right" vertical="center"/>
    </xf>
    <xf numFmtId="168" fontId="3" fillId="3" borderId="53" xfId="3" applyNumberFormat="1" applyFont="1" applyFill="1" applyBorder="1" applyAlignment="1">
      <alignment horizontal="right"/>
    </xf>
    <xf numFmtId="168" fontId="3" fillId="0" borderId="53" xfId="3" applyNumberFormat="1" applyFont="1" applyFill="1" applyBorder="1" applyAlignment="1">
      <alignment horizontal="right"/>
    </xf>
    <xf numFmtId="0" fontId="0" fillId="0" borderId="72" xfId="0" applyBorder="1" applyAlignment="1">
      <alignment vertical="center" wrapText="1"/>
    </xf>
    <xf numFmtId="41" fontId="0" fillId="0" borderId="0" xfId="0" applyNumberFormat="1" applyAlignment="1">
      <alignment vertical="center" wrapText="1"/>
    </xf>
    <xf numFmtId="41" fontId="3" fillId="0" borderId="0" xfId="0" applyNumberFormat="1" applyFont="1" applyAlignment="1">
      <alignment vertical="center" wrapText="1"/>
    </xf>
    <xf numFmtId="41" fontId="0" fillId="0" borderId="0" xfId="2" applyNumberFormat="1" applyFont="1" applyFill="1" applyBorder="1"/>
    <xf numFmtId="41" fontId="0" fillId="0" borderId="0" xfId="3" applyNumberFormat="1" applyFont="1" applyFill="1" applyBorder="1"/>
    <xf numFmtId="41" fontId="3" fillId="0" borderId="0" xfId="2" applyNumberFormat="1" applyFont="1" applyFill="1" applyBorder="1" applyAlignment="1"/>
    <xf numFmtId="41" fontId="0" fillId="0" borderId="0" xfId="2" applyNumberFormat="1" applyFont="1" applyFill="1" applyBorder="1" applyAlignment="1">
      <alignment horizontal="center"/>
    </xf>
    <xf numFmtId="41" fontId="0" fillId="0" borderId="0" xfId="2" applyNumberFormat="1" applyFont="1" applyFill="1" applyBorder="1" applyAlignment="1"/>
    <xf numFmtId="41" fontId="0" fillId="0" borderId="0" xfId="2" applyNumberFormat="1" applyFont="1"/>
    <xf numFmtId="9" fontId="0" fillId="0" borderId="0" xfId="3" applyFont="1" applyAlignment="1">
      <alignment vertical="center" wrapText="1"/>
    </xf>
    <xf numFmtId="41" fontId="0" fillId="0" borderId="4" xfId="0" applyNumberFormat="1" applyBorder="1" applyAlignment="1">
      <alignment vertical="center"/>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top" wrapText="1"/>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0" borderId="5"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left" vertical="center" wrapText="1"/>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7" borderId="58" xfId="1" applyNumberFormat="1" applyFont="1" applyFill="1" applyBorder="1" applyAlignment="1">
      <alignment horizontal="center" vertical="center" wrapText="1"/>
    </xf>
    <xf numFmtId="164" fontId="8" fillId="7" borderId="64"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3"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2" xfId="0" applyBorder="1" applyAlignment="1">
      <alignment horizontal="left" vertical="center" wrapText="1"/>
    </xf>
    <xf numFmtId="0" fontId="0" fillId="0" borderId="29" xfId="0" applyBorder="1" applyAlignment="1">
      <alignment horizontal="left" vertical="center" wrapText="1"/>
    </xf>
    <xf numFmtId="0" fontId="0" fillId="0" borderId="72" xfId="0" applyBorder="1" applyAlignment="1">
      <alignment horizontal="left" vertical="center" wrapText="1"/>
    </xf>
    <xf numFmtId="0" fontId="6" fillId="2" borderId="63" xfId="0" applyFont="1" applyFill="1" applyBorder="1" applyAlignment="1">
      <alignment horizontal="center" vertical="center" wrapText="1"/>
    </xf>
    <xf numFmtId="164" fontId="8" fillId="2" borderId="58" xfId="1" applyNumberFormat="1" applyFont="1" applyFill="1" applyBorder="1" applyAlignment="1">
      <alignment horizontal="center" vertical="center" wrapText="1"/>
    </xf>
    <xf numFmtId="164" fontId="8" fillId="2" borderId="64" xfId="1" applyNumberFormat="1" applyFont="1" applyFill="1" applyBorder="1" applyAlignment="1">
      <alignment horizontal="center" vertical="center" wrapText="1"/>
    </xf>
  </cellXfs>
  <cellStyles count="5">
    <cellStyle name="Comma" xfId="1" builtinId="3"/>
    <cellStyle name="Currency" xfId="2" builtinId="4"/>
    <cellStyle name="Normal" xfId="0" builtinId="0"/>
    <cellStyle name="Normal 10 2" xfId="4" xr:uid="{00000000-0005-0000-0000-000003000000}"/>
    <cellStyle name="Percent" xfId="3" builtinId="5"/>
  </cellStyles>
  <dxfs count="0"/>
  <tableStyles count="0" defaultTableStyle="TableStyleMedium2"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x14ac:dyDescent="0.2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x14ac:dyDescent="0.35">
      <c r="A1" s="1" t="s">
        <v>0</v>
      </c>
    </row>
    <row r="2" spans="1:14" x14ac:dyDescent="0.25">
      <c r="E2" s="108" t="s">
        <v>1</v>
      </c>
    </row>
    <row r="3" spans="1:14" ht="18.75" x14ac:dyDescent="0.3">
      <c r="A3" s="6">
        <v>1</v>
      </c>
      <c r="B3" s="6"/>
      <c r="C3" s="6"/>
      <c r="I3" s="4"/>
    </row>
    <row r="4" spans="1:14" ht="15.75" thickBot="1" x14ac:dyDescent="0.3"/>
    <row r="5" spans="1:14" ht="43.15" customHeight="1" thickBot="1" x14ac:dyDescent="0.3">
      <c r="A5" t="s">
        <v>2</v>
      </c>
      <c r="B5" s="512" t="s">
        <v>3</v>
      </c>
      <c r="C5" s="513"/>
      <c r="D5" s="514" t="s">
        <v>4</v>
      </c>
      <c r="E5" s="515"/>
      <c r="F5" s="516"/>
      <c r="G5" s="517" t="s">
        <v>5</v>
      </c>
      <c r="H5" s="518"/>
      <c r="I5" s="514" t="s">
        <v>6</v>
      </c>
      <c r="J5" s="515"/>
      <c r="K5" s="516"/>
      <c r="L5" s="169" t="s">
        <v>7</v>
      </c>
      <c r="M5" s="7" t="s">
        <v>8</v>
      </c>
      <c r="N5" s="8" t="s">
        <v>9</v>
      </c>
    </row>
    <row r="6" spans="1:14" ht="21" customHeight="1" x14ac:dyDescent="0.25">
      <c r="B6" s="512"/>
      <c r="C6" s="513"/>
      <c r="D6" s="112" t="s">
        <v>10</v>
      </c>
      <c r="E6" s="113" t="s">
        <v>11</v>
      </c>
      <c r="F6" s="114" t="s">
        <v>12</v>
      </c>
      <c r="G6" s="112" t="s">
        <v>13</v>
      </c>
      <c r="H6" s="114" t="s">
        <v>14</v>
      </c>
      <c r="I6" s="112" t="s">
        <v>15</v>
      </c>
      <c r="J6" s="113" t="s">
        <v>16</v>
      </c>
      <c r="K6" s="114"/>
      <c r="L6" s="9" t="s">
        <v>17</v>
      </c>
      <c r="M6" s="11" t="s">
        <v>18</v>
      </c>
      <c r="N6" s="10" t="s">
        <v>19</v>
      </c>
    </row>
    <row r="7" spans="1:14" ht="52.5" customHeight="1" thickBot="1" x14ac:dyDescent="0.3">
      <c r="B7" s="512"/>
      <c r="C7" s="513"/>
      <c r="D7" s="109" t="s">
        <v>20</v>
      </c>
      <c r="E7" s="12" t="s">
        <v>21</v>
      </c>
      <c r="F7" s="13" t="s">
        <v>22</v>
      </c>
      <c r="G7" s="14" t="s">
        <v>23</v>
      </c>
      <c r="H7" s="110" t="s">
        <v>24</v>
      </c>
      <c r="I7" s="14" t="s">
        <v>25</v>
      </c>
      <c r="J7" s="15" t="s">
        <v>26</v>
      </c>
      <c r="K7" s="111" t="s">
        <v>27</v>
      </c>
      <c r="L7" s="16" t="s">
        <v>28</v>
      </c>
      <c r="M7" s="17" t="s">
        <v>29</v>
      </c>
      <c r="N7" s="18" t="s">
        <v>30</v>
      </c>
    </row>
    <row r="8" spans="1:14" ht="15.75" thickBot="1" x14ac:dyDescent="0.3">
      <c r="B8" s="19" t="s">
        <v>31</v>
      </c>
      <c r="C8" s="117" t="s">
        <v>32</v>
      </c>
      <c r="D8" s="20"/>
      <c r="E8" s="20"/>
      <c r="F8" s="21"/>
      <c r="G8" s="22"/>
      <c r="H8" s="22"/>
      <c r="I8" s="23"/>
      <c r="J8" s="24"/>
      <c r="K8" s="24"/>
      <c r="L8" s="21"/>
      <c r="M8" s="25"/>
      <c r="N8" s="26"/>
    </row>
    <row r="9" spans="1:14" ht="15.75" thickBot="1" x14ac:dyDescent="0.3">
      <c r="B9" s="168"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25">
      <c r="B10" s="519" t="s">
        <v>34</v>
      </c>
      <c r="C10" s="118" t="s">
        <v>35</v>
      </c>
      <c r="D10" s="132"/>
      <c r="E10" s="131"/>
      <c r="F10" s="130"/>
      <c r="G10" s="133"/>
      <c r="H10" s="133"/>
      <c r="I10" s="134"/>
      <c r="J10" s="135"/>
      <c r="K10" s="135"/>
      <c r="L10" s="130"/>
      <c r="M10" s="136"/>
      <c r="N10" s="137"/>
    </row>
    <row r="11" spans="1:14" x14ac:dyDescent="0.25">
      <c r="B11" s="520"/>
      <c r="C11" s="119" t="s">
        <v>36</v>
      </c>
      <c r="D11" s="132"/>
      <c r="E11" s="131"/>
      <c r="F11" s="130"/>
      <c r="G11" s="133"/>
      <c r="H11" s="133"/>
      <c r="I11" s="134"/>
      <c r="J11" s="135"/>
      <c r="K11" s="135"/>
      <c r="L11" s="130"/>
      <c r="M11" s="136"/>
      <c r="N11" s="137"/>
    </row>
    <row r="12" spans="1:14" ht="15.75" thickBot="1" x14ac:dyDescent="0.3">
      <c r="B12" s="521"/>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x14ac:dyDescent="0.3">
      <c r="B13" s="121" t="s">
        <v>38</v>
      </c>
      <c r="C13" s="122" t="s">
        <v>39</v>
      </c>
      <c r="D13" s="43"/>
      <c r="E13" s="43"/>
      <c r="F13" s="43"/>
      <c r="G13" s="44"/>
      <c r="H13" s="44"/>
      <c r="I13" s="45"/>
      <c r="J13" s="46" t="str">
        <f t="shared" si="2"/>
        <v>N/A</v>
      </c>
      <c r="K13" s="46" t="str">
        <f t="shared" si="0"/>
        <v>N/A</v>
      </c>
      <c r="L13" s="43"/>
      <c r="M13" s="47" t="str">
        <f t="shared" si="1"/>
        <v>N/A</v>
      </c>
      <c r="N13" s="48"/>
    </row>
    <row r="14" spans="1:14" x14ac:dyDescent="0.25">
      <c r="B14" s="54" t="s">
        <v>40</v>
      </c>
      <c r="C14" s="123"/>
      <c r="D14" s="55"/>
      <c r="E14" s="56"/>
      <c r="F14" s="55"/>
      <c r="G14" s="57"/>
      <c r="H14" s="57"/>
      <c r="I14" s="58"/>
      <c r="J14" s="59" t="str">
        <f t="shared" si="2"/>
        <v>N/A</v>
      </c>
      <c r="K14" s="59" t="str">
        <f t="shared" si="0"/>
        <v>N/A</v>
      </c>
      <c r="L14" s="60"/>
      <c r="M14" s="61" t="str">
        <f t="shared" si="1"/>
        <v>N/A</v>
      </c>
      <c r="N14" s="62"/>
    </row>
    <row r="15" spans="1:14" x14ac:dyDescent="0.25">
      <c r="B15" s="63"/>
      <c r="C15" s="64"/>
      <c r="D15" s="64"/>
      <c r="E15" s="64"/>
      <c r="F15" s="64"/>
      <c r="G15" s="64"/>
      <c r="H15" s="64"/>
      <c r="I15" s="64"/>
      <c r="J15" s="64"/>
      <c r="K15" s="64"/>
      <c r="L15" s="64"/>
      <c r="M15" s="64"/>
      <c r="N15" s="65"/>
    </row>
    <row r="16" spans="1:14" ht="15.75" thickBot="1" x14ac:dyDescent="0.3">
      <c r="B16" s="66" t="s">
        <v>41</v>
      </c>
      <c r="C16" s="124"/>
      <c r="D16" s="67"/>
      <c r="E16" s="67"/>
      <c r="F16" s="67"/>
      <c r="G16" s="68"/>
      <c r="H16" s="68"/>
      <c r="I16" s="69"/>
      <c r="J16" s="70"/>
      <c r="K16" s="70"/>
      <c r="L16" s="67"/>
      <c r="M16" s="71"/>
      <c r="N16" s="72"/>
    </row>
    <row r="17" spans="2:25" ht="15.75" thickBot="1" x14ac:dyDescent="0.3">
      <c r="B17" s="125" t="s">
        <v>42</v>
      </c>
      <c r="C17" s="122" t="s">
        <v>43</v>
      </c>
      <c r="D17" s="27"/>
      <c r="E17" s="28"/>
      <c r="F17" s="49"/>
      <c r="G17" s="49"/>
      <c r="H17" s="49"/>
      <c r="I17" s="31"/>
      <c r="J17" s="73"/>
      <c r="K17" s="50"/>
      <c r="L17" s="29"/>
      <c r="M17" s="51"/>
      <c r="N17" s="52"/>
    </row>
    <row r="18" spans="2:25" ht="19.149999999999999" customHeight="1" thickBot="1" x14ac:dyDescent="0.3">
      <c r="B18" s="509" t="s">
        <v>44</v>
      </c>
      <c r="C18" s="118" t="s">
        <v>45</v>
      </c>
      <c r="D18" s="27"/>
      <c r="E18" s="28"/>
      <c r="F18" s="49"/>
      <c r="G18" s="49"/>
      <c r="H18" s="49"/>
      <c r="I18" s="31"/>
      <c r="J18" s="73"/>
      <c r="K18" s="50"/>
      <c r="L18" s="29"/>
      <c r="M18" s="51"/>
      <c r="N18" s="52"/>
    </row>
    <row r="19" spans="2:25" x14ac:dyDescent="0.25">
      <c r="B19" s="510"/>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x14ac:dyDescent="0.3">
      <c r="B20" s="511"/>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x14ac:dyDescent="0.25">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x14ac:dyDescent="0.25">
      <c r="B22" s="63"/>
      <c r="C22" s="64"/>
      <c r="D22" s="64"/>
      <c r="E22" s="64"/>
      <c r="F22" s="64"/>
      <c r="G22" s="64"/>
      <c r="H22" s="64"/>
      <c r="I22" s="64"/>
      <c r="J22" s="64"/>
      <c r="K22" s="64"/>
      <c r="L22" s="64"/>
      <c r="M22" s="64"/>
      <c r="N22" s="65"/>
    </row>
    <row r="23" spans="2:25" x14ac:dyDescent="0.25">
      <c r="B23" s="78" t="s">
        <v>49</v>
      </c>
      <c r="C23" s="126"/>
      <c r="D23" s="79"/>
      <c r="E23" s="79"/>
      <c r="F23" s="79"/>
      <c r="G23" s="79"/>
      <c r="H23" s="79"/>
      <c r="I23" s="79"/>
      <c r="J23" s="79"/>
      <c r="K23" s="79"/>
      <c r="L23" s="79"/>
      <c r="M23" s="79"/>
      <c r="N23" s="80"/>
    </row>
    <row r="24" spans="2:25" x14ac:dyDescent="0.25">
      <c r="B24" s="81" t="s">
        <v>50</v>
      </c>
      <c r="C24" s="127"/>
      <c r="D24" s="82"/>
      <c r="E24" s="82"/>
      <c r="F24" s="83"/>
      <c r="G24" s="84"/>
      <c r="H24" s="84"/>
      <c r="I24" s="85"/>
      <c r="J24" s="86"/>
      <c r="K24" s="86"/>
      <c r="L24" s="83"/>
      <c r="M24" s="87"/>
      <c r="N24" s="88"/>
    </row>
    <row r="25" spans="2:25" x14ac:dyDescent="0.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x14ac:dyDescent="0.25">
      <c r="B27" s="63"/>
      <c r="C27" s="64"/>
      <c r="D27" s="64"/>
      <c r="E27" s="64"/>
      <c r="F27" s="64"/>
      <c r="G27" s="64"/>
      <c r="H27" s="64"/>
      <c r="I27" s="64"/>
      <c r="J27" s="64"/>
      <c r="K27" s="64"/>
      <c r="L27" s="64"/>
      <c r="M27" s="64"/>
      <c r="N27" s="65"/>
    </row>
    <row r="28" spans="2:25" ht="15.75" thickBot="1" x14ac:dyDescent="0.3">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x14ac:dyDescent="0.3">
      <c r="B29" s="95" t="s">
        <v>54</v>
      </c>
      <c r="C29" s="96"/>
      <c r="D29" s="96"/>
      <c r="E29" s="97"/>
      <c r="F29" s="96"/>
      <c r="G29" s="98"/>
      <c r="H29" s="98"/>
      <c r="I29" s="99"/>
      <c r="J29" s="100"/>
      <c r="K29" s="101"/>
      <c r="L29" s="96"/>
      <c r="M29" s="102"/>
      <c r="N29" s="103"/>
    </row>
    <row r="30" spans="2:25" x14ac:dyDescent="0.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M41"/>
  <sheetViews>
    <sheetView tabSelected="1" zoomScale="110" zoomScaleNormal="110" zoomScaleSheetLayoutView="100" workbookViewId="0">
      <pane xSplit="1" ySplit="6" topLeftCell="B7" activePane="bottomRight" state="frozen"/>
      <selection pane="topRight" activeCell="B1" sqref="B1"/>
      <selection pane="bottomLeft" activeCell="A7" sqref="A7"/>
      <selection pane="bottomRight" activeCell="E1" sqref="E1"/>
    </sheetView>
  </sheetViews>
  <sheetFormatPr defaultColWidth="9.28515625" defaultRowHeight="15" x14ac:dyDescent="0.25"/>
  <cols>
    <col min="1" max="1" width="4.28515625" customWidth="1"/>
    <col min="2" max="2" width="22.140625" customWidth="1"/>
    <col min="3" max="3" width="34.7109375" bestFit="1" customWidth="1"/>
    <col min="4" max="4" width="12" bestFit="1" customWidth="1"/>
    <col min="5" max="5" width="13.5703125" customWidth="1"/>
    <col min="6" max="6" width="11" bestFit="1" customWidth="1"/>
    <col min="7" max="7" width="10.28515625" bestFit="1" customWidth="1"/>
    <col min="8" max="8" width="13.42578125" bestFit="1" customWidth="1"/>
    <col min="9" max="9" width="14.28515625" bestFit="1" customWidth="1"/>
    <col min="10" max="10" width="11.85546875" bestFit="1" customWidth="1"/>
    <col min="11" max="11" width="12.42578125" bestFit="1" customWidth="1"/>
    <col min="12" max="12" width="13.42578125" bestFit="1" customWidth="1"/>
    <col min="13" max="13" width="11.42578125" bestFit="1" customWidth="1"/>
    <col min="14" max="14" width="13.42578125" style="2" bestFit="1" customWidth="1"/>
    <col min="15" max="15" width="13.7109375" style="2" bestFit="1" customWidth="1"/>
    <col min="16" max="16" width="14.5703125" style="2" customWidth="1"/>
    <col min="17" max="17" width="14.5703125" style="3" hidden="1" customWidth="1"/>
    <col min="18" max="18" width="14.28515625" bestFit="1" customWidth="1"/>
    <col min="19" max="19" width="16.28515625" customWidth="1"/>
    <col min="20" max="20" width="16.28515625" style="506" customWidth="1"/>
    <col min="21" max="22" width="16.28515625" customWidth="1"/>
    <col min="23" max="24" width="15.7109375" style="2" customWidth="1"/>
    <col min="25" max="25" width="13.5703125" customWidth="1"/>
    <col min="29" max="29" width="9.28515625" customWidth="1"/>
  </cols>
  <sheetData>
    <row r="1" spans="1:24" ht="23.25" x14ac:dyDescent="0.35">
      <c r="A1" s="1" t="s">
        <v>0</v>
      </c>
      <c r="R1" s="441" t="s">
        <v>108</v>
      </c>
      <c r="T1" s="501"/>
      <c r="W1" s="177"/>
      <c r="X1" s="177"/>
    </row>
    <row r="2" spans="1:24" x14ac:dyDescent="0.25">
      <c r="L2" s="313"/>
      <c r="P2" s="489"/>
      <c r="T2" s="501"/>
      <c r="W2" s="177"/>
      <c r="X2" s="177"/>
    </row>
    <row r="3" spans="1:24" ht="19.5" thickBot="1" x14ac:dyDescent="0.35">
      <c r="A3" s="6"/>
      <c r="B3" s="6" t="s">
        <v>55</v>
      </c>
      <c r="C3" s="6"/>
      <c r="D3" s="6"/>
      <c r="E3" s="427"/>
      <c r="F3" s="6"/>
      <c r="G3" s="6"/>
      <c r="H3" s="6"/>
      <c r="I3" s="6"/>
      <c r="J3" s="6"/>
      <c r="K3" s="6"/>
      <c r="L3" s="6"/>
      <c r="M3" s="6"/>
      <c r="Q3" s="104"/>
      <c r="T3" s="502"/>
      <c r="W3" s="177"/>
      <c r="X3" s="177"/>
    </row>
    <row r="4" spans="1:24" ht="43.15" customHeight="1" thickBot="1" x14ac:dyDescent="0.3">
      <c r="A4" t="s">
        <v>2</v>
      </c>
      <c r="B4" s="155"/>
      <c r="C4" s="155"/>
      <c r="D4" s="523" t="s">
        <v>7</v>
      </c>
      <c r="E4" s="523"/>
      <c r="F4" s="523"/>
      <c r="G4" s="524"/>
      <c r="H4" s="525" t="s">
        <v>6</v>
      </c>
      <c r="I4" s="526"/>
      <c r="J4" s="526"/>
      <c r="K4" s="526"/>
      <c r="L4" s="515" t="s">
        <v>56</v>
      </c>
      <c r="M4" s="515"/>
      <c r="N4" s="515"/>
      <c r="O4" s="515"/>
      <c r="P4" s="515"/>
      <c r="Q4" s="515"/>
      <c r="R4" s="515"/>
      <c r="S4" s="189"/>
      <c r="T4" s="501"/>
      <c r="V4" s="185" t="s">
        <v>7</v>
      </c>
      <c r="W4" s="185"/>
      <c r="X4" s="185"/>
    </row>
    <row r="5" spans="1:24" ht="21" customHeight="1" x14ac:dyDescent="0.25">
      <c r="B5" s="158"/>
      <c r="C5" s="158"/>
      <c r="D5" s="156" t="s">
        <v>10</v>
      </c>
      <c r="E5" s="139" t="s">
        <v>11</v>
      </c>
      <c r="F5" s="139" t="s">
        <v>12</v>
      </c>
      <c r="G5" s="139" t="s">
        <v>57</v>
      </c>
      <c r="H5" s="151" t="s">
        <v>14</v>
      </c>
      <c r="I5" s="152" t="s">
        <v>15</v>
      </c>
      <c r="J5" s="152" t="s">
        <v>58</v>
      </c>
      <c r="K5" s="152" t="s">
        <v>59</v>
      </c>
      <c r="L5" s="148" t="s">
        <v>17</v>
      </c>
      <c r="M5" s="148" t="s">
        <v>60</v>
      </c>
      <c r="N5" s="9" t="s">
        <v>19</v>
      </c>
      <c r="O5" s="148" t="s">
        <v>61</v>
      </c>
      <c r="P5" s="148" t="s">
        <v>62</v>
      </c>
      <c r="Q5" s="139" t="s">
        <v>63</v>
      </c>
      <c r="R5" s="187" t="s">
        <v>64</v>
      </c>
      <c r="S5" s="189"/>
      <c r="T5" s="501"/>
      <c r="W5" s="177"/>
      <c r="X5" s="177"/>
    </row>
    <row r="6" spans="1:24" ht="52.5" customHeight="1" thickBot="1" x14ac:dyDescent="0.3">
      <c r="B6" s="157"/>
      <c r="C6" s="263" t="s">
        <v>65</v>
      </c>
      <c r="D6" s="162" t="s">
        <v>66</v>
      </c>
      <c r="E6" s="163" t="s">
        <v>67</v>
      </c>
      <c r="F6" s="163" t="s">
        <v>68</v>
      </c>
      <c r="G6" s="163" t="s">
        <v>69</v>
      </c>
      <c r="H6" s="153" t="s">
        <v>70</v>
      </c>
      <c r="I6" s="154" t="s">
        <v>71</v>
      </c>
      <c r="J6" s="154" t="s">
        <v>72</v>
      </c>
      <c r="K6" s="154" t="s">
        <v>73</v>
      </c>
      <c r="L6" s="149" t="s">
        <v>74</v>
      </c>
      <c r="M6" s="149" t="s">
        <v>75</v>
      </c>
      <c r="N6" s="109" t="s">
        <v>76</v>
      </c>
      <c r="O6" s="150" t="s">
        <v>77</v>
      </c>
      <c r="P6" s="150" t="s">
        <v>78</v>
      </c>
      <c r="Q6" s="12" t="s">
        <v>79</v>
      </c>
      <c r="R6" s="176" t="s">
        <v>80</v>
      </c>
      <c r="S6" s="189"/>
      <c r="T6" s="501"/>
      <c r="W6" s="177"/>
      <c r="X6" s="177"/>
    </row>
    <row r="7" spans="1:24" ht="15.75" thickBot="1" x14ac:dyDescent="0.3">
      <c r="B7" s="198" t="s">
        <v>31</v>
      </c>
      <c r="C7" s="208" t="s">
        <v>32</v>
      </c>
      <c r="D7" s="198"/>
      <c r="E7" s="175"/>
      <c r="F7" s="175"/>
      <c r="G7" s="204"/>
      <c r="H7" s="198"/>
      <c r="I7" s="175"/>
      <c r="J7" s="196"/>
      <c r="K7" s="200"/>
      <c r="L7" s="174"/>
      <c r="M7" s="175"/>
      <c r="N7" s="175"/>
      <c r="O7" s="175"/>
      <c r="P7" s="175"/>
      <c r="Q7" s="175"/>
      <c r="R7" s="201"/>
      <c r="S7" s="180"/>
      <c r="T7" s="503"/>
      <c r="U7" s="180"/>
      <c r="V7" s="180"/>
      <c r="W7" s="180"/>
      <c r="X7" s="180"/>
    </row>
    <row r="8" spans="1:24" x14ac:dyDescent="0.25">
      <c r="B8" s="533" t="s">
        <v>81</v>
      </c>
      <c r="C8" s="264" t="s">
        <v>82</v>
      </c>
      <c r="D8" s="446">
        <v>162</v>
      </c>
      <c r="E8" s="422">
        <v>6385</v>
      </c>
      <c r="F8" s="334">
        <f>D8</f>
        <v>162</v>
      </c>
      <c r="G8" s="359">
        <f>F8/E8</f>
        <v>2.5371965544244323E-2</v>
      </c>
      <c r="H8" s="271">
        <f>1106392.79397039/1000</f>
        <v>1106.3927939703899</v>
      </c>
      <c r="I8" s="272">
        <v>0</v>
      </c>
      <c r="J8" s="272">
        <f>H8</f>
        <v>1106.3927939703899</v>
      </c>
      <c r="K8" s="329">
        <v>0</v>
      </c>
      <c r="L8" s="347">
        <v>1959.527</v>
      </c>
      <c r="M8" s="335">
        <f>575241/10</f>
        <v>57524.1</v>
      </c>
      <c r="N8" s="369">
        <f>L8</f>
        <v>1959.527</v>
      </c>
      <c r="O8" s="491">
        <f>N8/M8</f>
        <v>3.406445298579204E-2</v>
      </c>
      <c r="P8" s="421">
        <f>N8*1.01</f>
        <v>1979.1222700000001</v>
      </c>
      <c r="Q8" s="394"/>
      <c r="R8" s="395">
        <v>26511.037</v>
      </c>
      <c r="S8" s="177"/>
      <c r="T8" s="504"/>
      <c r="U8" s="177"/>
      <c r="V8" s="177"/>
      <c r="W8" s="177"/>
      <c r="X8" s="177"/>
    </row>
    <row r="9" spans="1:24" x14ac:dyDescent="0.25">
      <c r="B9" s="534"/>
      <c r="C9" s="265" t="s">
        <v>83</v>
      </c>
      <c r="D9" s="342">
        <v>0</v>
      </c>
      <c r="E9" s="319">
        <v>10000</v>
      </c>
      <c r="F9" s="323">
        <f>D9</f>
        <v>0</v>
      </c>
      <c r="G9" s="361">
        <f t="shared" ref="G9:G14" si="0">F9/E9</f>
        <v>0</v>
      </c>
      <c r="H9" s="273">
        <v>0</v>
      </c>
      <c r="I9" s="274">
        <v>0</v>
      </c>
      <c r="J9" s="274">
        <f>H9</f>
        <v>0</v>
      </c>
      <c r="K9" s="330">
        <v>0</v>
      </c>
      <c r="L9" s="370">
        <v>0</v>
      </c>
      <c r="M9" s="319">
        <f>112000/10</f>
        <v>11200</v>
      </c>
      <c r="N9" s="382">
        <f>L9</f>
        <v>0</v>
      </c>
      <c r="O9" s="492">
        <f t="shared" ref="O9:O15" si="1">N9/M9</f>
        <v>0</v>
      </c>
      <c r="P9" s="382">
        <f>N9*1.01</f>
        <v>0</v>
      </c>
      <c r="Q9" s="390"/>
      <c r="R9" s="396">
        <v>0</v>
      </c>
      <c r="S9" s="177"/>
      <c r="T9" s="504"/>
      <c r="U9" s="177"/>
      <c r="V9" s="177"/>
      <c r="W9" s="177"/>
      <c r="X9" s="177"/>
    </row>
    <row r="10" spans="1:24" x14ac:dyDescent="0.25">
      <c r="B10" s="534"/>
      <c r="C10" s="266" t="s">
        <v>84</v>
      </c>
      <c r="D10" s="342">
        <v>836</v>
      </c>
      <c r="E10" s="319">
        <v>18160</v>
      </c>
      <c r="F10" s="323">
        <f>D10</f>
        <v>836</v>
      </c>
      <c r="G10" s="360">
        <f t="shared" si="0"/>
        <v>4.6035242290748901E-2</v>
      </c>
      <c r="H10" s="273">
        <v>0</v>
      </c>
      <c r="I10" s="274">
        <v>0</v>
      </c>
      <c r="J10" s="274">
        <f>H10</f>
        <v>0</v>
      </c>
      <c r="K10" s="330">
        <v>0</v>
      </c>
      <c r="L10" s="370">
        <v>3034.33</v>
      </c>
      <c r="M10" s="319">
        <f>531870/10</f>
        <v>53187</v>
      </c>
      <c r="N10" s="424">
        <f t="shared" ref="N10" si="2">L10</f>
        <v>3034.33</v>
      </c>
      <c r="O10" s="492">
        <f t="shared" si="1"/>
        <v>5.7050219038486845E-2</v>
      </c>
      <c r="P10" s="382">
        <f>N10*1.01</f>
        <v>3064.6732999999999</v>
      </c>
      <c r="Q10" s="390"/>
      <c r="R10" s="396">
        <v>22773.88</v>
      </c>
      <c r="S10" s="177"/>
      <c r="T10" s="504"/>
      <c r="U10" s="177"/>
      <c r="V10" s="177"/>
      <c r="W10" s="177"/>
      <c r="X10" s="177"/>
    </row>
    <row r="11" spans="1:24" ht="15.75" thickBot="1" x14ac:dyDescent="0.3">
      <c r="B11" s="535"/>
      <c r="C11" t="s">
        <v>85</v>
      </c>
      <c r="D11" s="343">
        <f>SUM(D8:D10)</f>
        <v>998</v>
      </c>
      <c r="E11" s="324">
        <f>SUM(E8:E10)</f>
        <v>34545</v>
      </c>
      <c r="F11" s="324">
        <f>SUM(F8:F10)</f>
        <v>998</v>
      </c>
      <c r="G11" s="358">
        <f>F11/E11</f>
        <v>2.8889853813865971E-2</v>
      </c>
      <c r="H11" s="273">
        <f>SUM(H8:H10)</f>
        <v>1106.3927939703899</v>
      </c>
      <c r="I11" s="314">
        <f>17794508/1000</f>
        <v>17794.508000000002</v>
      </c>
      <c r="J11" s="274">
        <f>H11</f>
        <v>1106.3927939703899</v>
      </c>
      <c r="K11" s="325">
        <f>J11/I11</f>
        <v>6.2176082304180022E-2</v>
      </c>
      <c r="L11" s="370">
        <f>SUM(L8:L10)</f>
        <v>4993.857</v>
      </c>
      <c r="M11" s="444">
        <f>SUM(M8:M10)</f>
        <v>121911.1</v>
      </c>
      <c r="N11" s="338">
        <f>SUM(N8:N10)</f>
        <v>4993.857</v>
      </c>
      <c r="O11" s="493">
        <f>N11/M11</f>
        <v>4.0963103441770274E-2</v>
      </c>
      <c r="P11" s="420">
        <f>SUM(P8:P10)</f>
        <v>5043.7955700000002</v>
      </c>
      <c r="Q11" s="390"/>
      <c r="R11" s="396">
        <f>SUM(R8:R10)</f>
        <v>49284.917000000001</v>
      </c>
      <c r="S11" s="177"/>
      <c r="T11" s="504"/>
      <c r="U11" s="177"/>
      <c r="V11" s="177"/>
      <c r="W11" s="177"/>
      <c r="X11" s="177"/>
    </row>
    <row r="12" spans="1:24" ht="14.45" customHeight="1" x14ac:dyDescent="0.25">
      <c r="B12" s="536" t="s">
        <v>34</v>
      </c>
      <c r="C12" s="195" t="s">
        <v>86</v>
      </c>
      <c r="D12" s="344">
        <v>2</v>
      </c>
      <c r="E12" s="425">
        <v>670</v>
      </c>
      <c r="F12" s="344">
        <f>D12</f>
        <v>2</v>
      </c>
      <c r="G12" s="357">
        <f t="shared" si="0"/>
        <v>2.9850746268656717E-3</v>
      </c>
      <c r="H12" s="271">
        <f>223268.680180669/1000</f>
        <v>223.26868018066901</v>
      </c>
      <c r="I12" s="315">
        <f>9455211/1000</f>
        <v>9455.2109999999993</v>
      </c>
      <c r="J12" s="272">
        <f t="shared" ref="J12:J15" si="3">H12</f>
        <v>223.26868018066901</v>
      </c>
      <c r="K12" s="331">
        <f t="shared" ref="K12:K15" si="4">J12/I12</f>
        <v>2.3613294317881329E-2</v>
      </c>
      <c r="L12" s="347">
        <v>82.330100000000002</v>
      </c>
      <c r="M12" s="335">
        <f>206938/10</f>
        <v>20693.8</v>
      </c>
      <c r="N12" s="369">
        <f>L12</f>
        <v>82.330100000000002</v>
      </c>
      <c r="O12" s="491">
        <f t="shared" si="1"/>
        <v>3.9784911422744975E-3</v>
      </c>
      <c r="P12" s="369">
        <f>N12*1.01</f>
        <v>83.153401000000002</v>
      </c>
      <c r="Q12" s="394"/>
      <c r="R12" s="395">
        <v>1094.641507</v>
      </c>
      <c r="S12" s="186"/>
      <c r="T12" s="505"/>
      <c r="U12" s="186"/>
      <c r="V12" s="177"/>
      <c r="W12" s="177"/>
      <c r="X12" s="177"/>
    </row>
    <row r="13" spans="1:24" ht="14.45" customHeight="1" x14ac:dyDescent="0.25">
      <c r="B13" s="537"/>
      <c r="C13" s="190" t="s">
        <v>87</v>
      </c>
      <c r="D13" s="345">
        <v>89</v>
      </c>
      <c r="E13" s="319">
        <v>1500</v>
      </c>
      <c r="F13" s="345">
        <f>D13</f>
        <v>89</v>
      </c>
      <c r="G13" s="361">
        <f t="shared" si="0"/>
        <v>5.9333333333333335E-2</v>
      </c>
      <c r="H13" s="273">
        <f>240245.413612405/1000</f>
        <v>240.245413612405</v>
      </c>
      <c r="I13" s="314">
        <f>1806547/1000</f>
        <v>1806.547</v>
      </c>
      <c r="J13" s="274">
        <f t="shared" si="3"/>
        <v>240.245413612405</v>
      </c>
      <c r="K13" s="327">
        <f t="shared" si="4"/>
        <v>0.13298597468673939</v>
      </c>
      <c r="L13" s="370">
        <v>106.271</v>
      </c>
      <c r="M13" s="319">
        <f>19636/10</f>
        <v>1963.6</v>
      </c>
      <c r="N13" s="382">
        <f t="shared" ref="N13" si="5">L13</f>
        <v>106.271</v>
      </c>
      <c r="O13" s="492">
        <f t="shared" si="1"/>
        <v>5.412049297209208E-2</v>
      </c>
      <c r="P13" s="371">
        <f>N13*1.01</f>
        <v>107.33371</v>
      </c>
      <c r="Q13" s="390"/>
      <c r="R13" s="396">
        <f>M13*10</f>
        <v>19636</v>
      </c>
      <c r="S13" s="186"/>
      <c r="T13" s="505"/>
      <c r="U13" s="186"/>
      <c r="V13" s="177"/>
      <c r="W13" s="177"/>
      <c r="X13" s="177"/>
    </row>
    <row r="14" spans="1:24" ht="14.45" customHeight="1" thickBot="1" x14ac:dyDescent="0.3">
      <c r="B14" s="537"/>
      <c r="C14" s="191" t="s">
        <v>37</v>
      </c>
      <c r="D14" s="345">
        <v>0</v>
      </c>
      <c r="E14" s="319">
        <v>100</v>
      </c>
      <c r="F14" s="345">
        <f>D14</f>
        <v>0</v>
      </c>
      <c r="G14" s="358">
        <f t="shared" si="0"/>
        <v>0</v>
      </c>
      <c r="H14" s="273">
        <f>83047.9698591653/1000</f>
        <v>83.047969859165306</v>
      </c>
      <c r="I14" s="314">
        <f>2283306/1000</f>
        <v>2283.306</v>
      </c>
      <c r="J14" s="274">
        <f t="shared" si="3"/>
        <v>83.047969859165306</v>
      </c>
      <c r="K14" s="327">
        <f t="shared" si="4"/>
        <v>3.637180906070641E-2</v>
      </c>
      <c r="L14" s="370">
        <v>0</v>
      </c>
      <c r="M14" s="319">
        <f>34272/10</f>
        <v>3427.2</v>
      </c>
      <c r="N14" s="424">
        <f>L14</f>
        <v>0</v>
      </c>
      <c r="O14" s="494">
        <f t="shared" si="1"/>
        <v>0</v>
      </c>
      <c r="P14" s="371">
        <f>N14*1.01</f>
        <v>0</v>
      </c>
      <c r="Q14" s="390"/>
      <c r="R14" s="396">
        <v>0</v>
      </c>
      <c r="S14" s="186"/>
      <c r="T14" s="505"/>
      <c r="U14" s="186"/>
      <c r="V14" s="177"/>
      <c r="W14" s="177"/>
      <c r="X14" s="177"/>
    </row>
    <row r="15" spans="1:24" ht="33" customHeight="1" thickBot="1" x14ac:dyDescent="0.3">
      <c r="B15" s="173" t="s">
        <v>38</v>
      </c>
      <c r="C15" s="173" t="s">
        <v>39</v>
      </c>
      <c r="D15" s="508">
        <v>259479</v>
      </c>
      <c r="E15" s="423">
        <v>256000</v>
      </c>
      <c r="F15" s="416">
        <f>D15</f>
        <v>259479</v>
      </c>
      <c r="G15" s="417">
        <f>F15/E15</f>
        <v>1.0135898437499999</v>
      </c>
      <c r="H15" s="275">
        <f>784101.05925052/1000</f>
        <v>784.10105925051994</v>
      </c>
      <c r="I15" s="316">
        <f>1846158/1000</f>
        <v>1846.1579999999999</v>
      </c>
      <c r="J15" s="276">
        <f t="shared" si="3"/>
        <v>784.10105925051994</v>
      </c>
      <c r="K15" s="328">
        <f t="shared" si="4"/>
        <v>0.42472045147301585</v>
      </c>
      <c r="L15" s="372">
        <v>12051</v>
      </c>
      <c r="M15" s="423">
        <f>1083826/10</f>
        <v>108382.6</v>
      </c>
      <c r="N15" s="442">
        <f>L15</f>
        <v>12051</v>
      </c>
      <c r="O15" s="495">
        <f t="shared" si="1"/>
        <v>0.11118943446641803</v>
      </c>
      <c r="P15" s="442">
        <f>N15*1.01</f>
        <v>12171.51</v>
      </c>
      <c r="Q15" s="443"/>
      <c r="R15" s="445">
        <v>12051</v>
      </c>
      <c r="S15" s="177"/>
      <c r="T15" s="501"/>
      <c r="U15" s="177"/>
      <c r="V15" s="177"/>
      <c r="W15" s="177"/>
      <c r="X15" s="177"/>
    </row>
    <row r="16" spans="1:24" ht="15.75" thickBot="1" x14ac:dyDescent="0.3">
      <c r="B16" s="202" t="s">
        <v>40</v>
      </c>
      <c r="C16" s="210"/>
      <c r="D16" s="320">
        <f>SUM(D11:D15)</f>
        <v>260568</v>
      </c>
      <c r="E16" s="320">
        <f>SUM(E11:E15)</f>
        <v>292815</v>
      </c>
      <c r="F16" s="320">
        <f>SUM(F11:F15)</f>
        <v>260568</v>
      </c>
      <c r="G16" s="332">
        <f>F16/E16</f>
        <v>0.88987244505916707</v>
      </c>
      <c r="H16" s="277">
        <f>SUM(H11:H15)</f>
        <v>2437.0559168731488</v>
      </c>
      <c r="I16" s="277">
        <f>SUM(I11:I15)</f>
        <v>33185.730000000003</v>
      </c>
      <c r="J16" s="277">
        <f>SUM(J11:J15)</f>
        <v>2437.0559168731488</v>
      </c>
      <c r="K16" s="332">
        <f>J16/I16</f>
        <v>7.3436863280486778E-2</v>
      </c>
      <c r="L16" s="373">
        <f>SUM(L11:L15)</f>
        <v>17233.4581</v>
      </c>
      <c r="M16" s="320">
        <f>SUM(M11:M15)</f>
        <v>256378.30000000002</v>
      </c>
      <c r="N16" s="320">
        <f>SUM(N11:N15)</f>
        <v>17233.4581</v>
      </c>
      <c r="O16" s="496">
        <f>N16/M16</f>
        <v>6.7218864077029913E-2</v>
      </c>
      <c r="P16" s="374">
        <f>SUM(P11:P15)</f>
        <v>17405.792680999999</v>
      </c>
      <c r="Q16" s="385"/>
      <c r="R16" s="397">
        <f>SUM(R11:R15)</f>
        <v>82066.558507000009</v>
      </c>
      <c r="S16" s="180"/>
      <c r="V16" s="177"/>
      <c r="W16" s="180"/>
      <c r="X16" s="180"/>
    </row>
    <row r="17" spans="2:39" ht="15.75" thickBot="1" x14ac:dyDescent="0.3">
      <c r="B17" s="141"/>
      <c r="C17" s="212"/>
      <c r="D17" s="203"/>
      <c r="E17" s="142"/>
      <c r="F17" s="142"/>
      <c r="G17" s="205"/>
      <c r="H17" s="278"/>
      <c r="I17" s="279"/>
      <c r="J17" s="279"/>
      <c r="K17" s="205"/>
      <c r="L17" s="375"/>
      <c r="M17" s="376"/>
      <c r="N17" s="377"/>
      <c r="O17" s="142"/>
      <c r="P17" s="377"/>
      <c r="Q17" s="376"/>
      <c r="R17" s="398"/>
      <c r="S17" s="183"/>
      <c r="T17" s="499"/>
      <c r="U17" s="507"/>
      <c r="V17" s="183"/>
      <c r="W17" s="183"/>
      <c r="X17" s="183"/>
    </row>
    <row r="18" spans="2:39" ht="15.75" thickBot="1" x14ac:dyDescent="0.3">
      <c r="B18" s="211" t="s">
        <v>41</v>
      </c>
      <c r="C18" s="208" t="s">
        <v>88</v>
      </c>
      <c r="D18" s="346"/>
      <c r="E18" s="82"/>
      <c r="F18" s="336"/>
      <c r="G18" s="206"/>
      <c r="H18" s="280"/>
      <c r="I18" s="281"/>
      <c r="J18" s="281"/>
      <c r="K18" s="206"/>
      <c r="L18" s="346"/>
      <c r="M18" s="336"/>
      <c r="N18" s="378"/>
      <c r="O18" s="83"/>
      <c r="P18" s="378"/>
      <c r="Q18" s="399"/>
      <c r="R18" s="400"/>
      <c r="S18" s="180"/>
      <c r="T18" s="503"/>
      <c r="U18" s="180"/>
      <c r="V18" s="180"/>
      <c r="W18" s="180"/>
      <c r="X18" s="180"/>
    </row>
    <row r="19" spans="2:39" ht="15.75" thickBot="1" x14ac:dyDescent="0.3">
      <c r="B19" s="197" t="s">
        <v>42</v>
      </c>
      <c r="C19" s="213" t="s">
        <v>89</v>
      </c>
      <c r="D19" s="347">
        <v>0</v>
      </c>
      <c r="E19" s="335">
        <v>225</v>
      </c>
      <c r="F19" s="335">
        <f>D19</f>
        <v>0</v>
      </c>
      <c r="G19" s="326">
        <f>F19/E19</f>
        <v>0</v>
      </c>
      <c r="H19" s="271">
        <f>129894.747554303/1000</f>
        <v>129.894747554303</v>
      </c>
      <c r="I19" s="315">
        <f>15218776/1000</f>
        <v>15218.776</v>
      </c>
      <c r="J19" s="272">
        <f>H19</f>
        <v>129.894747554303</v>
      </c>
      <c r="K19" s="326">
        <f>J19/I19</f>
        <v>8.5351639024257263E-3</v>
      </c>
      <c r="L19" s="347">
        <v>0</v>
      </c>
      <c r="M19" s="335">
        <f>309350/10</f>
        <v>30935</v>
      </c>
      <c r="N19" s="369">
        <f>L19</f>
        <v>0</v>
      </c>
      <c r="O19" s="491">
        <f>N19/M19</f>
        <v>0</v>
      </c>
      <c r="P19" s="369">
        <f>N19*1.01</f>
        <v>0</v>
      </c>
      <c r="Q19" s="394"/>
      <c r="R19" s="395">
        <v>0</v>
      </c>
      <c r="S19" s="179"/>
      <c r="T19" s="501"/>
      <c r="U19" s="179"/>
      <c r="V19" s="179"/>
      <c r="W19" s="177"/>
      <c r="X19" s="177"/>
    </row>
    <row r="20" spans="2:39" x14ac:dyDescent="0.25">
      <c r="B20" s="530" t="s">
        <v>44</v>
      </c>
      <c r="C20" s="262" t="s">
        <v>90</v>
      </c>
      <c r="D20" s="348">
        <v>0</v>
      </c>
      <c r="E20" s="337">
        <v>981</v>
      </c>
      <c r="F20" s="337">
        <f>D20</f>
        <v>0</v>
      </c>
      <c r="G20" s="367">
        <f>F20/E20</f>
        <v>0</v>
      </c>
      <c r="H20" s="282">
        <f>77242.5830397976/1000</f>
        <v>77.242583039797594</v>
      </c>
      <c r="I20" s="317">
        <f>6983149/1000</f>
        <v>6983.1490000000003</v>
      </c>
      <c r="J20" s="272">
        <f t="shared" ref="J20:J22" si="6">H20</f>
        <v>77.242583039797594</v>
      </c>
      <c r="K20" s="326">
        <f>J20/I20</f>
        <v>1.1061282387043094E-2</v>
      </c>
      <c r="L20" s="379">
        <v>0</v>
      </c>
      <c r="M20" s="335">
        <f>422080/10</f>
        <v>42208</v>
      </c>
      <c r="N20" s="380">
        <f>L20</f>
        <v>0</v>
      </c>
      <c r="O20" s="491">
        <f>N20/M20</f>
        <v>0</v>
      </c>
      <c r="P20" s="380">
        <f>N20*1.01</f>
        <v>0</v>
      </c>
      <c r="Q20" s="401"/>
      <c r="R20" s="402">
        <v>0</v>
      </c>
      <c r="S20" s="186"/>
      <c r="T20" s="505"/>
      <c r="U20" s="186"/>
      <c r="V20" s="179"/>
      <c r="W20" s="177"/>
      <c r="X20" s="177"/>
    </row>
    <row r="21" spans="2:39" x14ac:dyDescent="0.25">
      <c r="B21" s="531"/>
      <c r="C21" s="247" t="s">
        <v>46</v>
      </c>
      <c r="D21" s="349">
        <v>0</v>
      </c>
      <c r="E21" s="319">
        <v>10</v>
      </c>
      <c r="F21" s="319">
        <f>D21</f>
        <v>0</v>
      </c>
      <c r="G21" s="368">
        <f>F21/E21</f>
        <v>0</v>
      </c>
      <c r="H21" s="284">
        <f>23058.4046017424/1000</f>
        <v>23.058404601742399</v>
      </c>
      <c r="I21" s="314">
        <f>1031917/1000</f>
        <v>1031.9169999999999</v>
      </c>
      <c r="J21" s="274">
        <f t="shared" si="6"/>
        <v>23.058404601742399</v>
      </c>
      <c r="K21" s="327">
        <f>J21/I21</f>
        <v>2.2345212455790922E-2</v>
      </c>
      <c r="L21" s="381">
        <v>0</v>
      </c>
      <c r="M21" s="319">
        <f>24078/10</f>
        <v>2407.8000000000002</v>
      </c>
      <c r="N21" s="382">
        <f>L21</f>
        <v>0</v>
      </c>
      <c r="O21" s="492">
        <f>N21/M21</f>
        <v>0</v>
      </c>
      <c r="P21" s="382">
        <f>N21*1.01</f>
        <v>0</v>
      </c>
      <c r="Q21" s="390"/>
      <c r="R21" s="403">
        <v>0</v>
      </c>
      <c r="S21" s="186"/>
      <c r="T21" s="505"/>
      <c r="U21" s="186"/>
      <c r="V21" s="179"/>
      <c r="W21" s="177"/>
      <c r="X21" s="177"/>
    </row>
    <row r="22" spans="2:39" ht="15.75" thickBot="1" x14ac:dyDescent="0.3">
      <c r="B22" s="532"/>
      <c r="C22" s="498" t="s">
        <v>47</v>
      </c>
      <c r="D22" s="350">
        <v>0</v>
      </c>
      <c r="E22" s="426">
        <v>7</v>
      </c>
      <c r="F22" s="338">
        <f>D22</f>
        <v>0</v>
      </c>
      <c r="G22" s="363">
        <f>F22/E22</f>
        <v>0</v>
      </c>
      <c r="H22" s="285">
        <f>104423.709858305/1000</f>
        <v>104.42370985830499</v>
      </c>
      <c r="I22" s="318">
        <f>13534945/1000</f>
        <v>13534.945</v>
      </c>
      <c r="J22" s="286">
        <f t="shared" si="6"/>
        <v>104.42370985830499</v>
      </c>
      <c r="K22" s="363">
        <f>J22/I22</f>
        <v>7.715118891011747E-3</v>
      </c>
      <c r="L22" s="383">
        <v>0</v>
      </c>
      <c r="M22" s="338">
        <f>306091/10</f>
        <v>30609.1</v>
      </c>
      <c r="N22" s="384">
        <f>L22</f>
        <v>0</v>
      </c>
      <c r="O22" s="494">
        <f>N22/M22</f>
        <v>0</v>
      </c>
      <c r="P22" s="384">
        <f>N22*1.01</f>
        <v>0</v>
      </c>
      <c r="Q22" s="384"/>
      <c r="R22" s="404">
        <v>0</v>
      </c>
      <c r="S22" s="186"/>
      <c r="T22" s="505"/>
      <c r="U22" s="186"/>
      <c r="V22" s="177"/>
      <c r="W22" s="177"/>
      <c r="X22" s="177"/>
    </row>
    <row r="23" spans="2:39" s="104" customFormat="1" ht="15.75" thickBot="1" x14ac:dyDescent="0.3">
      <c r="B23" s="144" t="s">
        <v>48</v>
      </c>
      <c r="C23" s="172"/>
      <c r="D23" s="373">
        <f>SUM(D19:D22)</f>
        <v>0</v>
      </c>
      <c r="E23" s="419">
        <f>SUM(E19:E22)</f>
        <v>1223</v>
      </c>
      <c r="F23" s="418">
        <f>SUM(F19:F22)</f>
        <v>0</v>
      </c>
      <c r="G23" s="332">
        <f>F23/E23</f>
        <v>0</v>
      </c>
      <c r="H23" s="287">
        <f>SUM(H19:H22)</f>
        <v>334.619445054148</v>
      </c>
      <c r="I23" s="287">
        <f>SUM(I19:I22)</f>
        <v>36768.786999999997</v>
      </c>
      <c r="J23" s="277">
        <f>SUM(J19:J22)</f>
        <v>334.619445054148</v>
      </c>
      <c r="K23" s="364">
        <f>J23/I23</f>
        <v>9.1006386763356657E-3</v>
      </c>
      <c r="L23" s="351">
        <f>SUM(L19:L22)</f>
        <v>0</v>
      </c>
      <c r="M23" s="320">
        <f>SUM(M19:M22)</f>
        <v>106159.9</v>
      </c>
      <c r="N23" s="385">
        <f>SUM(N19:N22)</f>
        <v>0</v>
      </c>
      <c r="O23" s="496">
        <f>N23/M23</f>
        <v>0</v>
      </c>
      <c r="P23" s="405">
        <f>SUM(P19:P22)</f>
        <v>0</v>
      </c>
      <c r="Q23" s="385"/>
      <c r="R23" s="397">
        <f>SUM(R19:R22)</f>
        <v>0</v>
      </c>
      <c r="S23" s="180"/>
      <c r="T23" s="503"/>
      <c r="U23" s="180"/>
      <c r="V23" s="180"/>
      <c r="W23" s="180"/>
      <c r="X23" s="180"/>
      <c r="Y23"/>
      <c r="Z23"/>
      <c r="AA23"/>
      <c r="AB23"/>
      <c r="AC23"/>
      <c r="AD23"/>
      <c r="AE23"/>
      <c r="AF23"/>
      <c r="AG23"/>
      <c r="AH23"/>
      <c r="AI23"/>
      <c r="AJ23"/>
      <c r="AK23"/>
      <c r="AL23"/>
      <c r="AM23"/>
    </row>
    <row r="24" spans="2:39" ht="15.75" thickBot="1" x14ac:dyDescent="0.3">
      <c r="B24" s="214"/>
      <c r="C24" s="212"/>
      <c r="D24" s="214"/>
      <c r="E24" s="212"/>
      <c r="F24" s="212"/>
      <c r="G24" s="215"/>
      <c r="H24" s="288"/>
      <c r="I24" s="289"/>
      <c r="J24" s="289"/>
      <c r="K24" s="365"/>
      <c r="L24" s="386"/>
      <c r="M24" s="387"/>
      <c r="N24" s="387"/>
      <c r="O24" s="212"/>
      <c r="P24" s="387"/>
      <c r="Q24" s="387"/>
      <c r="R24" s="406"/>
      <c r="S24" s="183"/>
      <c r="T24" s="499"/>
      <c r="U24" s="183"/>
      <c r="V24" s="183"/>
      <c r="W24" s="183"/>
      <c r="X24" s="183"/>
    </row>
    <row r="25" spans="2:39" x14ac:dyDescent="0.25">
      <c r="B25" s="527" t="s">
        <v>91</v>
      </c>
      <c r="C25" s="218" t="s">
        <v>92</v>
      </c>
      <c r="D25" s="348">
        <v>0</v>
      </c>
      <c r="E25" s="337">
        <v>375</v>
      </c>
      <c r="F25" s="337">
        <f>D25</f>
        <v>0</v>
      </c>
      <c r="G25" s="367">
        <f>F25/E25</f>
        <v>0</v>
      </c>
      <c r="H25" s="282">
        <v>0</v>
      </c>
      <c r="I25" s="283">
        <v>0</v>
      </c>
      <c r="J25" s="274">
        <f t="shared" ref="J25:J26" si="7">H25</f>
        <v>0</v>
      </c>
      <c r="K25" s="327">
        <v>0</v>
      </c>
      <c r="L25" s="348">
        <v>0</v>
      </c>
      <c r="M25" s="337">
        <v>0</v>
      </c>
      <c r="N25" s="380">
        <f>L25</f>
        <v>0</v>
      </c>
      <c r="O25" s="491">
        <v>0</v>
      </c>
      <c r="P25" s="380">
        <f>N25*1.01</f>
        <v>0</v>
      </c>
      <c r="Q25" s="401"/>
      <c r="R25" s="407">
        <v>0</v>
      </c>
      <c r="S25" s="183"/>
      <c r="T25" s="499"/>
      <c r="U25" s="183"/>
      <c r="V25" s="183"/>
      <c r="W25" s="183"/>
      <c r="X25" s="183"/>
    </row>
    <row r="26" spans="2:39" x14ac:dyDescent="0.25">
      <c r="B26" s="528"/>
      <c r="C26" s="219" t="s">
        <v>43</v>
      </c>
      <c r="D26" s="352">
        <v>0</v>
      </c>
      <c r="E26" s="339">
        <v>750</v>
      </c>
      <c r="F26" s="339">
        <f>D26</f>
        <v>0</v>
      </c>
      <c r="G26" s="368">
        <f t="shared" ref="G26:G28" si="8">F26/E26</f>
        <v>0</v>
      </c>
      <c r="H26" s="290">
        <v>0</v>
      </c>
      <c r="I26" s="291">
        <v>0</v>
      </c>
      <c r="J26" s="274">
        <f t="shared" si="7"/>
        <v>0</v>
      </c>
      <c r="K26" s="327">
        <v>0</v>
      </c>
      <c r="L26" s="352">
        <v>0</v>
      </c>
      <c r="M26" s="339">
        <v>0</v>
      </c>
      <c r="N26" s="388">
        <f>L26</f>
        <v>0</v>
      </c>
      <c r="O26" s="492">
        <v>0</v>
      </c>
      <c r="P26" s="388">
        <f>N26*1.01</f>
        <v>0</v>
      </c>
      <c r="Q26" s="408"/>
      <c r="R26" s="409">
        <v>0</v>
      </c>
      <c r="S26" s="183"/>
      <c r="T26" s="499"/>
      <c r="U26" s="183"/>
      <c r="V26" s="183"/>
      <c r="W26" s="183"/>
      <c r="X26" s="183"/>
    </row>
    <row r="27" spans="2:39" x14ac:dyDescent="0.25">
      <c r="B27" s="528"/>
      <c r="C27" s="219" t="s">
        <v>90</v>
      </c>
      <c r="D27" s="349">
        <v>0</v>
      </c>
      <c r="E27" s="319">
        <f>20+2</f>
        <v>22</v>
      </c>
      <c r="F27" s="319">
        <f>D27</f>
        <v>0</v>
      </c>
      <c r="G27" s="368">
        <f t="shared" si="8"/>
        <v>0</v>
      </c>
      <c r="H27" s="284">
        <v>0</v>
      </c>
      <c r="I27" s="274">
        <v>0</v>
      </c>
      <c r="J27" s="274">
        <f>H27</f>
        <v>0</v>
      </c>
      <c r="K27" s="327">
        <v>0</v>
      </c>
      <c r="L27" s="349">
        <v>0</v>
      </c>
      <c r="M27" s="319">
        <v>0</v>
      </c>
      <c r="N27" s="382">
        <f>L27</f>
        <v>0</v>
      </c>
      <c r="O27" s="492">
        <v>0</v>
      </c>
      <c r="P27" s="382">
        <f>N27*1.01</f>
        <v>0</v>
      </c>
      <c r="Q27" s="390"/>
      <c r="R27" s="410">
        <v>0</v>
      </c>
      <c r="S27" s="183"/>
      <c r="T27" s="499"/>
      <c r="U27" s="183"/>
      <c r="V27" s="183"/>
      <c r="W27" s="183"/>
      <c r="X27" s="183"/>
    </row>
    <row r="28" spans="2:39" ht="15.75" thickBot="1" x14ac:dyDescent="0.3">
      <c r="B28" s="529"/>
      <c r="C28" s="220" t="s">
        <v>47</v>
      </c>
      <c r="D28" s="353">
        <v>0</v>
      </c>
      <c r="E28" s="340">
        <v>6</v>
      </c>
      <c r="F28" s="340">
        <f>D28</f>
        <v>0</v>
      </c>
      <c r="G28" s="363">
        <f t="shared" si="8"/>
        <v>0</v>
      </c>
      <c r="H28" s="292">
        <v>0</v>
      </c>
      <c r="I28" s="293">
        <v>0</v>
      </c>
      <c r="J28" s="286">
        <f t="shared" ref="J28" si="9">H28</f>
        <v>0</v>
      </c>
      <c r="K28" s="363">
        <v>0</v>
      </c>
      <c r="L28" s="353">
        <v>0</v>
      </c>
      <c r="M28" s="340">
        <v>0</v>
      </c>
      <c r="N28" s="389">
        <f>L28</f>
        <v>0</v>
      </c>
      <c r="O28" s="494">
        <v>0</v>
      </c>
      <c r="P28" s="389">
        <f>N28*1.01</f>
        <v>0</v>
      </c>
      <c r="Q28" s="411"/>
      <c r="R28" s="412">
        <v>0</v>
      </c>
      <c r="S28" s="183"/>
      <c r="T28" s="499"/>
      <c r="U28" s="183"/>
      <c r="V28" s="183"/>
      <c r="W28" s="183"/>
      <c r="X28" s="183"/>
    </row>
    <row r="29" spans="2:39" s="441" customFormat="1" x14ac:dyDescent="0.25">
      <c r="B29" s="428"/>
      <c r="C29" s="429" t="s">
        <v>93</v>
      </c>
      <c r="D29" s="430">
        <f>SUM(D25:D28)</f>
        <v>0</v>
      </c>
      <c r="E29" s="431">
        <f>SUM(E25:E28)</f>
        <v>1153</v>
      </c>
      <c r="F29" s="432">
        <f>SUM(F25:F28)</f>
        <v>0</v>
      </c>
      <c r="G29" s="433">
        <f>F29/E29</f>
        <v>0</v>
      </c>
      <c r="H29" s="434">
        <f>66851.4726743591/1000</f>
        <v>66.851472674359101</v>
      </c>
      <c r="I29" s="435">
        <f>7399156/1000</f>
        <v>7399.1559999999999</v>
      </c>
      <c r="J29" s="436">
        <f>H29</f>
        <v>66.851472674359101</v>
      </c>
      <c r="K29" s="433">
        <f>J29/I29</f>
        <v>9.0350132737246121E-3</v>
      </c>
      <c r="L29" s="430">
        <f>SUM(L25:L28)</f>
        <v>0</v>
      </c>
      <c r="M29" s="431">
        <f>92477/10</f>
        <v>9247.7000000000007</v>
      </c>
      <c r="N29" s="437">
        <f>SUM(N25:N28)</f>
        <v>0</v>
      </c>
      <c r="O29" s="497">
        <f>N29/M29</f>
        <v>0</v>
      </c>
      <c r="P29" s="437">
        <f>SUM(P25:P28)</f>
        <v>0</v>
      </c>
      <c r="Q29" s="438"/>
      <c r="R29" s="439">
        <f>SUM(R25:R28)</f>
        <v>0</v>
      </c>
      <c r="S29" s="183"/>
      <c r="T29" s="500"/>
      <c r="U29" s="440"/>
      <c r="V29" s="440"/>
      <c r="W29" s="440"/>
      <c r="X29" s="440"/>
    </row>
    <row r="30" spans="2:39" x14ac:dyDescent="0.25">
      <c r="B30" s="54" t="s">
        <v>50</v>
      </c>
      <c r="C30" s="216"/>
      <c r="D30" s="354"/>
      <c r="E30" s="321"/>
      <c r="F30" s="321"/>
      <c r="G30" s="366"/>
      <c r="H30" s="294"/>
      <c r="I30" s="295"/>
      <c r="J30" s="295"/>
      <c r="K30" s="217"/>
      <c r="L30" s="354"/>
      <c r="M30" s="321"/>
      <c r="N30" s="321"/>
      <c r="O30" s="20"/>
      <c r="P30" s="321"/>
      <c r="Q30" s="321"/>
      <c r="R30" s="413"/>
      <c r="S30" s="183"/>
      <c r="T30" s="503"/>
      <c r="U30" s="180"/>
      <c r="V30" s="180"/>
      <c r="W30" s="180"/>
      <c r="X30" s="180"/>
    </row>
    <row r="31" spans="2:39" x14ac:dyDescent="0.25">
      <c r="B31" s="89" t="s">
        <v>51</v>
      </c>
      <c r="C31" s="138"/>
      <c r="D31" s="355">
        <v>0</v>
      </c>
      <c r="E31" s="341">
        <v>0</v>
      </c>
      <c r="F31" s="341">
        <v>0</v>
      </c>
      <c r="G31" s="368">
        <v>0</v>
      </c>
      <c r="H31" s="296">
        <v>0</v>
      </c>
      <c r="I31" s="297">
        <v>0</v>
      </c>
      <c r="J31" s="297">
        <v>0</v>
      </c>
      <c r="K31" s="490">
        <v>0</v>
      </c>
      <c r="L31" s="355">
        <v>0</v>
      </c>
      <c r="M31" s="341">
        <v>0</v>
      </c>
      <c r="N31" s="390">
        <v>0</v>
      </c>
      <c r="O31" s="492">
        <v>0</v>
      </c>
      <c r="P31" s="390">
        <f>N31*1.01</f>
        <v>0</v>
      </c>
      <c r="Q31" s="390"/>
      <c r="R31" s="403">
        <v>0</v>
      </c>
      <c r="S31" s="179"/>
      <c r="T31" s="501"/>
      <c r="U31" s="179"/>
      <c r="V31" s="179"/>
      <c r="W31" s="177"/>
      <c r="X31" s="177"/>
    </row>
    <row r="32" spans="2:39" ht="15.75" thickBot="1" x14ac:dyDescent="0.3">
      <c r="B32" s="95" t="s">
        <v>52</v>
      </c>
      <c r="C32" s="140"/>
      <c r="D32" s="356"/>
      <c r="E32" s="322"/>
      <c r="F32" s="322"/>
      <c r="G32" s="160"/>
      <c r="H32" s="298">
        <f>H31</f>
        <v>0</v>
      </c>
      <c r="I32" s="298">
        <f>I31</f>
        <v>0</v>
      </c>
      <c r="J32" s="298">
        <f>J31</f>
        <v>0</v>
      </c>
      <c r="K32" s="362">
        <v>0</v>
      </c>
      <c r="L32" s="356"/>
      <c r="M32" s="322"/>
      <c r="N32" s="391"/>
      <c r="O32" s="393"/>
      <c r="P32" s="391"/>
      <c r="Q32" s="391"/>
      <c r="R32" s="414"/>
      <c r="S32" s="184"/>
      <c r="T32" s="503"/>
      <c r="U32" s="184"/>
      <c r="V32" s="184"/>
      <c r="W32" s="180"/>
      <c r="X32" s="180"/>
    </row>
    <row r="33" spans="2:39" ht="15.75" thickBot="1" x14ac:dyDescent="0.3">
      <c r="B33" s="141"/>
      <c r="C33" s="142"/>
      <c r="D33" s="141"/>
      <c r="E33" s="142"/>
      <c r="F33" s="142"/>
      <c r="G33" s="143"/>
      <c r="H33" s="299"/>
      <c r="I33" s="279"/>
      <c r="J33" s="279"/>
      <c r="K33" s="143"/>
      <c r="L33" s="392"/>
      <c r="M33" s="376"/>
      <c r="N33" s="376"/>
      <c r="O33" s="142"/>
      <c r="P33" s="376"/>
      <c r="Q33" s="376"/>
      <c r="R33" s="415"/>
      <c r="S33" s="183"/>
      <c r="T33" s="499"/>
      <c r="U33" s="183"/>
      <c r="V33" s="183"/>
      <c r="W33" s="183"/>
      <c r="X33" s="183"/>
    </row>
    <row r="34" spans="2:39" ht="15.75" thickBot="1" x14ac:dyDescent="0.3">
      <c r="B34" s="95" t="s">
        <v>53</v>
      </c>
      <c r="C34" s="140"/>
      <c r="D34" s="322">
        <f>D16+D23+D29</f>
        <v>260568</v>
      </c>
      <c r="E34" s="322">
        <f>E16+E23+E29</f>
        <v>295191</v>
      </c>
      <c r="F34" s="322">
        <f>F16+F23+F29</f>
        <v>260568</v>
      </c>
      <c r="G34" s="362">
        <f>F34/E34</f>
        <v>0.88270983871459496</v>
      </c>
      <c r="H34" s="298">
        <f>H32+H29+H23+H16</f>
        <v>2838.526834601656</v>
      </c>
      <c r="I34" s="298">
        <f>I32+I29+I23+I16</f>
        <v>77353.67300000001</v>
      </c>
      <c r="J34" s="298">
        <f>J32+J29+J23+J16</f>
        <v>2838.526834601656</v>
      </c>
      <c r="K34" s="362">
        <f>J34/I34</f>
        <v>3.6695437004027665E-2</v>
      </c>
      <c r="L34" s="322">
        <f>L16+L23+L29</f>
        <v>17233.4581</v>
      </c>
      <c r="M34" s="322">
        <f>M16+M23+M29</f>
        <v>371785.9</v>
      </c>
      <c r="N34" s="322">
        <f>N16+N23+N29</f>
        <v>17233.4581</v>
      </c>
      <c r="O34" s="496">
        <f>N34/M34</f>
        <v>4.6353178267384533E-2</v>
      </c>
      <c r="P34" s="322">
        <f>P16+P23+P29</f>
        <v>17405.792680999999</v>
      </c>
      <c r="Q34" s="391"/>
      <c r="R34" s="322">
        <f>R16+R23+R29</f>
        <v>82066.558507000009</v>
      </c>
      <c r="S34" s="180"/>
      <c r="T34" s="499"/>
      <c r="U34" s="183"/>
      <c r="V34" s="180"/>
      <c r="W34" s="180"/>
      <c r="X34" s="180"/>
    </row>
    <row r="35" spans="2:39" ht="15.75" thickBot="1" x14ac:dyDescent="0.3">
      <c r="B35" s="144" t="s">
        <v>54</v>
      </c>
      <c r="C35" s="145"/>
      <c r="D35" s="164"/>
      <c r="E35" s="165"/>
      <c r="F35" s="165"/>
      <c r="G35" s="166"/>
      <c r="H35" s="312">
        <f>258103.195398345/1000</f>
        <v>258.10319539834501</v>
      </c>
      <c r="I35" s="298">
        <f>1412534/1000</f>
        <v>1412.5340000000001</v>
      </c>
      <c r="J35" s="287">
        <f>H35</f>
        <v>258.10319539834501</v>
      </c>
      <c r="K35" s="362">
        <f>J35/I35</f>
        <v>0.18272352764488853</v>
      </c>
      <c r="L35" s="164"/>
      <c r="M35" s="165"/>
      <c r="N35" s="165"/>
      <c r="O35" s="165"/>
      <c r="P35" s="165"/>
      <c r="Q35" s="167"/>
      <c r="R35" s="166"/>
      <c r="S35" s="180"/>
      <c r="T35" s="499"/>
      <c r="U35" s="183"/>
      <c r="V35" s="180"/>
      <c r="W35" s="180"/>
      <c r="X35" s="180"/>
    </row>
    <row r="36" spans="2:39" ht="17.25" x14ac:dyDescent="0.25">
      <c r="B36" s="147" t="s">
        <v>94</v>
      </c>
      <c r="C36" s="104"/>
      <c r="D36" s="104"/>
      <c r="E36" s="104"/>
      <c r="F36" s="104"/>
      <c r="G36" s="104"/>
      <c r="H36" s="104"/>
      <c r="I36" s="104"/>
      <c r="J36" s="104"/>
      <c r="K36" s="104"/>
      <c r="L36" s="104"/>
      <c r="M36" s="104"/>
      <c r="N36" s="104"/>
      <c r="O36" s="104"/>
      <c r="P36" s="104"/>
      <c r="Q36" s="104"/>
      <c r="R36" s="104"/>
      <c r="S36" s="104"/>
      <c r="T36" s="499"/>
      <c r="U36" s="183"/>
      <c r="V36" s="104"/>
      <c r="W36" s="107"/>
      <c r="X36" s="107"/>
      <c r="Y36" s="104"/>
      <c r="Z36" s="104"/>
      <c r="AA36" s="104"/>
      <c r="AB36" s="104"/>
      <c r="AC36" s="104"/>
      <c r="AD36" s="104"/>
      <c r="AE36" s="104"/>
      <c r="AF36" s="104"/>
      <c r="AG36" s="104"/>
      <c r="AH36" s="104"/>
      <c r="AI36" s="104"/>
      <c r="AJ36" s="104"/>
      <c r="AK36" s="104"/>
      <c r="AL36" s="104"/>
      <c r="AM36" s="104"/>
    </row>
    <row r="37" spans="2:39" x14ac:dyDescent="0.25">
      <c r="B37" t="s">
        <v>95</v>
      </c>
    </row>
    <row r="38" spans="2:39" ht="30" customHeight="1" x14ac:dyDescent="0.25">
      <c r="B38" s="522" t="s">
        <v>111</v>
      </c>
      <c r="C38" s="522"/>
      <c r="D38" s="522"/>
      <c r="E38" s="522"/>
      <c r="F38" s="522"/>
      <c r="G38" s="522"/>
      <c r="H38" s="522"/>
      <c r="I38" s="522"/>
      <c r="J38" s="522"/>
      <c r="K38" s="522"/>
      <c r="L38" s="522"/>
      <c r="M38" s="522"/>
      <c r="N38" s="522"/>
      <c r="O38" s="522"/>
      <c r="P38" s="522"/>
      <c r="Q38" s="522"/>
      <c r="R38" s="522"/>
    </row>
    <row r="41" spans="2:39" x14ac:dyDescent="0.25">
      <c r="I41" s="313"/>
    </row>
  </sheetData>
  <mergeCells count="8">
    <mergeCell ref="B38:R38"/>
    <mergeCell ref="D4:G4"/>
    <mergeCell ref="H4:K4"/>
    <mergeCell ref="L4:R4"/>
    <mergeCell ref="B25:B28"/>
    <mergeCell ref="B20:B22"/>
    <mergeCell ref="B8:B11"/>
    <mergeCell ref="B12:B14"/>
  </mergeCells>
  <pageMargins left="0.25" right="0.25" top="0.75" bottom="0.75" header="0.3" footer="0.3"/>
  <pageSetup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D25"/>
  <sheetViews>
    <sheetView zoomScaleNormal="100" zoomScaleSheetLayoutView="100" workbookViewId="0">
      <selection activeCell="H1" sqref="H1"/>
    </sheetView>
  </sheetViews>
  <sheetFormatPr defaultColWidth="9.28515625" defaultRowHeight="15" x14ac:dyDescent="0.2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15" ht="23.25" x14ac:dyDescent="0.35">
      <c r="A1" s="1" t="s">
        <v>0</v>
      </c>
      <c r="I1" s="441" t="s">
        <v>109</v>
      </c>
      <c r="K1" s="178"/>
      <c r="N1" s="177"/>
      <c r="O1" s="177"/>
    </row>
    <row r="2" spans="1:15" x14ac:dyDescent="0.25">
      <c r="K2" s="178"/>
      <c r="N2" s="177"/>
      <c r="O2" s="177"/>
    </row>
    <row r="3" spans="1:15" ht="19.5" thickBot="1" x14ac:dyDescent="0.35">
      <c r="A3" s="6"/>
      <c r="B3" s="6" t="s">
        <v>55</v>
      </c>
      <c r="C3" s="6"/>
      <c r="D3" s="6"/>
      <c r="E3" s="6"/>
      <c r="F3" s="6"/>
      <c r="G3" s="6"/>
      <c r="H3" s="6"/>
      <c r="K3" s="188"/>
      <c r="N3" s="177"/>
      <c r="O3" s="177"/>
    </row>
    <row r="4" spans="1:15" ht="43.15" customHeight="1" thickBot="1" x14ac:dyDescent="0.3">
      <c r="A4" t="s">
        <v>2</v>
      </c>
      <c r="B4" s="155"/>
      <c r="C4" s="155"/>
      <c r="D4" s="523" t="s">
        <v>7</v>
      </c>
      <c r="E4" s="523"/>
      <c r="F4" s="544" t="s">
        <v>96</v>
      </c>
      <c r="G4" s="545"/>
      <c r="H4" s="546" t="s">
        <v>56</v>
      </c>
      <c r="I4" s="547"/>
      <c r="K4" s="178"/>
      <c r="M4" s="185" t="s">
        <v>7</v>
      </c>
      <c r="N4" s="185"/>
      <c r="O4" s="185"/>
    </row>
    <row r="5" spans="1:15" ht="21" customHeight="1" thickBot="1" x14ac:dyDescent="0.3">
      <c r="B5" s="158"/>
      <c r="C5" s="158"/>
      <c r="D5" s="222" t="s">
        <v>10</v>
      </c>
      <c r="E5" s="227" t="s">
        <v>11</v>
      </c>
      <c r="F5" s="233" t="s">
        <v>12</v>
      </c>
      <c r="G5" s="234" t="s">
        <v>13</v>
      </c>
      <c r="H5" s="223" t="s">
        <v>14</v>
      </c>
      <c r="I5" s="224" t="s">
        <v>15</v>
      </c>
      <c r="K5" s="178"/>
      <c r="N5" s="177"/>
      <c r="O5" s="177"/>
    </row>
    <row r="6" spans="1:15" ht="52.5" customHeight="1" thickBot="1" x14ac:dyDescent="0.3">
      <c r="B6" s="157"/>
      <c r="C6" s="157"/>
      <c r="D6" s="538" t="s">
        <v>68</v>
      </c>
      <c r="E6" s="539"/>
      <c r="F6" s="540" t="s">
        <v>97</v>
      </c>
      <c r="G6" s="541"/>
      <c r="H6" s="542" t="s">
        <v>76</v>
      </c>
      <c r="I6" s="543"/>
      <c r="K6" s="178"/>
      <c r="N6" s="177"/>
      <c r="O6" s="177"/>
    </row>
    <row r="7" spans="1:15" ht="30" x14ac:dyDescent="0.25">
      <c r="B7" s="198" t="s">
        <v>31</v>
      </c>
      <c r="C7" s="208" t="s">
        <v>32</v>
      </c>
      <c r="D7" s="225" t="s">
        <v>98</v>
      </c>
      <c r="E7" s="245" t="s">
        <v>99</v>
      </c>
      <c r="F7" s="225" t="s">
        <v>98</v>
      </c>
      <c r="G7" s="245" t="s">
        <v>99</v>
      </c>
      <c r="H7" s="225" t="s">
        <v>98</v>
      </c>
      <c r="I7" s="245" t="s">
        <v>99</v>
      </c>
      <c r="J7" s="180"/>
      <c r="K7" s="181"/>
      <c r="L7" s="180"/>
      <c r="M7" s="180"/>
      <c r="N7" s="180"/>
      <c r="O7" s="180"/>
    </row>
    <row r="8" spans="1:15" x14ac:dyDescent="0.25">
      <c r="B8" s="536" t="s">
        <v>33</v>
      </c>
      <c r="C8" s="195" t="s">
        <v>82</v>
      </c>
      <c r="D8" s="347">
        <v>10</v>
      </c>
      <c r="E8" s="447">
        <v>152</v>
      </c>
      <c r="F8" s="460">
        <v>92</v>
      </c>
      <c r="G8" s="461">
        <v>721</v>
      </c>
      <c r="H8" s="347">
        <v>108.477</v>
      </c>
      <c r="I8" s="453">
        <v>1851.05</v>
      </c>
      <c r="J8" s="177"/>
      <c r="K8" s="182"/>
      <c r="L8" s="177"/>
      <c r="M8" s="177"/>
      <c r="N8" s="177"/>
      <c r="O8" s="177"/>
    </row>
    <row r="9" spans="1:15" x14ac:dyDescent="0.25">
      <c r="B9" s="537"/>
      <c r="C9" s="199" t="s">
        <v>83</v>
      </c>
      <c r="D9" s="370">
        <v>0</v>
      </c>
      <c r="E9" s="458">
        <v>0</v>
      </c>
      <c r="F9" s="462">
        <v>0</v>
      </c>
      <c r="G9" s="463">
        <v>0</v>
      </c>
      <c r="H9" s="370">
        <v>0</v>
      </c>
      <c r="I9" s="486">
        <v>0</v>
      </c>
      <c r="J9" s="177"/>
      <c r="K9" s="182"/>
      <c r="L9" s="177"/>
      <c r="M9" s="177"/>
      <c r="N9" s="177"/>
      <c r="O9" s="177"/>
    </row>
    <row r="10" spans="1:15" ht="15.75" thickBot="1" x14ac:dyDescent="0.3">
      <c r="B10" s="537"/>
      <c r="C10" s="209" t="s">
        <v>84</v>
      </c>
      <c r="D10" s="370">
        <v>0</v>
      </c>
      <c r="E10" s="458">
        <v>0</v>
      </c>
      <c r="F10" s="462">
        <v>0</v>
      </c>
      <c r="G10" s="464">
        <v>0</v>
      </c>
      <c r="H10" s="370">
        <v>0</v>
      </c>
      <c r="I10" s="454">
        <v>0</v>
      </c>
      <c r="J10" s="177"/>
      <c r="K10" s="182"/>
      <c r="L10" s="177"/>
      <c r="M10" s="177"/>
      <c r="N10" s="177"/>
      <c r="O10" s="177"/>
    </row>
    <row r="11" spans="1:15" ht="14.45" customHeight="1" x14ac:dyDescent="0.25">
      <c r="B11" s="536" t="s">
        <v>34</v>
      </c>
      <c r="C11" s="195" t="s">
        <v>100</v>
      </c>
      <c r="D11" s="448">
        <v>0</v>
      </c>
      <c r="E11" s="447">
        <v>2</v>
      </c>
      <c r="F11" s="465">
        <v>0</v>
      </c>
      <c r="G11" s="461">
        <v>35</v>
      </c>
      <c r="H11" s="488">
        <v>0</v>
      </c>
      <c r="I11" s="453">
        <v>0</v>
      </c>
      <c r="J11" s="186"/>
      <c r="K11" s="186"/>
      <c r="L11" s="186"/>
      <c r="M11" s="177"/>
      <c r="N11" s="177"/>
      <c r="O11" s="177"/>
    </row>
    <row r="12" spans="1:15" ht="14.45" customHeight="1" x14ac:dyDescent="0.25">
      <c r="B12" s="537"/>
      <c r="C12" s="190" t="s">
        <v>87</v>
      </c>
      <c r="D12" s="370">
        <v>0</v>
      </c>
      <c r="E12" s="444">
        <v>89</v>
      </c>
      <c r="F12" s="466">
        <v>0</v>
      </c>
      <c r="G12" s="467">
        <v>1</v>
      </c>
      <c r="H12" s="370">
        <v>0</v>
      </c>
      <c r="I12" s="454">
        <v>0</v>
      </c>
      <c r="J12" s="186"/>
      <c r="K12" s="186"/>
      <c r="L12" s="186"/>
      <c r="M12" s="177"/>
      <c r="N12" s="177"/>
      <c r="O12" s="177"/>
    </row>
    <row r="13" spans="1:15" ht="14.45" customHeight="1" thickBot="1" x14ac:dyDescent="0.3">
      <c r="B13" s="537"/>
      <c r="C13" s="191" t="s">
        <v>37</v>
      </c>
      <c r="D13" s="449">
        <v>0</v>
      </c>
      <c r="E13" s="459">
        <v>0</v>
      </c>
      <c r="F13" s="468">
        <v>0</v>
      </c>
      <c r="G13" s="469">
        <v>0</v>
      </c>
      <c r="H13" s="449">
        <v>0</v>
      </c>
      <c r="I13" s="487">
        <v>0</v>
      </c>
      <c r="J13" s="186"/>
      <c r="K13" s="186"/>
      <c r="L13" s="186"/>
      <c r="M13" s="177"/>
      <c r="N13" s="177"/>
      <c r="O13" s="177"/>
    </row>
    <row r="14" spans="1:15" ht="45" x14ac:dyDescent="0.25">
      <c r="B14" s="213" t="s">
        <v>38</v>
      </c>
      <c r="C14" s="213" t="s">
        <v>39</v>
      </c>
      <c r="D14" s="347">
        <v>0</v>
      </c>
      <c r="E14" s="447">
        <v>0</v>
      </c>
      <c r="F14" s="470">
        <v>0</v>
      </c>
      <c r="G14" s="471">
        <v>0</v>
      </c>
      <c r="H14" s="347">
        <v>0</v>
      </c>
      <c r="I14" s="395">
        <v>0</v>
      </c>
      <c r="J14" s="177"/>
      <c r="K14" s="178"/>
      <c r="L14" s="177"/>
      <c r="M14" s="177"/>
      <c r="N14" s="177"/>
      <c r="O14" s="177"/>
    </row>
    <row r="15" spans="1:15" ht="15.75" thickBot="1" x14ac:dyDescent="0.3">
      <c r="B15" s="202" t="s">
        <v>40</v>
      </c>
      <c r="C15" s="210"/>
      <c r="D15" s="450">
        <f t="shared" ref="D15:I15" si="0">SUM(D8:D14)</f>
        <v>10</v>
      </c>
      <c r="E15" s="450">
        <f t="shared" si="0"/>
        <v>243</v>
      </c>
      <c r="F15" s="472">
        <f t="shared" si="0"/>
        <v>92</v>
      </c>
      <c r="G15" s="472">
        <f t="shared" si="0"/>
        <v>757</v>
      </c>
      <c r="H15" s="450">
        <f t="shared" si="0"/>
        <v>108.477</v>
      </c>
      <c r="I15" s="450">
        <f t="shared" si="0"/>
        <v>1851.05</v>
      </c>
      <c r="J15" s="180"/>
      <c r="K15" s="181"/>
      <c r="L15" s="180"/>
      <c r="M15" s="180"/>
      <c r="N15" s="180"/>
      <c r="O15" s="180"/>
    </row>
    <row r="16" spans="1:15" ht="15.75" thickBot="1" x14ac:dyDescent="0.3">
      <c r="B16" s="141"/>
      <c r="C16" s="212"/>
      <c r="D16" s="375"/>
      <c r="E16" s="451"/>
      <c r="F16" s="473"/>
      <c r="G16" s="474"/>
      <c r="H16" s="375"/>
      <c r="I16" s="398"/>
      <c r="J16" s="183"/>
      <c r="K16" s="183"/>
      <c r="L16" s="183"/>
      <c r="M16" s="183"/>
      <c r="N16" s="183"/>
      <c r="O16" s="183"/>
    </row>
    <row r="17" spans="2:30" x14ac:dyDescent="0.25">
      <c r="B17" s="527" t="s">
        <v>101</v>
      </c>
      <c r="C17" s="237" t="s">
        <v>92</v>
      </c>
      <c r="D17" s="452">
        <v>0</v>
      </c>
      <c r="E17" s="453">
        <v>0</v>
      </c>
      <c r="F17" s="475">
        <v>0</v>
      </c>
      <c r="G17" s="461">
        <v>0</v>
      </c>
      <c r="H17" s="452"/>
      <c r="I17" s="453"/>
      <c r="J17" s="183"/>
      <c r="K17" s="183"/>
      <c r="L17" s="183"/>
      <c r="M17" s="183"/>
      <c r="N17" s="183"/>
      <c r="O17" s="183"/>
    </row>
    <row r="18" spans="2:30" x14ac:dyDescent="0.25">
      <c r="B18" s="528"/>
      <c r="C18" s="235" t="s">
        <v>102</v>
      </c>
      <c r="D18" s="349">
        <v>0</v>
      </c>
      <c r="E18" s="454">
        <v>0</v>
      </c>
      <c r="F18" s="476">
        <v>0</v>
      </c>
      <c r="G18" s="467">
        <v>0</v>
      </c>
      <c r="H18" s="349"/>
      <c r="I18" s="454"/>
      <c r="J18" s="183"/>
      <c r="K18" s="183"/>
      <c r="L18" s="183"/>
      <c r="M18" s="183"/>
      <c r="N18" s="183"/>
      <c r="O18" s="183"/>
    </row>
    <row r="19" spans="2:30" x14ac:dyDescent="0.25">
      <c r="B19" s="54" t="s">
        <v>50</v>
      </c>
      <c r="C19" s="216"/>
      <c r="D19" s="354"/>
      <c r="E19" s="455"/>
      <c r="F19" s="477"/>
      <c r="G19" s="478"/>
      <c r="H19" s="354"/>
      <c r="I19" s="413"/>
      <c r="J19" s="180"/>
      <c r="K19" s="181"/>
      <c r="L19" s="180"/>
      <c r="M19" s="180"/>
      <c r="N19" s="180"/>
      <c r="O19" s="180"/>
    </row>
    <row r="20" spans="2:30" x14ac:dyDescent="0.25">
      <c r="B20" s="89" t="s">
        <v>51</v>
      </c>
      <c r="C20" s="138"/>
      <c r="D20" s="355">
        <v>0</v>
      </c>
      <c r="E20" s="456">
        <v>0</v>
      </c>
      <c r="F20" s="479"/>
      <c r="G20" s="480"/>
      <c r="H20" s="355"/>
      <c r="I20" s="403"/>
      <c r="J20" s="179"/>
      <c r="K20" s="178"/>
      <c r="L20" s="179"/>
      <c r="M20" s="179"/>
      <c r="N20" s="177"/>
      <c r="O20" s="177"/>
    </row>
    <row r="21" spans="2:30" ht="15.75" thickBot="1" x14ac:dyDescent="0.3">
      <c r="B21" s="95" t="s">
        <v>52</v>
      </c>
      <c r="C21" s="140"/>
      <c r="D21" s="356">
        <f>SUM(D17:D20)</f>
        <v>0</v>
      </c>
      <c r="E21" s="356">
        <f>SUM(E17:E20)</f>
        <v>0</v>
      </c>
      <c r="F21" s="481">
        <f>SUM(F17:F20)</f>
        <v>0</v>
      </c>
      <c r="G21" s="481">
        <f>SUM(G17:G20)</f>
        <v>0</v>
      </c>
      <c r="H21" s="356"/>
      <c r="I21" s="414"/>
      <c r="J21" s="184"/>
      <c r="K21" s="181"/>
      <c r="L21" s="184"/>
      <c r="M21" s="184"/>
      <c r="N21" s="180"/>
      <c r="O21" s="180"/>
    </row>
    <row r="22" spans="2:30" x14ac:dyDescent="0.25">
      <c r="B22" s="141"/>
      <c r="C22" s="142"/>
      <c r="D22" s="392"/>
      <c r="E22" s="451"/>
      <c r="F22" s="482"/>
      <c r="G22" s="474"/>
      <c r="H22" s="392"/>
      <c r="I22" s="415"/>
      <c r="J22" s="183"/>
      <c r="K22" s="183"/>
      <c r="L22" s="183"/>
      <c r="M22" s="183"/>
      <c r="N22" s="183"/>
      <c r="O22" s="183"/>
    </row>
    <row r="23" spans="2:30" ht="15.75" thickBot="1" x14ac:dyDescent="0.3">
      <c r="B23" s="95" t="s">
        <v>53</v>
      </c>
      <c r="C23" s="140"/>
      <c r="D23" s="356">
        <f t="shared" ref="D23:I23" si="1">D21+D15</f>
        <v>10</v>
      </c>
      <c r="E23" s="457">
        <f t="shared" si="1"/>
        <v>243</v>
      </c>
      <c r="F23" s="481">
        <f t="shared" si="1"/>
        <v>92</v>
      </c>
      <c r="G23" s="483">
        <f t="shared" si="1"/>
        <v>757</v>
      </c>
      <c r="H23" s="356">
        <f t="shared" si="1"/>
        <v>108.477</v>
      </c>
      <c r="I23" s="457">
        <f t="shared" si="1"/>
        <v>1851.05</v>
      </c>
      <c r="J23" s="180"/>
      <c r="K23" s="181"/>
      <c r="L23" s="180"/>
      <c r="M23" s="180"/>
      <c r="N23" s="180"/>
      <c r="O23" s="180"/>
    </row>
    <row r="24" spans="2:30" ht="15.75" thickBot="1" x14ac:dyDescent="0.3">
      <c r="B24" s="144" t="s">
        <v>54</v>
      </c>
      <c r="C24" s="145"/>
      <c r="D24" s="164"/>
      <c r="E24" s="232"/>
      <c r="F24" s="484"/>
      <c r="G24" s="485"/>
      <c r="H24" s="164"/>
      <c r="I24" s="166"/>
      <c r="J24" s="180"/>
      <c r="K24" s="181"/>
      <c r="L24" s="180"/>
      <c r="M24" s="180"/>
      <c r="N24" s="180"/>
      <c r="O24" s="180"/>
    </row>
    <row r="25" spans="2:30" x14ac:dyDescent="0.25">
      <c r="B25" s="147" t="s">
        <v>103</v>
      </c>
      <c r="C25" s="104"/>
      <c r="D25" s="104"/>
      <c r="E25" s="104"/>
      <c r="F25" s="104"/>
      <c r="G25" s="104"/>
      <c r="H25" s="104"/>
      <c r="I25" s="104"/>
      <c r="J25" s="104"/>
      <c r="K25" s="106"/>
      <c r="L25" s="104"/>
      <c r="M25" s="104"/>
      <c r="N25" s="107"/>
      <c r="O25" s="107"/>
      <c r="P25" s="104"/>
      <c r="Q25" s="104"/>
      <c r="R25" s="104"/>
      <c r="S25" s="104"/>
      <c r="T25" s="104"/>
      <c r="U25" s="104"/>
      <c r="V25" s="104"/>
      <c r="W25" s="104"/>
      <c r="X25" s="104"/>
      <c r="Y25" s="104"/>
      <c r="Z25" s="104"/>
      <c r="AA25" s="104"/>
      <c r="AB25" s="104"/>
      <c r="AC25" s="104"/>
      <c r="AD25" s="104"/>
    </row>
  </sheetData>
  <mergeCells count="9">
    <mergeCell ref="B17:B18"/>
    <mergeCell ref="D6:E6"/>
    <mergeCell ref="F6:G6"/>
    <mergeCell ref="H6:I6"/>
    <mergeCell ref="D4:E4"/>
    <mergeCell ref="F4:G4"/>
    <mergeCell ref="H4:I4"/>
    <mergeCell ref="B8:B10"/>
    <mergeCell ref="B11:B13"/>
  </mergeCell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D21"/>
  <sheetViews>
    <sheetView zoomScaleNormal="100" zoomScaleSheetLayoutView="100" workbookViewId="0">
      <selection activeCell="E1" sqref="E1"/>
    </sheetView>
  </sheetViews>
  <sheetFormatPr defaultColWidth="9.28515625" defaultRowHeight="15" x14ac:dyDescent="0.25"/>
  <cols>
    <col min="1" max="1" width="4.28515625" customWidth="1"/>
    <col min="2" max="2" width="22.140625" customWidth="1"/>
    <col min="3" max="3" width="3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25" x14ac:dyDescent="0.35">
      <c r="A1" s="1" t="s">
        <v>0</v>
      </c>
      <c r="I1" s="441" t="s">
        <v>110</v>
      </c>
      <c r="K1" s="178"/>
      <c r="N1" s="177"/>
      <c r="O1" s="177"/>
    </row>
    <row r="2" spans="1:30" x14ac:dyDescent="0.25">
      <c r="K2" s="178"/>
      <c r="N2" s="177"/>
      <c r="O2" s="177"/>
    </row>
    <row r="3" spans="1:30" ht="19.5" thickBot="1" x14ac:dyDescent="0.35">
      <c r="A3" s="6"/>
      <c r="B3" s="6" t="s">
        <v>55</v>
      </c>
      <c r="C3" s="6"/>
      <c r="D3" s="6"/>
      <c r="E3" s="6"/>
      <c r="F3" s="6"/>
      <c r="G3" s="6"/>
      <c r="H3" s="6"/>
      <c r="K3" s="188"/>
      <c r="N3" s="177"/>
      <c r="O3" s="177"/>
    </row>
    <row r="4" spans="1:30" ht="43.15" customHeight="1" thickBot="1" x14ac:dyDescent="0.3">
      <c r="A4" t="s">
        <v>2</v>
      </c>
      <c r="B4" s="221"/>
      <c r="C4" s="155"/>
      <c r="D4" s="551" t="s">
        <v>7</v>
      </c>
      <c r="E4" s="524"/>
      <c r="F4" s="544" t="s">
        <v>96</v>
      </c>
      <c r="G4" s="545"/>
      <c r="H4" s="546" t="s">
        <v>56</v>
      </c>
      <c r="I4" s="547"/>
      <c r="K4" s="178"/>
      <c r="M4" s="185" t="s">
        <v>7</v>
      </c>
      <c r="N4" s="185"/>
      <c r="O4" s="185"/>
    </row>
    <row r="5" spans="1:30" ht="21" customHeight="1" thickBot="1" x14ac:dyDescent="0.3">
      <c r="B5" s="243"/>
      <c r="C5" s="158"/>
      <c r="D5" s="222" t="s">
        <v>10</v>
      </c>
      <c r="E5" s="224" t="s">
        <v>11</v>
      </c>
      <c r="F5" s="233" t="s">
        <v>12</v>
      </c>
      <c r="G5" s="234" t="s">
        <v>13</v>
      </c>
      <c r="H5" s="223" t="s">
        <v>14</v>
      </c>
      <c r="I5" s="224" t="s">
        <v>15</v>
      </c>
      <c r="K5" s="178"/>
      <c r="N5" s="177"/>
      <c r="O5" s="177"/>
    </row>
    <row r="6" spans="1:30" ht="52.5" customHeight="1" thickBot="1" x14ac:dyDescent="0.3">
      <c r="B6" s="244"/>
      <c r="C6" s="157"/>
      <c r="D6" s="552" t="s">
        <v>68</v>
      </c>
      <c r="E6" s="553"/>
      <c r="F6" s="540" t="s">
        <v>104</v>
      </c>
      <c r="G6" s="541"/>
      <c r="H6" s="542" t="s">
        <v>76</v>
      </c>
      <c r="I6" s="543"/>
      <c r="K6" s="178"/>
      <c r="N6" s="177"/>
      <c r="O6" s="177"/>
    </row>
    <row r="7" spans="1:30" ht="30.75" thickBot="1" x14ac:dyDescent="0.3">
      <c r="B7" s="211" t="s">
        <v>41</v>
      </c>
      <c r="C7" s="198" t="s">
        <v>88</v>
      </c>
      <c r="D7" s="241" t="s">
        <v>105</v>
      </c>
      <c r="E7" s="242" t="s">
        <v>106</v>
      </c>
      <c r="F7" s="241" t="s">
        <v>105</v>
      </c>
      <c r="G7" s="242" t="s">
        <v>106</v>
      </c>
      <c r="H7" s="241" t="s">
        <v>105</v>
      </c>
      <c r="I7" s="242" t="s">
        <v>106</v>
      </c>
      <c r="J7" s="180"/>
      <c r="K7" s="181"/>
      <c r="L7" s="180"/>
      <c r="M7" s="180"/>
      <c r="N7" s="180"/>
      <c r="O7" s="180"/>
    </row>
    <row r="8" spans="1:30" ht="15.75" thickBot="1" x14ac:dyDescent="0.3">
      <c r="B8" s="197" t="s">
        <v>42</v>
      </c>
      <c r="C8" s="197" t="s">
        <v>43</v>
      </c>
      <c r="D8" s="239">
        <v>0</v>
      </c>
      <c r="E8" s="246" t="s">
        <v>107</v>
      </c>
      <c r="F8" s="268">
        <v>0</v>
      </c>
      <c r="G8" s="246" t="s">
        <v>107</v>
      </c>
      <c r="H8" s="239"/>
      <c r="I8" s="246" t="s">
        <v>107</v>
      </c>
      <c r="J8" s="179"/>
      <c r="K8" s="178"/>
      <c r="L8" s="179"/>
      <c r="M8" s="179"/>
      <c r="N8" s="177"/>
      <c r="O8" s="177"/>
    </row>
    <row r="9" spans="1:30" x14ac:dyDescent="0.25">
      <c r="B9" s="548" t="s">
        <v>44</v>
      </c>
      <c r="C9" s="195" t="s">
        <v>45</v>
      </c>
      <c r="D9" s="250">
        <v>0</v>
      </c>
      <c r="E9" s="171">
        <v>0</v>
      </c>
      <c r="F9" s="301">
        <v>0</v>
      </c>
      <c r="G9" s="302">
        <v>0</v>
      </c>
      <c r="H9" s="170"/>
      <c r="I9" s="251"/>
      <c r="J9" s="186"/>
      <c r="K9" s="186"/>
      <c r="L9" s="186"/>
      <c r="M9" s="179"/>
      <c r="N9" s="177"/>
      <c r="O9" s="177"/>
    </row>
    <row r="10" spans="1:30" x14ac:dyDescent="0.25">
      <c r="B10" s="549"/>
      <c r="C10" s="191" t="s">
        <v>46</v>
      </c>
      <c r="D10" s="248">
        <v>0</v>
      </c>
      <c r="E10" s="226">
        <v>0</v>
      </c>
      <c r="F10" s="303">
        <v>0</v>
      </c>
      <c r="G10" s="300">
        <v>0</v>
      </c>
      <c r="H10" s="238"/>
      <c r="I10" s="194"/>
      <c r="J10" s="186"/>
      <c r="K10" s="186"/>
      <c r="L10" s="186"/>
      <c r="M10" s="179"/>
      <c r="N10" s="177"/>
      <c r="O10" s="177"/>
    </row>
    <row r="11" spans="1:30" ht="15.75" thickBot="1" x14ac:dyDescent="0.3">
      <c r="B11" s="550"/>
      <c r="C11" s="249" t="s">
        <v>47</v>
      </c>
      <c r="D11" s="252">
        <v>0</v>
      </c>
      <c r="E11" s="240">
        <v>0</v>
      </c>
      <c r="F11" s="304">
        <v>0</v>
      </c>
      <c r="G11" s="305">
        <v>0</v>
      </c>
      <c r="H11" s="239"/>
      <c r="I11" s="253"/>
      <c r="J11" s="186"/>
      <c r="K11" s="186"/>
      <c r="L11" s="186"/>
      <c r="M11" s="177"/>
      <c r="N11" s="177"/>
      <c r="O11" s="177"/>
    </row>
    <row r="12" spans="1:30" s="104" customFormat="1" ht="15.75" thickBot="1" x14ac:dyDescent="0.3">
      <c r="B12" s="144" t="s">
        <v>48</v>
      </c>
      <c r="C12" s="228"/>
      <c r="D12" s="144">
        <f>SUM(D8:D11)</f>
        <v>0</v>
      </c>
      <c r="E12" s="192">
        <f>SUM(E9:E11)</f>
        <v>0</v>
      </c>
      <c r="F12" s="269">
        <f>SUM(F8:F11)</f>
        <v>0</v>
      </c>
      <c r="G12" s="306">
        <f>SUM(G9:G11)</f>
        <v>0</v>
      </c>
      <c r="H12" s="144"/>
      <c r="I12" s="207"/>
      <c r="J12" s="180"/>
      <c r="K12" s="181"/>
      <c r="L12" s="180"/>
      <c r="M12" s="180"/>
      <c r="N12" s="180"/>
      <c r="O12" s="180"/>
      <c r="P12"/>
      <c r="Q12"/>
      <c r="R12"/>
      <c r="S12"/>
      <c r="T12"/>
      <c r="U12"/>
      <c r="V12"/>
      <c r="W12"/>
      <c r="X12"/>
      <c r="Y12"/>
      <c r="Z12"/>
      <c r="AA12"/>
      <c r="AB12"/>
      <c r="AC12"/>
      <c r="AD12"/>
    </row>
    <row r="13" spans="1:30" ht="15.75" thickBot="1" x14ac:dyDescent="0.3">
      <c r="B13" s="214"/>
      <c r="C13" s="230"/>
      <c r="D13" s="214"/>
      <c r="E13" s="215"/>
      <c r="F13" s="270"/>
      <c r="G13" s="307"/>
      <c r="H13" s="214"/>
      <c r="I13" s="215"/>
      <c r="J13" s="183"/>
      <c r="K13" s="183"/>
      <c r="L13" s="183"/>
      <c r="M13" s="183"/>
      <c r="N13" s="183"/>
      <c r="O13" s="183"/>
    </row>
    <row r="14" spans="1:30" x14ac:dyDescent="0.25">
      <c r="B14" s="527" t="s">
        <v>49</v>
      </c>
      <c r="C14" s="237" t="s">
        <v>45</v>
      </c>
      <c r="D14" s="170">
        <v>0</v>
      </c>
      <c r="E14" s="171">
        <v>0</v>
      </c>
      <c r="F14" s="267">
        <v>0</v>
      </c>
      <c r="G14" s="302">
        <v>0</v>
      </c>
      <c r="H14" s="170"/>
      <c r="I14" s="171"/>
      <c r="J14" s="183"/>
      <c r="K14" s="183"/>
      <c r="L14" s="183"/>
      <c r="M14" s="183"/>
      <c r="N14" s="183"/>
      <c r="O14" s="183"/>
    </row>
    <row r="15" spans="1:30" ht="15.75" customHeight="1" thickBot="1" x14ac:dyDescent="0.3">
      <c r="B15" s="529"/>
      <c r="C15" s="236" t="s">
        <v>47</v>
      </c>
      <c r="D15" s="239">
        <v>0</v>
      </c>
      <c r="E15" s="240">
        <v>0</v>
      </c>
      <c r="F15" s="268">
        <v>0</v>
      </c>
      <c r="G15" s="305">
        <v>0</v>
      </c>
      <c r="H15" s="239"/>
      <c r="I15" s="240"/>
      <c r="J15" s="183"/>
      <c r="K15" s="183"/>
      <c r="L15" s="183"/>
      <c r="M15" s="183"/>
      <c r="N15" s="183"/>
      <c r="O15" s="183"/>
    </row>
    <row r="16" spans="1:30" ht="15.75" thickBot="1" x14ac:dyDescent="0.3">
      <c r="B16" s="19" t="s">
        <v>50</v>
      </c>
      <c r="C16" s="254"/>
      <c r="D16" s="19"/>
      <c r="E16" s="255"/>
      <c r="F16" s="308"/>
      <c r="G16" s="309"/>
      <c r="H16" s="19"/>
      <c r="I16" s="256"/>
      <c r="J16" s="180"/>
      <c r="K16" s="181"/>
      <c r="L16" s="180"/>
      <c r="M16" s="180"/>
      <c r="N16" s="180"/>
      <c r="O16" s="180"/>
    </row>
    <row r="17" spans="2:15" ht="15.75" thickBot="1" x14ac:dyDescent="0.3">
      <c r="B17" s="258" t="s">
        <v>51</v>
      </c>
      <c r="C17" s="259"/>
      <c r="D17" s="258">
        <v>0</v>
      </c>
      <c r="E17" s="260">
        <v>0</v>
      </c>
      <c r="F17" s="310">
        <v>0</v>
      </c>
      <c r="G17" s="311">
        <v>0</v>
      </c>
      <c r="H17" s="258"/>
      <c r="I17" s="261"/>
      <c r="J17" s="179"/>
      <c r="K17" s="178"/>
      <c r="L17" s="179"/>
      <c r="M17" s="179"/>
      <c r="N17" s="177"/>
      <c r="O17" s="177"/>
    </row>
    <row r="18" spans="2:15" ht="15.75" thickBot="1" x14ac:dyDescent="0.3">
      <c r="B18" s="144" t="s">
        <v>52</v>
      </c>
      <c r="C18" s="228"/>
      <c r="D18" s="144">
        <f>SUM(D14:D17)</f>
        <v>0</v>
      </c>
      <c r="E18" s="144">
        <f>SUM(E14:E17)</f>
        <v>0</v>
      </c>
      <c r="F18" s="269">
        <f>SUM(F14:F17)</f>
        <v>0</v>
      </c>
      <c r="G18" s="269">
        <f>SUM(G14:G17)</f>
        <v>0</v>
      </c>
      <c r="H18" s="144"/>
      <c r="I18" s="257"/>
      <c r="J18" s="184"/>
      <c r="K18" s="181"/>
      <c r="L18" s="184"/>
      <c r="M18" s="184"/>
      <c r="N18" s="180"/>
      <c r="O18" s="180"/>
    </row>
    <row r="19" spans="2:15" x14ac:dyDescent="0.25">
      <c r="B19" s="141"/>
      <c r="C19" s="229"/>
      <c r="D19" s="141"/>
      <c r="E19" s="143"/>
      <c r="F19" s="141"/>
      <c r="G19" s="143"/>
      <c r="H19" s="141"/>
      <c r="I19" s="143"/>
      <c r="J19" s="183"/>
      <c r="K19" s="183"/>
      <c r="L19" s="183"/>
      <c r="M19" s="183"/>
      <c r="N19" s="183"/>
      <c r="O19" s="183"/>
    </row>
    <row r="20" spans="2:15" ht="15.75" thickBot="1" x14ac:dyDescent="0.3">
      <c r="B20" s="95" t="s">
        <v>53</v>
      </c>
      <c r="C20" s="231"/>
      <c r="D20" s="95">
        <f>D18+D12</f>
        <v>0</v>
      </c>
      <c r="E20" s="95">
        <f>E18+E12</f>
        <v>0</v>
      </c>
      <c r="F20" s="333">
        <f>F18+F12</f>
        <v>0</v>
      </c>
      <c r="G20" s="333">
        <f>G18+G12</f>
        <v>0</v>
      </c>
      <c r="H20" s="95"/>
      <c r="I20" s="193"/>
      <c r="J20" s="180"/>
      <c r="K20" s="181"/>
      <c r="L20" s="180"/>
      <c r="M20" s="180"/>
      <c r="N20" s="180"/>
      <c r="O20" s="180"/>
    </row>
    <row r="21" spans="2:15" ht="15.75" thickBot="1" x14ac:dyDescent="0.3">
      <c r="B21" s="144" t="s">
        <v>54</v>
      </c>
      <c r="C21" s="159"/>
      <c r="D21" s="164"/>
      <c r="E21" s="166"/>
      <c r="F21" s="161"/>
      <c r="G21" s="146"/>
      <c r="H21" s="164"/>
      <c r="I21" s="166"/>
      <c r="J21" s="180"/>
      <c r="K21" s="181"/>
      <c r="L21" s="180"/>
      <c r="M21" s="180"/>
      <c r="N21" s="180"/>
      <c r="O21" s="180"/>
    </row>
  </sheetData>
  <mergeCells count="8">
    <mergeCell ref="B9:B11"/>
    <mergeCell ref="B14:B15"/>
    <mergeCell ref="D4:E4"/>
    <mergeCell ref="F4:G4"/>
    <mergeCell ref="H4:I4"/>
    <mergeCell ref="D6:E6"/>
    <mergeCell ref="F6:G6"/>
    <mergeCell ref="H6:I6"/>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6AFD8773A82144981D1D4A8EEB4DD3" ma:contentTypeVersion="4" ma:contentTypeDescription="Create a new document." ma:contentTypeScope="" ma:versionID="d5d8470d5c0e29b65e36e0b021680c7f">
  <xsd:schema xmlns:xsd="http://www.w3.org/2001/XMLSchema" xmlns:xs="http://www.w3.org/2001/XMLSchema" xmlns:p="http://schemas.microsoft.com/office/2006/metadata/properties" xmlns:ns2="a8cfca7e-85fb-49c5-bb38-c56aed41f07e" targetNamespace="http://schemas.microsoft.com/office/2006/metadata/properties" ma:root="true" ma:fieldsID="b325ee57e51177f0eb9c8fed5b5011c6" ns2:_="">
    <xsd:import namespace="a8cfca7e-85fb-49c5-bb38-c56aed41f0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fca7e-85fb-49c5-bb38-c56aed41f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F1B65DDE-17C4-4CD6-9F50-4F89073834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fca7e-85fb-49c5-bb38-c56aed41f0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6747A1-12BF-4046-909E-B94B95B669E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Wholesale Annual Electric (Orig</vt:lpstr>
      <vt:lpstr>Qtr NG Master</vt:lpstr>
      <vt:lpstr> Qtr NG LMI</vt:lpstr>
      <vt:lpstr> Qtr NG Business Class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Astorino Giovanni</cp:lastModifiedBy>
  <cp:revision/>
  <dcterms:created xsi:type="dcterms:W3CDTF">2021-03-17T19:24:16Z</dcterms:created>
  <dcterms:modified xsi:type="dcterms:W3CDTF">2021-11-30T20:42:54Z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0x010100C66AFD8773A82144981D1D4A8EEB4DD3</vt:lpwstr>
  </property>
</Properties>
</file>