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onj-my.sharepoint.com/personal/onedrive_bpu_nj_gov/Documents/Clean Energy/3. Program Areas/Energy efficiency/Energy efficiency transition/EE Working Groups/EM&amp;V/Quarterly report/2QPY22/NJNG/"/>
    </mc:Choice>
  </mc:AlternateContent>
  <bookViews>
    <workbookView xWindow="0" yWindow="0" windowWidth="23040" windowHeight="10452" tabRatio="896" firstSheet="1" activeTab="2"/>
  </bookViews>
  <sheets>
    <sheet name="Wholesale Annual Electric (Orig" sheetId="25" state="hidden" r:id="rId1"/>
    <sheet name="Qtr NG Master" sheetId="27" r:id="rId2"/>
    <sheet name="NJNG" sheetId="62" r:id="rId3"/>
    <sheet name=" Qtr NG LMI" sheetId="29" r:id="rId4"/>
    <sheet name=" Qtr NG Business Class" sheetId="30" r:id="rId5"/>
    <sheet name="NJ CEA Benchmarks (Gas)" sheetId="61" r:id="rId6"/>
    <sheet name="Lookup_Sheet" sheetId="63" r:id="rId7"/>
    <sheet name="HVAC Reconciliation - OBRP(old)" sheetId="46" state="hidden" r:id="rId8"/>
  </sheets>
  <definedNames>
    <definedName name="__FPMExcelClient_CellBasedFunctionStatus" localSheetId="5" hidden="1">"2_2_2_2_2_2"</definedName>
    <definedName name="__FPMExcelClient_Connection" localSheetId="5">"_FPM_BPCNW10_[http://sapbppd1.fenetwork.com/sap/bpc/]_[FE_REVFCST]_[VOL_APPL]_[false]_[false]\1"</definedName>
    <definedName name="_xlnm._FilterDatabase" localSheetId="7" hidden="1">'HVAC Reconciliation - OBRP(old)'!$B$1:$E$354</definedName>
    <definedName name="CH_COS" localSheetId="0">#REF!</definedName>
    <definedName name="dd" localSheetId="0">[0]!RDR+1</definedName>
    <definedName name="JR_PAGE_ANCHOR_0_1">#REF!</definedName>
    <definedName name="MNTH_ENERGY" localSheetId="0">#REF!</definedName>
    <definedName name="NSP_COS" localSheetId="0">#REF!</definedName>
    <definedName name="_xlnm.Print_Area" localSheetId="5">'NJ CEA Benchmarks (Gas)'!$A$3:$N$15</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TR"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localSheetId="6"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4" hidden="1">' Qtr NG Business Class'!#REF!</definedName>
    <definedName name="Z_E3A30FBC_675D_4AD8_9B2D_12956792A138_.wvu.Rows" localSheetId="3" hidden="1">' Qtr NG LMI'!#REF!</definedName>
    <definedName name="Z_E3A30FBC_675D_4AD8_9B2D_12956792A138_.wvu.Rows" localSheetId="1" hidden="1">'Qtr NG Master'!#REF!</definedName>
    <definedName name="Z_E3A30FBC_675D_4AD8_9B2D_12956792A138_.wvu.Rows" localSheetId="0" hidden="1">'Wholesale Annual Electric (Orig'!#REF!</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62" l="1"/>
  <c r="M18" i="62"/>
  <c r="M17" i="62"/>
  <c r="M16" i="62"/>
  <c r="M15" i="62"/>
  <c r="M14" i="62"/>
  <c r="M13" i="62"/>
  <c r="M12" i="62"/>
  <c r="M11" i="62"/>
  <c r="M10" i="62"/>
  <c r="M9" i="62"/>
  <c r="M8" i="62"/>
  <c r="M7" i="62"/>
  <c r="M6" i="62"/>
  <c r="M5" i="62"/>
  <c r="M4" i="62"/>
  <c r="L19" i="62"/>
  <c r="L18" i="62"/>
  <c r="L17" i="62"/>
  <c r="L16" i="62"/>
  <c r="L15" i="62"/>
  <c r="L14" i="62"/>
  <c r="L13" i="62"/>
  <c r="L12" i="62"/>
  <c r="L11" i="62"/>
  <c r="L10" i="62"/>
  <c r="L9" i="62"/>
  <c r="L8" i="62"/>
  <c r="L7" i="62"/>
  <c r="L6" i="62"/>
  <c r="L5" i="62"/>
  <c r="L4" i="62"/>
  <c r="H21" i="62"/>
  <c r="H19" i="62"/>
  <c r="H14" i="62"/>
  <c r="H13" i="62"/>
  <c r="H12" i="62"/>
  <c r="H11" i="62"/>
  <c r="H10" i="62"/>
  <c r="H9" i="62"/>
  <c r="H8" i="62"/>
  <c r="H7" i="62"/>
  <c r="H6" i="62"/>
  <c r="H5" i="62"/>
  <c r="H4" i="62"/>
  <c r="G19" i="62"/>
  <c r="G18" i="62"/>
  <c r="G17" i="62"/>
  <c r="G16" i="62"/>
  <c r="G15" i="62"/>
  <c r="G14" i="62"/>
  <c r="G13" i="62"/>
  <c r="G12" i="62"/>
  <c r="G11" i="62"/>
  <c r="G10" i="62"/>
  <c r="G9" i="62"/>
  <c r="G8" i="62"/>
  <c r="G7" i="62"/>
  <c r="G6" i="62"/>
  <c r="G5" i="62"/>
  <c r="G4" i="62"/>
  <c r="F14" i="62"/>
  <c r="F13" i="62"/>
  <c r="F12" i="62"/>
  <c r="F11" i="62"/>
  <c r="F10" i="62"/>
  <c r="F9" i="62"/>
  <c r="F8" i="62"/>
  <c r="F7" i="62"/>
  <c r="F19" i="62"/>
  <c r="F21" i="62"/>
  <c r="F20" i="62"/>
  <c r="E19" i="62"/>
  <c r="E18" i="62"/>
  <c r="E17" i="62"/>
  <c r="E16" i="62"/>
  <c r="E15" i="62"/>
  <c r="E14" i="62"/>
  <c r="E13" i="62"/>
  <c r="E12" i="62"/>
  <c r="E11" i="62"/>
  <c r="E10" i="62"/>
  <c r="E9" i="62"/>
  <c r="E8" i="62"/>
  <c r="E7" i="62"/>
  <c r="E6" i="62"/>
  <c r="E5" i="62"/>
  <c r="E4" i="62"/>
  <c r="O9" i="27" l="1"/>
  <c r="M15" i="27"/>
  <c r="M11" i="27"/>
  <c r="Q15" i="27"/>
  <c r="K15" i="27"/>
  <c r="F9" i="61"/>
  <c r="F8" i="61"/>
  <c r="F7" i="61"/>
  <c r="G10" i="61" s="1"/>
  <c r="M8" i="27" l="1"/>
  <c r="G8" i="29"/>
  <c r="G14" i="29" s="1"/>
  <c r="M10" i="27"/>
  <c r="I33" i="27"/>
  <c r="J33" i="27"/>
  <c r="G7" i="27"/>
  <c r="I7" i="27" s="1"/>
  <c r="Q9" i="27" l="1"/>
  <c r="K9" i="27"/>
  <c r="M9" i="27" s="1"/>
  <c r="G9" i="27"/>
  <c r="E9" i="27"/>
  <c r="C9" i="27"/>
  <c r="C10" i="27" s="1"/>
  <c r="C15" i="27" s="1"/>
  <c r="H31" i="27"/>
  <c r="I31" i="27"/>
  <c r="G31" i="27"/>
  <c r="G22" i="27"/>
  <c r="H10" i="27"/>
  <c r="C28" i="27"/>
  <c r="C22" i="27"/>
  <c r="D22" i="27"/>
  <c r="F14" i="27"/>
  <c r="D10" i="27"/>
  <c r="D15" i="27" s="1"/>
  <c r="E20" i="29"/>
  <c r="C20" i="29"/>
  <c r="F14" i="29"/>
  <c r="E14" i="29"/>
  <c r="H7" i="29"/>
  <c r="D7" i="29"/>
  <c r="D14" i="29" s="1"/>
  <c r="G7" i="29"/>
  <c r="C7" i="29"/>
  <c r="I9" i="27" l="1"/>
  <c r="G10" i="27"/>
  <c r="G15" i="27" s="1"/>
  <c r="G33" i="27" s="1"/>
  <c r="C33" i="27"/>
  <c r="E22" i="29"/>
  <c r="K10" i="27"/>
  <c r="M14" i="27" l="1"/>
  <c r="O14" i="27" s="1"/>
  <c r="E8" i="27" l="1"/>
  <c r="F8" i="27" s="1"/>
  <c r="E7" i="27"/>
  <c r="C8" i="29" l="1"/>
  <c r="C14" i="29" s="1"/>
  <c r="C22" i="29" s="1"/>
  <c r="F7" i="27"/>
  <c r="F9" i="27" l="1"/>
  <c r="E10" i="27"/>
  <c r="B355" i="46"/>
  <c r="F10" i="27" l="1"/>
  <c r="I34" i="27" l="1"/>
  <c r="I28" i="27"/>
  <c r="I21" i="27"/>
  <c r="I20" i="27"/>
  <c r="I19" i="27"/>
  <c r="I18" i="27"/>
  <c r="I22" i="27" s="1"/>
  <c r="I14" i="27" l="1"/>
  <c r="I13" i="27"/>
  <c r="I12" i="27"/>
  <c r="I11" i="27"/>
  <c r="E12" i="27" l="1"/>
  <c r="F12" i="27" s="1"/>
  <c r="M30" i="27" l="1"/>
  <c r="O30" i="27" s="1"/>
  <c r="M27" i="27"/>
  <c r="O27" i="27" s="1"/>
  <c r="M26" i="27"/>
  <c r="O26" i="27" s="1"/>
  <c r="M25" i="27"/>
  <c r="O25" i="27" s="1"/>
  <c r="M24" i="27"/>
  <c r="M21" i="27"/>
  <c r="M20" i="27"/>
  <c r="O20" i="27" s="1"/>
  <c r="M19" i="27"/>
  <c r="O19" i="27" s="1"/>
  <c r="M18" i="27"/>
  <c r="O18" i="27" s="1"/>
  <c r="M13" i="27"/>
  <c r="O13" i="27" s="1"/>
  <c r="M12" i="27"/>
  <c r="O12" i="27" s="1"/>
  <c r="O11" i="27"/>
  <c r="O8" i="27"/>
  <c r="M7" i="27"/>
  <c r="O7" i="27" s="1"/>
  <c r="H28" i="27"/>
  <c r="J28" i="27" s="1"/>
  <c r="I27" i="27"/>
  <c r="I26" i="27"/>
  <c r="I25" i="27"/>
  <c r="I24" i="27"/>
  <c r="I10" i="27"/>
  <c r="I15" i="27" s="1"/>
  <c r="O10" i="27" l="1"/>
  <c r="O15" i="27" s="1"/>
  <c r="M22" i="27"/>
  <c r="O21" i="27"/>
  <c r="O22" i="27"/>
  <c r="M28" i="27"/>
  <c r="O24" i="27"/>
  <c r="O28" i="27" s="1"/>
  <c r="J10" i="27"/>
  <c r="O33" i="27" l="1"/>
  <c r="E30" i="27"/>
  <c r="E27" i="27"/>
  <c r="F27" i="27" s="1"/>
  <c r="E26" i="27"/>
  <c r="E25" i="27"/>
  <c r="F25" i="27" s="1"/>
  <c r="E24" i="27"/>
  <c r="E21" i="27"/>
  <c r="F21" i="27" s="1"/>
  <c r="E20" i="27"/>
  <c r="F20" i="27" s="1"/>
  <c r="E19" i="27"/>
  <c r="F19" i="27" s="1"/>
  <c r="E18" i="27"/>
  <c r="E13" i="27"/>
  <c r="F13" i="27" s="1"/>
  <c r="E11" i="27"/>
  <c r="D26" i="27"/>
  <c r="D28" i="27" s="1"/>
  <c r="D33" i="27" s="1"/>
  <c r="L20" i="27"/>
  <c r="N20" i="27" s="1"/>
  <c r="L21" i="27"/>
  <c r="N21" i="27" s="1"/>
  <c r="L19" i="27"/>
  <c r="N19" i="27" s="1"/>
  <c r="L18" i="27"/>
  <c r="L7" i="27"/>
  <c r="H14" i="29"/>
  <c r="H22" i="29" s="1"/>
  <c r="L9" i="27"/>
  <c r="N9" i="27" s="1"/>
  <c r="L8" i="27"/>
  <c r="L28" i="27"/>
  <c r="N28" i="27" s="1"/>
  <c r="L13" i="27"/>
  <c r="L12" i="27"/>
  <c r="L11" i="27"/>
  <c r="N11" i="27" s="1"/>
  <c r="L14" i="27"/>
  <c r="H34" i="27"/>
  <c r="J34" i="27" s="1"/>
  <c r="H21" i="27"/>
  <c r="J21" i="27" s="1"/>
  <c r="H20" i="27"/>
  <c r="J20" i="27" s="1"/>
  <c r="H19" i="27"/>
  <c r="J19" i="27" s="1"/>
  <c r="H18" i="27"/>
  <c r="H14" i="27"/>
  <c r="J14" i="27" s="1"/>
  <c r="H13" i="27"/>
  <c r="J13" i="27" s="1"/>
  <c r="H12" i="27"/>
  <c r="J12" i="27" s="1"/>
  <c r="H11" i="27"/>
  <c r="K22" i="27"/>
  <c r="Q28" i="27"/>
  <c r="K28" i="27"/>
  <c r="Q22" i="27"/>
  <c r="E17" i="30"/>
  <c r="E19" i="30" s="1"/>
  <c r="F17" i="30"/>
  <c r="D17" i="30"/>
  <c r="C17" i="30"/>
  <c r="F11" i="30"/>
  <c r="F19" i="30" s="1"/>
  <c r="E11" i="30"/>
  <c r="D11" i="30"/>
  <c r="D19" i="30" s="1"/>
  <c r="C11" i="30"/>
  <c r="C19" i="30" s="1"/>
  <c r="F20" i="29"/>
  <c r="D20" i="29"/>
  <c r="D22" i="29" s="1"/>
  <c r="M28" i="25"/>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 r="F26" i="27" l="1"/>
  <c r="K33" i="27"/>
  <c r="F11" i="27"/>
  <c r="E15" i="27"/>
  <c r="L22" i="27"/>
  <c r="N22" i="27" s="1"/>
  <c r="N18" i="27"/>
  <c r="H15" i="27"/>
  <c r="J15" i="27" s="1"/>
  <c r="J11" i="27"/>
  <c r="Q12" i="27"/>
  <c r="N12" i="27"/>
  <c r="Q14" i="27"/>
  <c r="N14" i="27"/>
  <c r="F24" i="27"/>
  <c r="E28" i="27"/>
  <c r="F28" i="27" s="1"/>
  <c r="M33" i="27"/>
  <c r="H22" i="27"/>
  <c r="J22" i="27" s="1"/>
  <c r="J18" i="27"/>
  <c r="Q13" i="27"/>
  <c r="N13" i="27"/>
  <c r="F18" i="27"/>
  <c r="E22" i="27"/>
  <c r="F22" i="27" s="1"/>
  <c r="Q8" i="27"/>
  <c r="N8" i="27"/>
  <c r="L10" i="27"/>
  <c r="N7" i="27"/>
  <c r="F22" i="29"/>
  <c r="H33" i="27" l="1"/>
  <c r="Q10" i="27"/>
  <c r="Q33" i="27" s="1"/>
  <c r="G22" i="29"/>
  <c r="F15" i="27"/>
  <c r="E33" i="27"/>
  <c r="F33" i="27" s="1"/>
  <c r="L15" i="27"/>
  <c r="N10" i="27"/>
  <c r="L33" i="27" l="1"/>
  <c r="N33" i="27" s="1"/>
  <c r="N15" i="27"/>
</calcChain>
</file>

<file path=xl/comments1.xml><?xml version="1.0" encoding="utf-8"?>
<comments xmlns="http://schemas.openxmlformats.org/spreadsheetml/2006/main">
  <authors>
    <author>Klink, Troy J</author>
    <author>Rapp, Diane L</author>
  </authors>
  <commentList>
    <comment ref="D5" authorId="0" shapeId="0">
      <text>
        <r>
          <rPr>
            <sz val="9"/>
            <color indexed="81"/>
            <rFont val="Tahoma"/>
            <family val="2"/>
          </rPr>
          <t>Need retail and wholesale - 2 different tabs
Gas columns</t>
        </r>
      </text>
    </comment>
    <comment ref="I7" authorId="1" shapeId="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<sst xmlns="http://schemas.openxmlformats.org/spreadsheetml/2006/main" count="2239" uniqueCount="951">
  <si>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</si>
  <si>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</si>
  <si>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</si>
  <si>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</si>
  <si>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</si>
  <si>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</si>
  <si>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</si>
  <si>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</si>
  <si>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</si>
  <si>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</si>
  <si>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</si>
  <si>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</si>
  <si>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</si>
  <si>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</si>
  <si>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</si>
  <si>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</si>
  <si>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</si>
  <si>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</si>
  <si>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</si>
  <si>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</si>
  <si>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</si>
  <si>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</si>
  <si>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</si>
  <si>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</si>
  <si>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</si>
  <si>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</si>
  <si>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</si>
  <si>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</si>
  <si>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</si>
  <si>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</si>
  <si>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</si>
  <si>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</si>
  <si>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</si>
  <si>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</si>
  <si>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</si>
  <si>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</si>
  <si>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</si>
  <si>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</si>
  <si>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</si>
  <si>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</si>
  <si>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</si>
  <si>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</si>
  <si>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</si>
  <si>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</si>
  <si>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</si>
  <si>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</si>
  <si>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</si>
  <si>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</si>
  <si>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</si>
  <si>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</si>
  <si>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</si>
  <si>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</si>
  <si>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</si>
  <si>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</si>
  <si>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</si>
  <si>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Ex Ante Energy Savings</t>
  </si>
  <si>
    <t>D=C/B</t>
  </si>
  <si>
    <t>G</t>
  </si>
  <si>
    <t>H=G/F</t>
  </si>
  <si>
    <t>J</t>
  </si>
  <si>
    <t>L=K/J</t>
  </si>
  <si>
    <t>M</t>
  </si>
  <si>
    <t>N</t>
  </si>
  <si>
    <t>O</t>
  </si>
  <si>
    <t>NJNG</t>
  </si>
  <si>
    <t>Current Quarter</t>
  </si>
  <si>
    <t>Annual Forecasted Participation Number</t>
  </si>
  <si>
    <t>Reported Participation Number YTD</t>
  </si>
  <si>
    <t>YTD % of Annual Participants</t>
  </si>
  <si>
    <t>YTD % of Annual Budget</t>
  </si>
  <si>
    <t>Reported Retail Energy Savings YTD (DTh)</t>
  </si>
  <si>
    <t>YTD % of Annual Energy Savings</t>
  </si>
  <si>
    <t>Peak Demand Savings YTD (DT)</t>
  </si>
  <si>
    <t>HVAC</t>
  </si>
  <si>
    <t>Community Kits</t>
  </si>
  <si>
    <t>Others</t>
  </si>
  <si>
    <t>Total Efficient Products</t>
  </si>
  <si>
    <t>Quick Home Energy Check-Up</t>
  </si>
  <si>
    <t>Sub-Program</t>
  </si>
  <si>
    <t>Direct Install*</t>
  </si>
  <si>
    <t>Prescriptive/Custom*</t>
  </si>
  <si>
    <t>HPwES</t>
  </si>
  <si>
    <t>Total Multi-Family</t>
  </si>
  <si>
    <t>Incentive Expenditures (Customer Rebates and Low/no-cost financing)</t>
  </si>
  <si>
    <t>Reported Incentive Costs YTD ($000)</t>
  </si>
  <si>
    <t>LMI</t>
  </si>
  <si>
    <t>Non-LMI or Unverified</t>
  </si>
  <si>
    <t>Multi-Family</t>
  </si>
  <si>
    <t>Direct Installation/MF QHEC</t>
  </si>
  <si>
    <t>Reported Incentive Costs YTD ($)</t>
  </si>
  <si>
    <t>Small Commercial</t>
  </si>
  <si>
    <t>Large Commercial</t>
  </si>
  <si>
    <t>N/A</t>
  </si>
  <si>
    <t>Appendix B</t>
  </si>
  <si>
    <t>Appendix C</t>
  </si>
  <si>
    <t>Appendix D</t>
  </si>
  <si>
    <t xml:space="preserve">Note - On-going discussions within the Evaluation, Measurement and Verification (EM&amp;V) Working Group have noted that there is no clearly defined protocol for calculating Peak Demand Savings for natural gas measures.  It is anticipated that this issue will be addressed by the EM&amp;V Working Group within this Triennial.  No Peak Demand Savings for natural gas measures will be reported until an agreed upon methodology has been determined. </t>
  </si>
  <si>
    <t>For Period Ending PY22Q2</t>
  </si>
  <si>
    <t>Yes</t>
  </si>
  <si>
    <t>Project #</t>
  </si>
  <si>
    <t>VOUCHERED and PAID</t>
  </si>
  <si>
    <t>Open</t>
  </si>
  <si>
    <t>HVAC_63572</t>
  </si>
  <si>
    <t>HVAC_64848</t>
  </si>
  <si>
    <t>HVAC_65032</t>
  </si>
  <si>
    <t>HVAC_65574</t>
  </si>
  <si>
    <t>HVAC_66300</t>
  </si>
  <si>
    <t>HVAC_66329</t>
  </si>
  <si>
    <t>HVAC_66769</t>
  </si>
  <si>
    <t>HVAC_66864</t>
  </si>
  <si>
    <t>HVAC_67026</t>
  </si>
  <si>
    <t>HVAC_67033</t>
  </si>
  <si>
    <t>HVAC_67125</t>
  </si>
  <si>
    <t>HVAC_67344</t>
  </si>
  <si>
    <t>HVAC_67532</t>
  </si>
  <si>
    <t>HVAC_67809</t>
  </si>
  <si>
    <t>HVAC_67999</t>
  </si>
  <si>
    <t>HVAC_68120</t>
  </si>
  <si>
    <t>HVAC_68198</t>
  </si>
  <si>
    <t>HVAC_68271</t>
  </si>
  <si>
    <t>HVAC_68280</t>
  </si>
  <si>
    <t>HVAC_68358</t>
  </si>
  <si>
    <t>HVAC_68362</t>
  </si>
  <si>
    <t>HVAC_68431</t>
  </si>
  <si>
    <t>HVAC_68559</t>
  </si>
  <si>
    <t>HVAC_68608</t>
  </si>
  <si>
    <t>HVAC_68616</t>
  </si>
  <si>
    <t>HVAC_68627</t>
  </si>
  <si>
    <t>HVAC_68681</t>
  </si>
  <si>
    <t>HVAC_68685</t>
  </si>
  <si>
    <t>HVAC_68790</t>
  </si>
  <si>
    <t>HVAC_68806</t>
  </si>
  <si>
    <t>HVAC_68828</t>
  </si>
  <si>
    <t>HVAC_68837</t>
  </si>
  <si>
    <t>HVAC_68891</t>
  </si>
  <si>
    <t>HVAC_68920</t>
  </si>
  <si>
    <t>HVAC_68922</t>
  </si>
  <si>
    <t>HVAC_68947</t>
  </si>
  <si>
    <t>HVAC_63360</t>
  </si>
  <si>
    <t>HVAC_63418</t>
  </si>
  <si>
    <t>HVAC_63538</t>
  </si>
  <si>
    <t>HVAC_63619</t>
  </si>
  <si>
    <t>HVAC_63655</t>
  </si>
  <si>
    <t>HVAC_64035</t>
  </si>
  <si>
    <t>HVAC_64050</t>
  </si>
  <si>
    <t>HVAC_64099</t>
  </si>
  <si>
    <t>HVAC_64205</t>
  </si>
  <si>
    <t>HVAC_64323</t>
  </si>
  <si>
    <t>HVAC_64343</t>
  </si>
  <si>
    <t>HVAC_64376</t>
  </si>
  <si>
    <t>HVAC_64539</t>
  </si>
  <si>
    <t>HVAC_64550</t>
  </si>
  <si>
    <t>HVAC_64567</t>
  </si>
  <si>
    <t>HVAC_64590</t>
  </si>
  <si>
    <t>HVAC_64599</t>
  </si>
  <si>
    <t>HVAC_64712</t>
  </si>
  <si>
    <t>HVAC_64732</t>
  </si>
  <si>
    <t>HVAC_64765</t>
  </si>
  <si>
    <t>HVAC_65104</t>
  </si>
  <si>
    <t>HVAC_65169</t>
  </si>
  <si>
    <t>HVAC_65175</t>
  </si>
  <si>
    <t>HVAC_65199</t>
  </si>
  <si>
    <t>HVAC_65232</t>
  </si>
  <si>
    <t>HVAC_65245</t>
  </si>
  <si>
    <t>HVAC_65287</t>
  </si>
  <si>
    <t>HVAC_65400</t>
  </si>
  <si>
    <t>HVAC_65410</t>
  </si>
  <si>
    <t>HVAC_65468</t>
  </si>
  <si>
    <t>HVAC_65489</t>
  </si>
  <si>
    <t>HVAC_65505</t>
  </si>
  <si>
    <t>HVAC_65585</t>
  </si>
  <si>
    <t>HVAC_65621</t>
  </si>
  <si>
    <t>HVAC_65719</t>
  </si>
  <si>
    <t>HVAC_65785</t>
  </si>
  <si>
    <t>HVAC_65918</t>
  </si>
  <si>
    <t>HVAC_65937</t>
  </si>
  <si>
    <t>HVAC_65970</t>
  </si>
  <si>
    <t>HVAC_66048</t>
  </si>
  <si>
    <t>HVAC_66172</t>
  </si>
  <si>
    <t>HVAC_66195</t>
  </si>
  <si>
    <t>HVAC_66239</t>
  </si>
  <si>
    <t>HVAC_66283</t>
  </si>
  <si>
    <t>HVAC_66291</t>
  </si>
  <si>
    <t>HVAC_66298</t>
  </si>
  <si>
    <t>HVAC_66324</t>
  </si>
  <si>
    <t>HVAC_66360</t>
  </si>
  <si>
    <t>HVAC_66378</t>
  </si>
  <si>
    <t>HVAC_66618</t>
  </si>
  <si>
    <t>HVAC_66773</t>
  </si>
  <si>
    <t>HVAC_66778</t>
  </si>
  <si>
    <t>HVAC_66800</t>
  </si>
  <si>
    <t>HVAC_66833</t>
  </si>
  <si>
    <t>HVAC_66839</t>
  </si>
  <si>
    <t>HVAC_66999</t>
  </si>
  <si>
    <t>HVAC_67027</t>
  </si>
  <si>
    <t>HVAC_67030</t>
  </si>
  <si>
    <t>HVAC_67069</t>
  </si>
  <si>
    <t>HVAC_67103</t>
  </si>
  <si>
    <t>HVAC_67105</t>
  </si>
  <si>
    <t>HVAC_67185</t>
  </si>
  <si>
    <t>HVAC_67195</t>
  </si>
  <si>
    <t>HVAC_67239</t>
  </si>
  <si>
    <t>HVAC_67259</t>
  </si>
  <si>
    <t>HVAC_67316</t>
  </si>
  <si>
    <t>HVAC_67377</t>
  </si>
  <si>
    <t>HVAC_67455</t>
  </si>
  <si>
    <t>HVAC_67507</t>
  </si>
  <si>
    <t>HVAC_67511</t>
  </si>
  <si>
    <t>HVAC_67524</t>
  </si>
  <si>
    <t>HVAC_67597</t>
  </si>
  <si>
    <t>HVAC_67639</t>
  </si>
  <si>
    <t>HVAC_67684</t>
  </si>
  <si>
    <t>HVAC_67825</t>
  </si>
  <si>
    <t>HVAC_67826</t>
  </si>
  <si>
    <t>HVAC_67829</t>
  </si>
  <si>
    <t>HVAC_67867</t>
  </si>
  <si>
    <t>HVAC_67942</t>
  </si>
  <si>
    <t>HVAC_67965</t>
  </si>
  <si>
    <t>HVAC_67967</t>
  </si>
  <si>
    <t>HVAC_68000</t>
  </si>
  <si>
    <t>HVAC_68006</t>
  </si>
  <si>
    <t>HVAC_68011</t>
  </si>
  <si>
    <t>HVAC_68017</t>
  </si>
  <si>
    <t>HVAC_68111</t>
  </si>
  <si>
    <t>HVAC_68143</t>
  </si>
  <si>
    <t>HVAC_68149</t>
  </si>
  <si>
    <t>HVAC_68293</t>
  </si>
  <si>
    <t>HVAC_68379</t>
  </si>
  <si>
    <t>HVAC_68420</t>
  </si>
  <si>
    <t>HVAC_68511</t>
  </si>
  <si>
    <t>HVAC_68551</t>
  </si>
  <si>
    <t>HVAC_68610</t>
  </si>
  <si>
    <t>HVAC_68711</t>
  </si>
  <si>
    <t>HVAC_68836</t>
  </si>
  <si>
    <t>HVAC_63528</t>
  </si>
  <si>
    <t>HVAC_63726</t>
  </si>
  <si>
    <t>HVAC_63998</t>
  </si>
  <si>
    <t>HVAC_64310</t>
  </si>
  <si>
    <t>HVAC_64649</t>
  </si>
  <si>
    <t>HVAC_64716</t>
  </si>
  <si>
    <t>HVAC_65018</t>
  </si>
  <si>
    <t>HVAC_65931</t>
  </si>
  <si>
    <t>HVAC_65935</t>
  </si>
  <si>
    <t>HVAC_66026</t>
  </si>
  <si>
    <t>HVAC_66053</t>
  </si>
  <si>
    <t>HVAC_66125</t>
  </si>
  <si>
    <t>HVAC_66346</t>
  </si>
  <si>
    <t>HVAC_66415</t>
  </si>
  <si>
    <t>HVAC_66511</t>
  </si>
  <si>
    <t>HVAC_66512</t>
  </si>
  <si>
    <t>HVAC_66734</t>
  </si>
  <si>
    <t>HVAC_66737</t>
  </si>
  <si>
    <t>HVAC_66774</t>
  </si>
  <si>
    <t>HVAC_66780</t>
  </si>
  <si>
    <t>HVAC_66793</t>
  </si>
  <si>
    <t>HVAC_66801</t>
  </si>
  <si>
    <t>HVAC_66868</t>
  </si>
  <si>
    <t>HVAC_67029</t>
  </si>
  <si>
    <t>HVAC_67046</t>
  </si>
  <si>
    <t>HVAC_67065</t>
  </si>
  <si>
    <t>HVAC_67275</t>
  </si>
  <si>
    <t>HVAC_67311</t>
  </si>
  <si>
    <t>HVAC_67372</t>
  </si>
  <si>
    <t>HVAC_67425</t>
  </si>
  <si>
    <t>HVAC_67443</t>
  </si>
  <si>
    <t>HVAC_67475</t>
  </si>
  <si>
    <t>HVAC_67595</t>
  </si>
  <si>
    <t>HVAC_68605</t>
  </si>
  <si>
    <t>HVAC_68876</t>
  </si>
  <si>
    <t>HVAC_69000</t>
  </si>
  <si>
    <t>HVAC_65911</t>
  </si>
  <si>
    <t>HVAC_67193</t>
  </si>
  <si>
    <t>HVAC_67478</t>
  </si>
  <si>
    <t>HVAC_67523</t>
  </si>
  <si>
    <t>HVAC_63202</t>
  </si>
  <si>
    <t>HVAC_63204</t>
  </si>
  <si>
    <t>HVAC_63206</t>
  </si>
  <si>
    <t>HVAC_63310</t>
  </si>
  <si>
    <t>HVAC_63317</t>
  </si>
  <si>
    <t>HVAC_63325</t>
  </si>
  <si>
    <t>HVAC_63328</t>
  </si>
  <si>
    <t>HVAC_63331</t>
  </si>
  <si>
    <t>HVAC_63354</t>
  </si>
  <si>
    <t>HVAC_63355</t>
  </si>
  <si>
    <t>HVAC_63369</t>
  </si>
  <si>
    <t>HVAC_63370</t>
  </si>
  <si>
    <t>HVAC_63371</t>
  </si>
  <si>
    <t>HVAC_63378</t>
  </si>
  <si>
    <t>HVAC_63382</t>
  </si>
  <si>
    <t>HVAC_63391</t>
  </si>
  <si>
    <t>HVAC_63392</t>
  </si>
  <si>
    <t>HVAC_63397</t>
  </si>
  <si>
    <t>HVAC_63407</t>
  </si>
  <si>
    <t>HVAC_63422</t>
  </si>
  <si>
    <t>HVAC_63429</t>
  </si>
  <si>
    <t>HVAC_63430</t>
  </si>
  <si>
    <t>HVAC_63433</t>
  </si>
  <si>
    <t>HVAC_63443</t>
  </si>
  <si>
    <t>HVAC_63449</t>
  </si>
  <si>
    <t>HVAC_63498</t>
  </si>
  <si>
    <t>HVAC_63501</t>
  </si>
  <si>
    <t>HVAC_63504</t>
  </si>
  <si>
    <t>HVAC_63509</t>
  </si>
  <si>
    <t>HVAC_63510</t>
  </si>
  <si>
    <t>HVAC_63518</t>
  </si>
  <si>
    <t>HVAC_63519</t>
  </si>
  <si>
    <t>HVAC_63521</t>
  </si>
  <si>
    <t>HVAC_63527</t>
  </si>
  <si>
    <t>HVAC_63529</t>
  </si>
  <si>
    <t>HVAC_63534</t>
  </si>
  <si>
    <t>HVAC_63536</t>
  </si>
  <si>
    <t>HVAC_63539</t>
  </si>
  <si>
    <t>HVAC_63540</t>
  </si>
  <si>
    <t>HVAC_63553</t>
  </si>
  <si>
    <t>HVAC_63557</t>
  </si>
  <si>
    <t>HVAC_63566</t>
  </si>
  <si>
    <t>HVAC_63568</t>
  </si>
  <si>
    <t>HVAC_63574</t>
  </si>
  <si>
    <t>HVAC_63580</t>
  </si>
  <si>
    <t>HVAC_63585</t>
  </si>
  <si>
    <t>HVAC_63587</t>
  </si>
  <si>
    <t>HVAC_63588</t>
  </si>
  <si>
    <t>HVAC_63589</t>
  </si>
  <si>
    <t>HVAC_63594</t>
  </si>
  <si>
    <t>HVAC_63596</t>
  </si>
  <si>
    <t>HVAC_63599</t>
  </si>
  <si>
    <t>HVAC_63600</t>
  </si>
  <si>
    <t>HVAC_63602</t>
  </si>
  <si>
    <t>HVAC_63605</t>
  </si>
  <si>
    <t>HVAC_63607</t>
  </si>
  <si>
    <t>HVAC_63617</t>
  </si>
  <si>
    <t>HVAC_63620</t>
  </si>
  <si>
    <t>HVAC_63622</t>
  </si>
  <si>
    <t>HVAC_63628</t>
  </si>
  <si>
    <t>HVAC_63631</t>
  </si>
  <si>
    <t>HVAC_63632</t>
  </si>
  <si>
    <t>HVAC_63634</t>
  </si>
  <si>
    <t>HVAC_63639</t>
  </si>
  <si>
    <t>HVAC_63646</t>
  </si>
  <si>
    <t>HVAC_63648</t>
  </si>
  <si>
    <t>HVAC_63652</t>
  </si>
  <si>
    <t>HVAC_63656</t>
  </si>
  <si>
    <t>HVAC_63658</t>
  </si>
  <si>
    <t>HVAC_63661</t>
  </si>
  <si>
    <t>HVAC_63662</t>
  </si>
  <si>
    <t>HVAC_63665</t>
  </si>
  <si>
    <t>HVAC_63703</t>
  </si>
  <si>
    <t>HVAC_63704</t>
  </si>
  <si>
    <t>HVAC_63708</t>
  </si>
  <si>
    <t>HVAC_63719</t>
  </si>
  <si>
    <t>HVAC_63720</t>
  </si>
  <si>
    <t>HVAC_63728</t>
  </si>
  <si>
    <t>HVAC_63731</t>
  </si>
  <si>
    <t>HVAC_63733</t>
  </si>
  <si>
    <t>HVAC_63742</t>
  </si>
  <si>
    <t>HVAC_63744</t>
  </si>
  <si>
    <t>HVAC_63753</t>
  </si>
  <si>
    <t>HVAC_63756</t>
  </si>
  <si>
    <t>HVAC_63764</t>
  </si>
  <si>
    <t>HVAC_63768</t>
  </si>
  <si>
    <t>HVAC_63769</t>
  </si>
  <si>
    <t>HVAC_63771</t>
  </si>
  <si>
    <t>HVAC_63772</t>
  </si>
  <si>
    <t>HVAC_63774</t>
  </si>
  <si>
    <t>HVAC_63781</t>
  </si>
  <si>
    <t>HVAC_63782</t>
  </si>
  <si>
    <t>HVAC_63784</t>
  </si>
  <si>
    <t>HVAC_63800</t>
  </si>
  <si>
    <t>HVAC_63801</t>
  </si>
  <si>
    <t>HVAC_63802</t>
  </si>
  <si>
    <t>HVAC_63808</t>
  </si>
  <si>
    <t>HVAC_63809</t>
  </si>
  <si>
    <t>HVAC_63811</t>
  </si>
  <si>
    <t>HVAC_63813</t>
  </si>
  <si>
    <t>HVAC_64001</t>
  </si>
  <si>
    <t>HVAC_64016</t>
  </si>
  <si>
    <t>HVAC_64025</t>
  </si>
  <si>
    <t>HVAC_64027</t>
  </si>
  <si>
    <t>HVAC_64037</t>
  </si>
  <si>
    <t>HVAC_64040</t>
  </si>
  <si>
    <t>HVAC_64042</t>
  </si>
  <si>
    <t>HVAC_64045</t>
  </si>
  <si>
    <t>HVAC_64048</t>
  </si>
  <si>
    <t>HVAC_64053</t>
  </si>
  <si>
    <t>HVAC_64056</t>
  </si>
  <si>
    <t>HVAC_64062</t>
  </si>
  <si>
    <t>HVAC_64064</t>
  </si>
  <si>
    <t>HVAC_64065</t>
  </si>
  <si>
    <t>HVAC_64072</t>
  </si>
  <si>
    <t>HVAC_64076</t>
  </si>
  <si>
    <t>HVAC_64077</t>
  </si>
  <si>
    <t>HVAC_64079</t>
  </si>
  <si>
    <t>HVAC_64080</t>
  </si>
  <si>
    <t>HVAC_64082</t>
  </si>
  <si>
    <t>HVAC_64083</t>
  </si>
  <si>
    <t>HVAC_64091</t>
  </si>
  <si>
    <t>HVAC_64096</t>
  </si>
  <si>
    <t>HVAC_64100</t>
  </si>
  <si>
    <t>HVAC_64105</t>
  </si>
  <si>
    <t>HVAC_64112</t>
  </si>
  <si>
    <t>HVAC_64122</t>
  </si>
  <si>
    <t>HVAC_64123</t>
  </si>
  <si>
    <t>HVAC_64133</t>
  </si>
  <si>
    <t>HVAC_64134</t>
  </si>
  <si>
    <t>HVAC_64137</t>
  </si>
  <si>
    <t>HVAC_64145</t>
  </si>
  <si>
    <t>HVAC_64150</t>
  </si>
  <si>
    <t>HVAC_64152</t>
  </si>
  <si>
    <t>HVAC_64153</t>
  </si>
  <si>
    <t>HVAC_64155</t>
  </si>
  <si>
    <t>HVAC_64157</t>
  </si>
  <si>
    <t>HVAC_64162</t>
  </si>
  <si>
    <t>HVAC_64164</t>
  </si>
  <si>
    <t>HVAC_64167</t>
  </si>
  <si>
    <t>HVAC_64168</t>
  </si>
  <si>
    <t>HVAC_64169</t>
  </si>
  <si>
    <t>HVAC_64189</t>
  </si>
  <si>
    <t>HVAC_64194</t>
  </si>
  <si>
    <t>HVAC_64196</t>
  </si>
  <si>
    <t>HVAC_64201</t>
  </si>
  <si>
    <t>HVAC_64204</t>
  </si>
  <si>
    <t>HVAC_64207</t>
  </si>
  <si>
    <t>HVAC_64298</t>
  </si>
  <si>
    <t>HVAC_64299</t>
  </si>
  <si>
    <t>HVAC_64300</t>
  </si>
  <si>
    <t>HVAC_64309</t>
  </si>
  <si>
    <t>HVAC_64319</t>
  </si>
  <si>
    <t>HVAC_64325</t>
  </si>
  <si>
    <t>HVAC_64326</t>
  </si>
  <si>
    <t>HVAC_64328</t>
  </si>
  <si>
    <t>HVAC_64329</t>
  </si>
  <si>
    <t>HVAC_64333</t>
  </si>
  <si>
    <t>HVAC_64351</t>
  </si>
  <si>
    <t>HVAC_64354</t>
  </si>
  <si>
    <t>HVAC_64368</t>
  </si>
  <si>
    <t>HVAC_64370</t>
  </si>
  <si>
    <t>HVAC_64401</t>
  </si>
  <si>
    <t>HVAC_64501</t>
  </si>
  <si>
    <t>HVAC_64507</t>
  </si>
  <si>
    <t>HVAC_64515</t>
  </si>
  <si>
    <t>HVAC_64516</t>
  </si>
  <si>
    <t>HVAC_64524</t>
  </si>
  <si>
    <t>HVAC_64527</t>
  </si>
  <si>
    <t>HVAC_64531</t>
  </si>
  <si>
    <t>HVAC_64542</t>
  </si>
  <si>
    <t>HVAC_64543</t>
  </si>
  <si>
    <t>HVAC_64549</t>
  </si>
  <si>
    <t>HVAC_64553</t>
  </si>
  <si>
    <t>HVAC_64571</t>
  </si>
  <si>
    <t>HVAC_64572</t>
  </si>
  <si>
    <t>HVAC_64576</t>
  </si>
  <si>
    <t>HVAC_64592</t>
  </si>
  <si>
    <t>HVAC_64593</t>
  </si>
  <si>
    <t>HVAC_64594</t>
  </si>
  <si>
    <t>HVAC_64595</t>
  </si>
  <si>
    <t>HVAC_64596</t>
  </si>
  <si>
    <t>HVAC_64597</t>
  </si>
  <si>
    <t>HVAC_64602</t>
  </si>
  <si>
    <t>HVAC_64608</t>
  </si>
  <si>
    <t>HVAC_64610</t>
  </si>
  <si>
    <t>HVAC_64611</t>
  </si>
  <si>
    <t>HVAC_64613</t>
  </si>
  <si>
    <t>HVAC_64614</t>
  </si>
  <si>
    <t>HVAC_64617</t>
  </si>
  <si>
    <t>HVAC_64620</t>
  </si>
  <si>
    <t>HVAC_64621</t>
  </si>
  <si>
    <t>HVAC_64623</t>
  </si>
  <si>
    <t>HVAC_64626</t>
  </si>
  <si>
    <t>HVAC_64629</t>
  </si>
  <si>
    <t>HVAC_64630</t>
  </si>
  <si>
    <t>HVAC_64635</t>
  </si>
  <si>
    <t>HVAC_64637</t>
  </si>
  <si>
    <t>HVAC_64640</t>
  </si>
  <si>
    <t>HVAC_64643</t>
  </si>
  <si>
    <t>HVAC_64647</t>
  </si>
  <si>
    <t>HVAC_64698</t>
  </si>
  <si>
    <t>HVAC_64700</t>
  </si>
  <si>
    <t>HVAC_64703</t>
  </si>
  <si>
    <t>HVAC_64718</t>
  </si>
  <si>
    <t>HVAC_64722</t>
  </si>
  <si>
    <t>HVAC_64726</t>
  </si>
  <si>
    <t>HVAC_64727</t>
  </si>
  <si>
    <t>HVAC_64760</t>
  </si>
  <si>
    <t>HVAC_64761</t>
  </si>
  <si>
    <t>HVAC_64772</t>
  </si>
  <si>
    <t>HVAC_64774</t>
  </si>
  <si>
    <t>HVAC_64777</t>
  </si>
  <si>
    <t>HVAC_64795</t>
  </si>
  <si>
    <t>HVAC_64796</t>
  </si>
  <si>
    <t>HVAC_64797</t>
  </si>
  <si>
    <t>HVAC_64818</t>
  </si>
  <si>
    <t>HVAC_64822</t>
  </si>
  <si>
    <t>HVAC_64825</t>
  </si>
  <si>
    <t>HVAC_64826</t>
  </si>
  <si>
    <t>HVAC_64828</t>
  </si>
  <si>
    <t>HVAC_64840</t>
  </si>
  <si>
    <t>HVAC_64841</t>
  </si>
  <si>
    <t>HVAC_64845</t>
  </si>
  <si>
    <t>HVAC_64853</t>
  </si>
  <si>
    <t>HVAC_64855</t>
  </si>
  <si>
    <t>HVAC_64871</t>
  </si>
  <si>
    <t>HVAC_64872</t>
  </si>
  <si>
    <t>HVAC_65000</t>
  </si>
  <si>
    <t>HVAC_65003</t>
  </si>
  <si>
    <t>HVAC_65017</t>
  </si>
  <si>
    <t>HVAC_65033</t>
  </si>
  <si>
    <t>HVAC_65051</t>
  </si>
  <si>
    <t>HVAC_65106</t>
  </si>
  <si>
    <t>HVAC_65111</t>
  </si>
  <si>
    <t>HVAC_65112</t>
  </si>
  <si>
    <t>HVAC_65116</t>
  </si>
  <si>
    <t>HVAC_65118</t>
  </si>
  <si>
    <t>HVAC_65123</t>
  </si>
  <si>
    <t>HVAC_65126</t>
  </si>
  <si>
    <t>HVAC_65128</t>
  </si>
  <si>
    <t>HVAC_65130</t>
  </si>
  <si>
    <t>HVAC_65139</t>
  </si>
  <si>
    <t>HVAC_65141</t>
  </si>
  <si>
    <t>HVAC_65151</t>
  </si>
  <si>
    <t>HVAC_65152</t>
  </si>
  <si>
    <t>HVAC_65155</t>
  </si>
  <si>
    <t>HVAC_65158</t>
  </si>
  <si>
    <t>HVAC_65174</t>
  </si>
  <si>
    <t>HVAC_65177</t>
  </si>
  <si>
    <t>HVAC_65201</t>
  </si>
  <si>
    <t>HVAC_65228</t>
  </si>
  <si>
    <t>HVAC_65231</t>
  </si>
  <si>
    <t>HVAC_65237</t>
  </si>
  <si>
    <t>HVAC_65241</t>
  </si>
  <si>
    <t>HVAC_65243</t>
  </si>
  <si>
    <t>HVAC_65247</t>
  </si>
  <si>
    <t>HVAC_65252</t>
  </si>
  <si>
    <t>HVAC_65263</t>
  </si>
  <si>
    <t>HVAC_65267</t>
  </si>
  <si>
    <t>HVAC_65269</t>
  </si>
  <si>
    <t>HVAC_65271</t>
  </si>
  <si>
    <t>HVAC_65275</t>
  </si>
  <si>
    <t>HVAC_65277</t>
  </si>
  <si>
    <t>HVAC_65278</t>
  </si>
  <si>
    <t>HVAC_65282</t>
  </si>
  <si>
    <t>HVAC_65289</t>
  </si>
  <si>
    <t>HVAC_65291</t>
  </si>
  <si>
    <t>HVAC_65401</t>
  </si>
  <si>
    <t>HVAC_65405</t>
  </si>
  <si>
    <t>HVAC_65431</t>
  </si>
  <si>
    <t>HVAC_65434</t>
  </si>
  <si>
    <t>HVAC_65438</t>
  </si>
  <si>
    <t>HVAC_65452</t>
  </si>
  <si>
    <t>HVAC_65466</t>
  </si>
  <si>
    <t>HVAC_65467</t>
  </si>
  <si>
    <t>HVAC_65478</t>
  </si>
  <si>
    <t>HVAC_65484</t>
  </si>
  <si>
    <t>HVAC_65492</t>
  </si>
  <si>
    <t>HVAC_65494</t>
  </si>
  <si>
    <t>HVAC_65506</t>
  </si>
  <si>
    <t>HVAC_65508</t>
  </si>
  <si>
    <t>HVAC_65511</t>
  </si>
  <si>
    <t>HVAC_65512</t>
  </si>
  <si>
    <t>HVAC_65518</t>
  </si>
  <si>
    <t>HVAC_65519</t>
  </si>
  <si>
    <t>HVAC_65530</t>
  </si>
  <si>
    <t>HVAC_65541</t>
  </si>
  <si>
    <t>HVAC_65542</t>
  </si>
  <si>
    <t>HVAC_65554</t>
  </si>
  <si>
    <t>HVAC_65577</t>
  </si>
  <si>
    <t>HVAC_65589</t>
  </si>
  <si>
    <t>HVAC_65595</t>
  </si>
  <si>
    <t>HVAC_65596</t>
  </si>
  <si>
    <t>HVAC_65597</t>
  </si>
  <si>
    <t>HVAC_65609</t>
  </si>
  <si>
    <t>HVAC_65625</t>
  </si>
  <si>
    <t>HVAC_65634</t>
  </si>
  <si>
    <t>HVAC_65638</t>
  </si>
  <si>
    <t>HVAC_65647</t>
  </si>
  <si>
    <t>HVAC_65648</t>
  </si>
  <si>
    <t>HVAC_65652</t>
  </si>
  <si>
    <t>HVAC_65699</t>
  </si>
  <si>
    <t>HVAC_65703</t>
  </si>
  <si>
    <t>HVAC_65704</t>
  </si>
  <si>
    <t>HVAC_65706</t>
  </si>
  <si>
    <t>HVAC_65707</t>
  </si>
  <si>
    <t>HVAC_65716</t>
  </si>
  <si>
    <t>HVAC_65718</t>
  </si>
  <si>
    <t>HVAC_65729</t>
  </si>
  <si>
    <t>HVAC_65731</t>
  </si>
  <si>
    <t>HVAC_65753</t>
  </si>
  <si>
    <t>HVAC_65755</t>
  </si>
  <si>
    <t>HVAC_65795</t>
  </si>
  <si>
    <t>HVAC_65899</t>
  </si>
  <si>
    <t>HVAC_65900</t>
  </si>
  <si>
    <t>HVAC_65912</t>
  </si>
  <si>
    <t>HVAC_65913</t>
  </si>
  <si>
    <t>HVAC_65914</t>
  </si>
  <si>
    <t>HVAC_65919</t>
  </si>
  <si>
    <t>HVAC_65923</t>
  </si>
  <si>
    <t>HVAC_65939</t>
  </si>
  <si>
    <t>HVAC_65942</t>
  </si>
  <si>
    <t>HVAC_65943</t>
  </si>
  <si>
    <t>HVAC_65947</t>
  </si>
  <si>
    <t>HVAC_65951</t>
  </si>
  <si>
    <t>HVAC_65956</t>
  </si>
  <si>
    <t>HVAC_65961</t>
  </si>
  <si>
    <t>HVAC_66000</t>
  </si>
  <si>
    <t>HVAC_66004</t>
  </si>
  <si>
    <t>HVAC_66012</t>
  </si>
  <si>
    <t>HVAC_66014</t>
  </si>
  <si>
    <t>HVAC_66020</t>
  </si>
  <si>
    <t>HVAC_66025</t>
  </si>
  <si>
    <t>HVAC_66027</t>
  </si>
  <si>
    <t>HVAC_66036</t>
  </si>
  <si>
    <t>HVAC_66045</t>
  </si>
  <si>
    <t>HVAC_66049</t>
  </si>
  <si>
    <t>HVAC_66052</t>
  </si>
  <si>
    <t>HVAC_66054</t>
  </si>
  <si>
    <t>HVAC_66098</t>
  </si>
  <si>
    <t>HVAC_66101</t>
  </si>
  <si>
    <t>HVAC_66111</t>
  </si>
  <si>
    <t>HVAC_66130</t>
  </si>
  <si>
    <t>HVAC_66147</t>
  </si>
  <si>
    <t>HVAC_66153</t>
  </si>
  <si>
    <t>HVAC_66168</t>
  </si>
  <si>
    <t>HVAC_66174</t>
  </si>
  <si>
    <t>HVAC_66179</t>
  </si>
  <si>
    <t>HVAC_66187</t>
  </si>
  <si>
    <t>HVAC_66206</t>
  </si>
  <si>
    <t>HVAC_66209</t>
  </si>
  <si>
    <t>HVAC_66211</t>
  </si>
  <si>
    <t>HVAC_66225</t>
  </si>
  <si>
    <t>HVAC_66277</t>
  </si>
  <si>
    <t>HVAC_66297</t>
  </si>
  <si>
    <t>HVAC_66310</t>
  </si>
  <si>
    <t>HVAC_66325</t>
  </si>
  <si>
    <t>HVAC_66340</t>
  </si>
  <si>
    <t>HVAC_66341</t>
  </si>
  <si>
    <t>HVAC_66344</t>
  </si>
  <si>
    <t>HVAC_66359</t>
  </si>
  <si>
    <t>HVAC_66381</t>
  </si>
  <si>
    <t>HVAC_66383</t>
  </si>
  <si>
    <t>HVAC_66387</t>
  </si>
  <si>
    <t>HVAC_66397</t>
  </si>
  <si>
    <t>HVAC_66418</t>
  </si>
  <si>
    <t>HVAC_66420</t>
  </si>
  <si>
    <t>HVAC_66499</t>
  </si>
  <si>
    <t>HVAC_66501</t>
  </si>
  <si>
    <t>HVAC_66513</t>
  </si>
  <si>
    <t>HVAC_66514</t>
  </si>
  <si>
    <t>HVAC_66552</t>
  </si>
  <si>
    <t>HVAC_66553</t>
  </si>
  <si>
    <t>HVAC_66571</t>
  </si>
  <si>
    <t>HVAC_66587</t>
  </si>
  <si>
    <t>HVAC_66623</t>
  </si>
  <si>
    <t>HVAC_66651</t>
  </si>
  <si>
    <t>HVAC_66700</t>
  </si>
  <si>
    <t>HVAC_66756</t>
  </si>
  <si>
    <t>HVAC_66759</t>
  </si>
  <si>
    <t>HVAC_66760</t>
  </si>
  <si>
    <t>HVAC_66772</t>
  </si>
  <si>
    <t>HVAC_66796</t>
  </si>
  <si>
    <t>HVAC_66819</t>
  </si>
  <si>
    <t>HVAC_66876</t>
  </si>
  <si>
    <t>HVAC_66879</t>
  </si>
  <si>
    <t>HVAC_66934</t>
  </si>
  <si>
    <t>HVAC_66936</t>
  </si>
  <si>
    <t>HVAC_66954</t>
  </si>
  <si>
    <t>HVAC_67008</t>
  </si>
  <si>
    <t>HVAC_67009</t>
  </si>
  <si>
    <t>HVAC_67028</t>
  </si>
  <si>
    <t>HVAC_67070</t>
  </si>
  <si>
    <t>HVAC_67084</t>
  </si>
  <si>
    <t>HVAC_67098</t>
  </si>
  <si>
    <t>HVAC_67100</t>
  </si>
  <si>
    <t>HVAC_67120</t>
  </si>
  <si>
    <t>HVAC_67153</t>
  </si>
  <si>
    <t>HVAC_67156</t>
  </si>
  <si>
    <t>HVAC_67160</t>
  </si>
  <si>
    <t>HVAC_67184</t>
  </si>
  <si>
    <t>HVAC_67190</t>
  </si>
  <si>
    <t>HVAC_67274</t>
  </si>
  <si>
    <t>HVAC_67312</t>
  </si>
  <si>
    <t>HVAC_67364</t>
  </si>
  <si>
    <t>HVAC_67371</t>
  </si>
  <si>
    <t>HVAC_67374</t>
  </si>
  <si>
    <t>HVAC_67381</t>
  </si>
  <si>
    <t>HVAC_67382</t>
  </si>
  <si>
    <t>HVAC_67391</t>
  </si>
  <si>
    <t>HVAC_67418</t>
  </si>
  <si>
    <t>HVAC_67422</t>
  </si>
  <si>
    <t>HVAC_67426</t>
  </si>
  <si>
    <t>HVAC_67442</t>
  </si>
  <si>
    <t>HVAC_67446</t>
  </si>
  <si>
    <t>HVAC_67476</t>
  </si>
  <si>
    <t>HVAC_67479</t>
  </si>
  <si>
    <t>HVAC_67504</t>
  </si>
  <si>
    <t>HVAC_67509</t>
  </si>
  <si>
    <t>HVAC_67565</t>
  </si>
  <si>
    <t>HVAC_67634</t>
  </si>
  <si>
    <t>HVAC_67644</t>
  </si>
  <si>
    <t>HVAC_67661</t>
  </si>
  <si>
    <t>HVAC_67665</t>
  </si>
  <si>
    <t>HVAC_67692</t>
  </si>
  <si>
    <t>HVAC_67800</t>
  </si>
  <si>
    <t>HVAC_67822</t>
  </si>
  <si>
    <t>HVAC_67824</t>
  </si>
  <si>
    <t>HVAC_67877</t>
  </si>
  <si>
    <t>HVAC_67998</t>
  </si>
  <si>
    <t>HVAC_68002</t>
  </si>
  <si>
    <t>HVAC_68109</t>
  </si>
  <si>
    <t>HVAC_68122</t>
  </si>
  <si>
    <t>HVAC_68137</t>
  </si>
  <si>
    <t>HVAC_68141</t>
  </si>
  <si>
    <t>HVAC_68146</t>
  </si>
  <si>
    <t>HVAC_68152</t>
  </si>
  <si>
    <t>HVAC_68171</t>
  </si>
  <si>
    <t>HVAC_68234</t>
  </si>
  <si>
    <t>HVAC_68336</t>
  </si>
  <si>
    <t>HVAC_68347</t>
  </si>
  <si>
    <t>HVAC_68359</t>
  </si>
  <si>
    <t>HVAC_68370</t>
  </si>
  <si>
    <t>HVAC_68401</t>
  </si>
  <si>
    <t>HVAC_68414</t>
  </si>
  <si>
    <t>HVAC_68450</t>
  </si>
  <si>
    <t>HVAC_68535</t>
  </si>
  <si>
    <t>HVAC_68560</t>
  </si>
  <si>
    <t>HVAC_68563</t>
  </si>
  <si>
    <t>HVAC_68805</t>
  </si>
  <si>
    <t>HVAC_68840</t>
  </si>
  <si>
    <t>HVAC_63306</t>
  </si>
  <si>
    <t>HVAC_63312</t>
  </si>
  <si>
    <t>HVAC_63320</t>
  </si>
  <si>
    <t>HVAC_63323</t>
  </si>
  <si>
    <t>HVAC_63330</t>
  </si>
  <si>
    <t>HVAC_63336</t>
  </si>
  <si>
    <t>HVAC_63351</t>
  </si>
  <si>
    <t>HVAC_63363</t>
  </si>
  <si>
    <t>HVAC_63375</t>
  </si>
  <si>
    <t>HVAC_63381</t>
  </si>
  <si>
    <t>HVAC_63388</t>
  </si>
  <si>
    <t>HVAC_63394</t>
  </si>
  <si>
    <t>HVAC_63420</t>
  </si>
  <si>
    <t>HVAC_63435</t>
  </si>
  <si>
    <t>HVAC_63436</t>
  </si>
  <si>
    <t>HVAC_63444</t>
  </si>
  <si>
    <t>HVAC_63451</t>
  </si>
  <si>
    <t>HVAC_63500</t>
  </si>
  <si>
    <t>HVAC_63506</t>
  </si>
  <si>
    <t>HVAC_63520</t>
  </si>
  <si>
    <t>HVAC_63522</t>
  </si>
  <si>
    <t>HVAC_63526</t>
  </si>
  <si>
    <t>HVAC_63530</t>
  </si>
  <si>
    <t>HVAC_63533</t>
  </si>
  <si>
    <t>HVAC_63548</t>
  </si>
  <si>
    <t>HVAC_63564</t>
  </si>
  <si>
    <t>HVAC_63586</t>
  </si>
  <si>
    <t>HVAC_63612</t>
  </si>
  <si>
    <t>HVAC_63614</t>
  </si>
  <si>
    <t>HVAC_63729</t>
  </si>
  <si>
    <t>HVAC_63749</t>
  </si>
  <si>
    <t>HVAC_63750</t>
  </si>
  <si>
    <t>HVAC_63752</t>
  </si>
  <si>
    <t>HVAC_63767</t>
  </si>
  <si>
    <t>HVAC_63778</t>
  </si>
  <si>
    <t>HVAC_63805</t>
  </si>
  <si>
    <t>HVAC_64019</t>
  </si>
  <si>
    <t>HVAC_64032</t>
  </si>
  <si>
    <t>HVAC_64069</t>
  </si>
  <si>
    <t>HVAC_64138</t>
  </si>
  <si>
    <t>HVAC_64163</t>
  </si>
  <si>
    <t>HVAC_64394</t>
  </si>
  <si>
    <t>HVAC_64545</t>
  </si>
  <si>
    <t>HVAC_64565</t>
  </si>
  <si>
    <t>HVAC_64566</t>
  </si>
  <si>
    <t>HVAC_64579</t>
  </si>
  <si>
    <t>HVAC_64636</t>
  </si>
  <si>
    <t>HVAC_64656</t>
  </si>
  <si>
    <t>HVAC_64763</t>
  </si>
  <si>
    <t>HVAC_64775</t>
  </si>
  <si>
    <t>HVAC_64802</t>
  </si>
  <si>
    <t>HVAC_64832</t>
  </si>
  <si>
    <t>HVAC_64842</t>
  </si>
  <si>
    <t>HVAC_64907</t>
  </si>
  <si>
    <t>HVAC_64911</t>
  </si>
  <si>
    <t>HVAC_64914</t>
  </si>
  <si>
    <t>HVAC_65005</t>
  </si>
  <si>
    <t>HVAC_65163</t>
  </si>
  <si>
    <t>HVAC_65176</t>
  </si>
  <si>
    <t>HVAC_65185</t>
  </si>
  <si>
    <t>HVAC_65194</t>
  </si>
  <si>
    <t>HVAC_65206</t>
  </si>
  <si>
    <t>HVAC_65242</t>
  </si>
  <si>
    <t>HVAC_65294</t>
  </si>
  <si>
    <t>HVAC_65419</t>
  </si>
  <si>
    <t>HVAC_65433</t>
  </si>
  <si>
    <t>HVAC_65465</t>
  </si>
  <si>
    <t>HVAC_65477</t>
  </si>
  <si>
    <t>HVAC_65500</t>
  </si>
  <si>
    <t>HVAC_65551</t>
  </si>
  <si>
    <t>HVAC_65592</t>
  </si>
  <si>
    <t>HVAC_65612</t>
  </si>
  <si>
    <t>HVAC_65635</t>
  </si>
  <si>
    <t>HVAC_65642</t>
  </si>
  <si>
    <t>HVAC_65715</t>
  </si>
  <si>
    <t>HVAC_65735</t>
  </si>
  <si>
    <t>HVAC_65769</t>
  </si>
  <si>
    <t>HVAC_65789</t>
  </si>
  <si>
    <t>HVAC_65965</t>
  </si>
  <si>
    <t>HVAC_65992</t>
  </si>
  <si>
    <t>HVAC_65994</t>
  </si>
  <si>
    <t>HVAC_66003</t>
  </si>
  <si>
    <t>HVAC_66007</t>
  </si>
  <si>
    <t>HVAC_66022</t>
  </si>
  <si>
    <t>HVAC_66037</t>
  </si>
  <si>
    <t>HVAC_66043</t>
  </si>
  <si>
    <t>HVAC_66051</t>
  </si>
  <si>
    <t>HVAC_66069</t>
  </si>
  <si>
    <t>HVAC_66099</t>
  </si>
  <si>
    <t>HVAC_66114</t>
  </si>
  <si>
    <t>HVAC_66133</t>
  </si>
  <si>
    <t>HVAC_66149</t>
  </si>
  <si>
    <t>HVAC_66150</t>
  </si>
  <si>
    <t>HVAC_66152</t>
  </si>
  <si>
    <t>HVAC_66157</t>
  </si>
  <si>
    <t>HVAC_66167</t>
  </si>
  <si>
    <t>HVAC_66170</t>
  </si>
  <si>
    <t>HVAC_66171</t>
  </si>
  <si>
    <t>HVAC_66177</t>
  </si>
  <si>
    <t>HVAC_66223</t>
  </si>
  <si>
    <t>HVAC_66274</t>
  </si>
  <si>
    <t>HVAC_66285</t>
  </si>
  <si>
    <t>HVAC_66385</t>
  </si>
  <si>
    <t>HVAC_66391</t>
  </si>
  <si>
    <t>HVAC_66400</t>
  </si>
  <si>
    <t>HVAC_66500</t>
  </si>
  <si>
    <t>HVAC_66508</t>
  </si>
  <si>
    <t>HVAC_66509</t>
  </si>
  <si>
    <t>HVAC_66540</t>
  </si>
  <si>
    <t>HVAC_66554</t>
  </si>
  <si>
    <t>HVAC_66567</t>
  </si>
  <si>
    <t>HVAC_66588</t>
  </si>
  <si>
    <t>HVAC_66804</t>
  </si>
  <si>
    <t>HVAC_66850</t>
  </si>
  <si>
    <t>HVAC_66851</t>
  </si>
  <si>
    <t>HVAC_66860</t>
  </si>
  <si>
    <t>HVAC_67010</t>
  </si>
  <si>
    <t>HVAC_67047</t>
  </si>
  <si>
    <t>HVAC_67071</t>
  </si>
  <si>
    <t>HVAC_67078</t>
  </si>
  <si>
    <t>HVAC_67089</t>
  </si>
  <si>
    <t>HVAC_67093</t>
  </si>
  <si>
    <t>HVAC_67154</t>
  </si>
  <si>
    <t>HVAC_67246</t>
  </si>
  <si>
    <t>HVAC_67510</t>
  </si>
  <si>
    <t>HVAC_65456</t>
  </si>
  <si>
    <t>HVAC_68268</t>
  </si>
  <si>
    <t>Anneliese</t>
  </si>
  <si>
    <t>Updated to Yes</t>
  </si>
  <si>
    <t>HAVC_65201</t>
  </si>
  <si>
    <t>HAVC_63548</t>
  </si>
  <si>
    <t>2x</t>
  </si>
  <si>
    <r>
      <rPr>
        <vertAlign val="superscript"/>
        <sz val="11"/>
        <rFont val="Calibri"/>
        <family val="2"/>
        <scheme val="minor"/>
      </rPr>
      <t>1</t>
    </r>
    <r>
      <rPr>
        <sz val="11"/>
        <rFont val="Calibri"/>
        <family val="2"/>
        <scheme val="minor"/>
      </rPr>
      <t xml:space="preserve"> - Annual Forecasted Program Costs reflect values anticipated in Board-approved Utility EE/PDR filings and may incorporate budget adjustments as provided for in the June 10, 2020 Board Order.</t>
    </r>
  </si>
  <si>
    <t>* - Denotes a core EE program.  Home Performance with Energy Star only includes non-LMI; the comparable program for LMI participants is Comfort Partners, which is jointly administered by the State and Utilities.</t>
  </si>
  <si>
    <r>
      <rPr>
        <vertAlign val="superscript"/>
        <sz val="11"/>
        <rFont val="Calibri"/>
        <family val="2"/>
        <scheme val="minor"/>
      </rPr>
      <t>1</t>
    </r>
    <r>
      <rPr>
        <sz val="11"/>
        <rFont val="Calibri"/>
        <family val="2"/>
        <scheme val="minor"/>
      </rPr>
      <t xml:space="preserve"> - Income-qualified customers are directed to participate through the Comfort Partners or Moderate Income Weatherization programs.</t>
    </r>
  </si>
  <si>
    <r>
      <t xml:space="preserve">Home Performance with Energy Star </t>
    </r>
    <r>
      <rPr>
        <vertAlign val="superscript"/>
        <sz val="11"/>
        <rFont val="Calibri"/>
        <family val="2"/>
        <scheme val="minor"/>
      </rPr>
      <t>1</t>
    </r>
  </si>
  <si>
    <t>Home Performance with Energy Star *</t>
  </si>
  <si>
    <t>Prescriptive/Custom *</t>
  </si>
  <si>
    <t>Efficient Products *</t>
  </si>
  <si>
    <t>Multi-Family *</t>
  </si>
  <si>
    <t>Current Quarter Annual Retail Energy Savings
(DTh)</t>
  </si>
  <si>
    <t>Annual Forecasted Retail Energy Savings
(DTh)</t>
  </si>
  <si>
    <t>Reported Retail Energy Savings YTD
(DTh)</t>
  </si>
  <si>
    <t>Current Quarter
($000)</t>
  </si>
  <si>
    <t>Annual Forecasted Program Costs
($000)</t>
  </si>
  <si>
    <t>Reported Program Costs YTD
($000)</t>
  </si>
  <si>
    <t>Others
(Online Marketplace - Washers/Dryers)</t>
  </si>
  <si>
    <t>Current Quarter Reported Wholesale Energy Savings
(DTh)</t>
  </si>
  <si>
    <t>Current Quarter Lifetime Retail Savings
(DTh)</t>
  </si>
  <si>
    <r>
      <rPr>
        <vertAlign val="superscript"/>
        <sz val="11"/>
        <rFont val="Calibri"/>
        <family val="2"/>
        <scheme val="minor"/>
      </rPr>
      <t>2</t>
    </r>
    <r>
      <rPr>
        <sz val="11"/>
        <rFont val="Calibri"/>
        <family val="2"/>
        <scheme val="minor"/>
      </rPr>
      <t xml:space="preserve"> - NJNG will report Behavioral savings related to LMI in the Q3 report.</t>
    </r>
  </si>
  <si>
    <r>
      <t xml:space="preserve">Behavioral </t>
    </r>
    <r>
      <rPr>
        <vertAlign val="superscript"/>
        <sz val="11"/>
        <color theme="1"/>
        <rFont val="Calibri"/>
        <family val="2"/>
        <scheme val="minor"/>
      </rPr>
      <t>2</t>
    </r>
  </si>
  <si>
    <t>Appendix E</t>
  </si>
  <si>
    <t>Energy Efficiency Compliance Baselines and Benchmarks (therms)</t>
  </si>
  <si>
    <t>Gas Utility</t>
  </si>
  <si>
    <t>Plan Year</t>
  </si>
  <si>
    <t>Sales Period</t>
  </si>
  <si>
    <t>Sales
(therms)</t>
  </si>
  <si>
    <t>Adjustments</t>
  </si>
  <si>
    <t>Adjusted Retail Sales</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</si>
  <si>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</si>
  <si>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</si>
  <si>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</si>
  <si>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</si>
  <si>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</si>
  <si>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</si>
  <si>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(A)</t>
  </si>
  <si>
    <t>(B)</t>
  </si>
  <si>
    <t>(C) = (A)-(B)</t>
  </si>
  <si>
    <t xml:space="preserve">(D) = Average (C) </t>
  </si>
  <si>
    <r>
      <t xml:space="preserve">(E) </t>
    </r>
    <r>
      <rPr>
        <b/>
        <vertAlign val="superscript"/>
        <sz val="12"/>
        <rFont val="Times New Roman"/>
        <family val="1"/>
      </rPr>
      <t>1</t>
    </r>
  </si>
  <si>
    <t>(F) = (E) * (D)</t>
  </si>
  <si>
    <r>
      <t xml:space="preserve">(G) </t>
    </r>
    <r>
      <rPr>
        <b/>
        <vertAlign val="superscript"/>
        <sz val="12"/>
        <rFont val="Times New Roman"/>
        <family val="1"/>
      </rPr>
      <t>1</t>
    </r>
  </si>
  <si>
    <t>(H) = (G) * (D)</t>
  </si>
  <si>
    <r>
      <t xml:space="preserve">(I) </t>
    </r>
    <r>
      <rPr>
        <b/>
        <vertAlign val="superscript"/>
        <sz val="12"/>
        <rFont val="Times New Roman"/>
        <family val="1"/>
      </rPr>
      <t>1</t>
    </r>
  </si>
  <si>
    <t>(J) = (I) * (D)</t>
  </si>
  <si>
    <t>7/1/18 - 6/30/19</t>
  </si>
  <si>
    <t>7/1/19 - 6/30/20</t>
  </si>
  <si>
    <t>7/1/20 - 6/30/21</t>
  </si>
  <si>
    <t>Plan Year 2022</t>
  </si>
  <si>
    <t>NA</t>
  </si>
  <si>
    <t>Notes:</t>
  </si>
  <si>
    <t>(A) Includes calendar sales for firm and interruptible service classifications.</t>
  </si>
  <si>
    <t>(B) Includes adjustments to remove Distributed Generation volumes.</t>
  </si>
  <si>
    <r>
      <rPr>
        <vertAlign val="superscript"/>
        <sz val="12"/>
        <color theme="1"/>
        <rFont val="Times New Roman"/>
        <family val="1"/>
      </rPr>
      <t>1</t>
    </r>
    <r>
      <rPr>
        <sz val="12"/>
        <color rgb="FF000000"/>
        <rFont val="Times New Roman"/>
        <family val="1"/>
      </rPr>
      <t xml:space="preserve"> - (E,G,I) No formal targets established for PY22 in the June 2020 CEA Framework Order.</t>
    </r>
  </si>
  <si>
    <r>
      <rPr>
        <vertAlign val="superscript"/>
        <sz val="12"/>
        <color rgb="FF000000"/>
        <rFont val="Times New Roman"/>
        <family val="1"/>
      </rPr>
      <t>2</t>
    </r>
    <r>
      <rPr>
        <sz val="12"/>
        <color rgb="FF000000"/>
        <rFont val="Times New Roman"/>
        <family val="1"/>
      </rPr>
      <t xml:space="preserve"> - Calculated as average annual gas usage in the prior three plan years (i.e., July - June) per N.J.S.A. 48:3-87.9(a).</t>
    </r>
  </si>
  <si>
    <r>
      <t xml:space="preserve">Compliance Baseline </t>
    </r>
    <r>
      <rPr>
        <vertAlign val="superscript"/>
        <sz val="12"/>
        <rFont val="Times New Roman"/>
        <family val="1"/>
      </rPr>
      <t>2</t>
    </r>
  </si>
  <si>
    <t>Reporting Period</t>
  </si>
  <si>
    <t>FY-22Q1</t>
  </si>
  <si>
    <t>Program/Utility Information</t>
  </si>
  <si>
    <t>Participants</t>
  </si>
  <si>
    <r>
      <t xml:space="preserve">Budget &amp; Expenses </t>
    </r>
    <r>
      <rPr>
        <b/>
        <sz val="11"/>
        <color theme="1"/>
        <rFont val="Calibri"/>
        <family val="2"/>
        <scheme val="minor"/>
      </rPr>
      <t>($000)</t>
    </r>
  </si>
  <si>
    <t>Energy Savings</t>
  </si>
  <si>
    <t>Utility</t>
  </si>
  <si>
    <t>Sector</t>
  </si>
  <si>
    <t>Program</t>
  </si>
  <si>
    <t>Annual Budget</t>
  </si>
  <si>
    <t>Reported Incentive Costs YTD</t>
  </si>
  <si>
    <t>Reported Program Costs YTD</t>
  </si>
  <si>
    <t>Annual Electric Savings
(MWh)</t>
  </si>
  <si>
    <t>Lifetime Electric Savings
(MWh)</t>
  </si>
  <si>
    <t>Peak Demand Electric Savings
(MW)</t>
  </si>
  <si>
    <t>Annual Gas Savings
(Dtherm)</t>
  </si>
  <si>
    <t>Lifetime Gas Savings
(Dtherm)</t>
  </si>
  <si>
    <t>Residential</t>
  </si>
  <si>
    <t>Commercial</t>
  </si>
  <si>
    <t xml:space="preserve">Pilot Program </t>
  </si>
  <si>
    <t>Program Manager</t>
  </si>
  <si>
    <t>ACE</t>
  </si>
  <si>
    <t>ETG</t>
  </si>
  <si>
    <t>JCPL</t>
  </si>
  <si>
    <t>PSEG</t>
  </si>
  <si>
    <t>RECO</t>
  </si>
  <si>
    <t>SJG</t>
  </si>
  <si>
    <t>Reporting Quarter &amp; Year</t>
  </si>
  <si>
    <t>FY-21Q1</t>
  </si>
  <si>
    <t>FY-21Q2</t>
  </si>
  <si>
    <t>FY-21Q3</t>
  </si>
  <si>
    <t>FY-21Q4</t>
  </si>
  <si>
    <t>FY-22Q2</t>
  </si>
  <si>
    <t>FY-22Q3</t>
  </si>
  <si>
    <t>FY-22Q4</t>
  </si>
  <si>
    <t>FY-23Q1</t>
  </si>
  <si>
    <t>FY-23Q2</t>
  </si>
  <si>
    <t>FY-23Q3</t>
  </si>
  <si>
    <t>FY-23Q4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</si>
</sst>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0.0%"/>
    <numFmt numFmtId="169" formatCode="0.0"/>
  </numFmts>
  <fonts count="32">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sz val="11"/>
      <name val="Calibri"/>
      <family val="2"/>
      <scheme val="minor"/>
    </font>
    <font>
      <vertAlign val="superscript"/>
      <sz val="11"/>
      <name val="Calibri"/>
      <family val="2"/>
      <scheme val="minor"/>
    </font>
    <font>
      <b/>
      <sz val="18"/>
      <color rgb="FFFFFFFF"/>
      <name val="Calibri"/>
      <family val="2"/>
      <scheme val="minor"/>
    </font>
    <font>
      <sz val="10"/>
      <color rgb="FF000000"/>
      <name val="Arial"/>
      <family val="2"/>
    </font>
    <font>
      <b/>
      <sz val="10"/>
      <color rgb="FF262626"/>
      <name val="DejaVu Sans"/>
      <family val="2"/>
    </font>
    <font>
      <sz val="10"/>
      <color rgb="FF333333"/>
      <name val="DejaVu Sans"/>
      <family val="2"/>
    </font>
    <font>
      <b/>
      <sz val="12"/>
      <name val="Times New Roman"/>
      <family val="1"/>
    </font>
    <font>
      <sz val="12"/>
      <color theme="1"/>
      <name val="Times New Roman"/>
      <family val="1"/>
    </font>
    <font>
      <vertAlign val="superscript"/>
      <sz val="11"/>
      <color theme="1"/>
      <name val="Calibri"/>
      <family val="2"/>
      <scheme val="minor"/>
    </font>
    <font>
      <sz val="11"/>
      <name val="Arial Black"/>
      <family val="2"/>
    </font>
    <font>
      <b/>
      <sz val="12"/>
      <color indexed="9"/>
      <name val="Times New Roman"/>
      <family val="1"/>
    </font>
    <font>
      <sz val="12"/>
      <name val="Times New Roman"/>
      <family val="1"/>
    </font>
    <font>
      <b/>
      <vertAlign val="superscript"/>
      <sz val="12"/>
      <name val="Times New Roman"/>
      <family val="1"/>
    </font>
    <font>
      <b/>
      <sz val="12"/>
      <color rgb="FF000000"/>
      <name val="Times New Roman"/>
      <family val="1"/>
    </font>
    <font>
      <sz val="12"/>
      <color rgb="FF000000"/>
      <name val="Times New Roman"/>
      <family val="1"/>
    </font>
    <font>
      <vertAlign val="superscript"/>
      <sz val="12"/>
      <color theme="1"/>
      <name val="Times New Roman"/>
      <family val="1"/>
    </font>
    <font>
      <vertAlign val="superscript"/>
      <sz val="12"/>
      <color rgb="FF000000"/>
      <name val="Times New Roman"/>
      <family val="1"/>
    </font>
    <font>
      <vertAlign val="superscript"/>
      <sz val="12"/>
      <name val="Times New Roman"/>
      <family val="1"/>
    </font>
    <font>
      <b/>
      <sz val="10"/>
      <name val="Arial"/>
      <family val="2"/>
    </font>
  </fonts>
  <fills count="22">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rgb="FFFFFF00"/>
        <bgColor indexed="64"/>
      </patternFill>
    </fill>
    <fill>
      <patternFill patternType="solid">
        <fgColor rgb="FFD9E4F1"/>
      </patternFill>
    </fill>
    <fill>
      <patternFill patternType="solid">
        <fgColor rgb="FFFFFFFF"/>
      </patternFill>
    </fill>
    <fill>
      <patternFill patternType="solid">
        <fgColor rgb="FFF4F4F4"/>
      </patternFill>
    </fill>
    <fill>
      <patternFill patternType="solid">
        <fgColor indexed="22"/>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105">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thin">
        <color indexed="64"/>
      </left>
      <right style="thin">
        <color indexed="64"/>
      </right>
      <top style="medium">
        <color rgb="FF000000"/>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indexed="64"/>
      </right>
      <top style="medium">
        <color rgb="FF000000"/>
      </top>
      <bottom style="thin">
        <color indexed="64"/>
      </bottom>
      <diagonal/>
    </border>
    <border>
      <left style="thin">
        <color rgb="FF000000"/>
      </left>
      <right style="medium">
        <color rgb="FF000000"/>
      </right>
      <top/>
      <bottom style="thin">
        <color rgb="FF000000"/>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bottom style="thin">
        <color indexed="64"/>
      </bottom>
      <diagonal/>
    </border>
    <border>
      <left style="thin">
        <color indexed="64"/>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right style="thin">
        <color indexed="64"/>
      </right>
      <top/>
      <bottom style="medium">
        <color indexed="64"/>
      </bottom>
      <diagonal/>
    </border>
    <border>
      <left style="medium">
        <color rgb="FFD4D4D4"/>
      </left>
      <right style="medium">
        <color rgb="FFD4D4D4"/>
      </right>
      <top style="medium">
        <color rgb="FFD4D4D4"/>
      </top>
      <bottom style="medium">
        <color rgb="FFD4D4D4"/>
      </bottom>
      <diagonal/>
    </border>
    <border>
      <left style="medium">
        <color rgb="FFD4D4D4"/>
      </left>
      <right style="medium">
        <color rgb="FFD4D4D4"/>
      </right>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16" fillId="0" borderId="0"/>
    <xf numFmtId="0" fontId="12" fillId="0" borderId="0"/>
    <xf numFmtId="0" fontId="22" fillId="0" borderId="0"/>
    <xf numFmtId="0" fontId="12" fillId="0" borderId="0"/>
  </cellStyleXfs>
  <cellXfs count="680">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0" fillId="0" borderId="20" xfId="0" applyBorder="1"/>
    <xf numFmtId="0" fontId="8"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164" fontId="3" fillId="3" borderId="44" xfId="1" applyNumberFormat="1" applyFont="1" applyFill="1" applyBorder="1" applyAlignment="1"/>
    <xf numFmtId="0" fontId="13" fillId="0" borderId="0" xfId="0" applyFont="1"/>
    <xf numFmtId="0" fontId="8" fillId="2" borderId="47"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9" xfId="1" applyNumberFormat="1" applyFont="1" applyFill="1" applyBorder="1" applyAlignment="1"/>
    <xf numFmtId="0" fontId="3" fillId="3" borderId="11" xfId="0" applyFont="1" applyFill="1" applyBorder="1"/>
    <xf numFmtId="164" fontId="3" fillId="3" borderId="40" xfId="1" applyNumberFormat="1" applyFont="1" applyFill="1" applyBorder="1" applyAlignment="1"/>
    <xf numFmtId="0" fontId="6" fillId="2" borderId="34" xfId="0" applyFont="1" applyFill="1" applyBorder="1" applyAlignment="1">
      <alignment horizontal="center" vertical="center" wrapText="1"/>
    </xf>
    <xf numFmtId="164" fontId="8" fillId="2" borderId="34" xfId="1" applyNumberFormat="1" applyFont="1" applyFill="1" applyBorder="1" applyAlignment="1">
      <alignment horizontal="center" vertical="center" wrapText="1"/>
    </xf>
    <xf numFmtId="164" fontId="3" fillId="6" borderId="40" xfId="1" applyNumberFormat="1" applyFont="1" applyFill="1" applyBorder="1" applyAlignment="1"/>
    <xf numFmtId="164" fontId="3" fillId="6" borderId="43" xfId="1" applyNumberFormat="1" applyFont="1" applyFill="1" applyBorder="1" applyAlignment="1"/>
    <xf numFmtId="164" fontId="3" fillId="6" borderId="44" xfId="1" applyNumberFormat="1" applyFont="1" applyFill="1" applyBorder="1" applyAlignment="1"/>
    <xf numFmtId="43" fontId="3" fillId="6" borderId="43" xfId="1" applyFont="1" applyFill="1" applyBorder="1" applyAlignment="1"/>
    <xf numFmtId="0" fontId="0" fillId="0" borderId="37" xfId="0" applyBorder="1" applyAlignment="1">
      <alignment horizontal="left" vertical="center"/>
    </xf>
    <xf numFmtId="0" fontId="6" fillId="2" borderId="2" xfId="0" applyFont="1"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3" fillId="3" borderId="43" xfId="0" applyFont="1" applyFill="1" applyBorder="1"/>
    <xf numFmtId="0" fontId="0" fillId="0" borderId="54" xfId="0" applyBorder="1" applyAlignment="1">
      <alignment horizontal="left" vertical="center" wrapText="1"/>
    </xf>
    <xf numFmtId="0" fontId="3" fillId="3" borderId="37" xfId="0" applyFont="1" applyFill="1" applyBorder="1"/>
    <xf numFmtId="0" fontId="3" fillId="3" borderId="53" xfId="0" applyFont="1" applyFill="1" applyBorder="1"/>
    <xf numFmtId="164" fontId="8" fillId="2" borderId="41" xfId="1" applyNumberFormat="1" applyFont="1" applyFill="1" applyBorder="1" applyAlignment="1">
      <alignment horizontal="center"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8" fillId="2" borderId="38" xfId="0" applyFont="1" applyFill="1" applyBorder="1" applyAlignment="1">
      <alignment horizontal="center" vertical="center" wrapText="1"/>
    </xf>
    <xf numFmtId="9" fontId="0" fillId="0" borderId="0" xfId="3" applyFont="1" applyFill="1" applyBorder="1"/>
    <xf numFmtId="0" fontId="0" fillId="0" borderId="57" xfId="0"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164" fontId="3" fillId="3" borderId="11" xfId="1" applyNumberFormat="1" applyFont="1" applyFill="1" applyBorder="1" applyAlignment="1"/>
    <xf numFmtId="164" fontId="0" fillId="0" borderId="21" xfId="1" applyNumberFormat="1" applyFont="1" applyFill="1" applyBorder="1" applyAlignment="1">
      <alignment horizontal="right"/>
    </xf>
    <xf numFmtId="0" fontId="0" fillId="0" borderId="5" xfId="0" applyBorder="1" applyAlignment="1">
      <alignment horizontal="left" vertical="center" wrapText="1"/>
    </xf>
    <xf numFmtId="0" fontId="3" fillId="3" borderId="59" xfId="0" applyFont="1" applyFill="1" applyBorder="1"/>
    <xf numFmtId="0" fontId="0" fillId="0" borderId="2" xfId="0" applyBorder="1" applyAlignment="1">
      <alignment horizontal="left" vertical="center" wrapText="1"/>
    </xf>
    <xf numFmtId="0" fontId="3" fillId="3" borderId="63" xfId="0" applyFont="1" applyFill="1" applyBorder="1"/>
    <xf numFmtId="0" fontId="3" fillId="3" borderId="65" xfId="0" applyFont="1" applyFill="1" applyBorder="1"/>
    <xf numFmtId="164" fontId="3" fillId="3" borderId="65" xfId="1" applyNumberFormat="1" applyFont="1" applyFill="1" applyBorder="1" applyAlignment="1"/>
    <xf numFmtId="0" fontId="3" fillId="3" borderId="58" xfId="0" applyFont="1" applyFill="1" applyBorder="1"/>
    <xf numFmtId="0" fontId="0" fillId="2" borderId="62" xfId="0" applyFill="1" applyBorder="1" applyAlignment="1">
      <alignment vertical="center" wrapText="1"/>
    </xf>
    <xf numFmtId="0" fontId="3" fillId="3" borderId="1" xfId="0" applyFont="1" applyFill="1" applyBorder="1"/>
    <xf numFmtId="0" fontId="0" fillId="2" borderId="9" xfId="0" applyFill="1" applyBorder="1" applyAlignment="1">
      <alignment vertical="center" wrapText="1"/>
    </xf>
    <xf numFmtId="0" fontId="3" fillId="3" borderId="31" xfId="0" applyFont="1" applyFill="1" applyBorder="1"/>
    <xf numFmtId="164" fontId="3" fillId="3" borderId="64" xfId="1" applyNumberFormat="1" applyFont="1" applyFill="1" applyBorder="1" applyAlignment="1"/>
    <xf numFmtId="0" fontId="3" fillId="3" borderId="50" xfId="0" applyFont="1" applyFill="1" applyBorder="1"/>
    <xf numFmtId="0" fontId="3" fillId="3" borderId="52" xfId="0" applyFont="1" applyFill="1" applyBorder="1"/>
    <xf numFmtId="0" fontId="3" fillId="3" borderId="67"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7" xfId="0" applyFill="1" applyBorder="1" applyAlignment="1">
      <alignment vertical="center" wrapText="1"/>
    </xf>
    <xf numFmtId="0" fontId="0" fillId="2" borderId="65" xfId="0" applyFill="1" applyBorder="1" applyAlignment="1">
      <alignment vertical="center" wrapText="1"/>
    </xf>
    <xf numFmtId="0" fontId="3" fillId="3" borderId="27" xfId="0" applyFont="1" applyFill="1" applyBorder="1"/>
    <xf numFmtId="0" fontId="3" fillId="3" borderId="28" xfId="0" applyFont="1" applyFill="1" applyBorder="1"/>
    <xf numFmtId="0" fontId="0" fillId="5" borderId="59" xfId="0" applyFill="1" applyBorder="1" applyAlignment="1">
      <alignment horizontal="left" vertical="center" wrapText="1"/>
    </xf>
    <xf numFmtId="0" fontId="0" fillId="5" borderId="33" xfId="0" applyFill="1" applyBorder="1" applyAlignment="1">
      <alignment horizontal="left" vertical="center" wrapText="1"/>
    </xf>
    <xf numFmtId="0" fontId="0" fillId="5" borderId="12" xfId="0" applyFill="1" applyBorder="1" applyAlignment="1">
      <alignment horizontal="left" vertical="center" wrapText="1"/>
    </xf>
    <xf numFmtId="0" fontId="6" fillId="7" borderId="63"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3" fillId="3" borderId="63" xfId="0" applyFont="1" applyFill="1" applyBorder="1" applyAlignment="1">
      <alignment horizontal="center" vertical="center"/>
    </xf>
    <xf numFmtId="0" fontId="8" fillId="2" borderId="42" xfId="0" applyFont="1" applyFill="1" applyBorder="1" applyAlignment="1">
      <alignment horizontal="center" vertical="center" wrapText="1"/>
    </xf>
    <xf numFmtId="0" fontId="3" fillId="3" borderId="49" xfId="0" applyFont="1" applyFill="1" applyBorder="1"/>
    <xf numFmtId="0" fontId="0" fillId="2" borderId="38" xfId="0" applyFill="1" applyBorder="1" applyAlignment="1">
      <alignment vertical="center" wrapText="1"/>
    </xf>
    <xf numFmtId="0" fontId="0" fillId="2" borderId="70" xfId="0" applyFill="1" applyBorder="1" applyAlignment="1">
      <alignment vertical="center" wrapText="1"/>
    </xf>
    <xf numFmtId="0" fontId="3" fillId="3" borderId="41" xfId="0" applyFont="1" applyFill="1" applyBorder="1"/>
    <xf numFmtId="164" fontId="3" fillId="6" borderId="49" xfId="1" applyNumberFormat="1" applyFont="1" applyFill="1" applyBorder="1" applyAlignment="1"/>
    <xf numFmtId="0" fontId="8" fillId="7" borderId="23" xfId="0" applyFont="1" applyFill="1" applyBorder="1" applyAlignment="1">
      <alignment horizontal="center" vertical="center" wrapText="1"/>
    </xf>
    <xf numFmtId="0" fontId="8" fillId="7" borderId="69" xfId="0" applyFont="1" applyFill="1" applyBorder="1" applyAlignment="1">
      <alignment horizontal="center" vertical="center" wrapText="1"/>
    </xf>
    <xf numFmtId="0" fontId="0" fillId="5" borderId="68" xfId="0" applyFill="1" applyBorder="1" applyAlignment="1">
      <alignment horizontal="left" vertical="center" wrapText="1"/>
    </xf>
    <xf numFmtId="0" fontId="0" fillId="5" borderId="46" xfId="0" applyFill="1" applyBorder="1" applyAlignment="1">
      <alignment horizontal="left" vertical="center" wrapText="1"/>
    </xf>
    <xf numFmtId="0" fontId="0" fillId="0" borderId="22"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 fillId="3" borderId="63"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6" fillId="7" borderId="60"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0" fillId="0" borderId="11" xfId="0" applyBorder="1" applyAlignment="1">
      <alignment horizontal="center" vertical="center"/>
    </xf>
    <xf numFmtId="0" fontId="0" fillId="0" borderId="29" xfId="0" applyBorder="1" applyAlignment="1">
      <alignment horizontal="left" vertical="center" wrapText="1"/>
    </xf>
    <xf numFmtId="0" fontId="0" fillId="0" borderId="14" xfId="0" applyBorder="1" applyAlignment="1">
      <alignment vertical="center" wrapText="1"/>
    </xf>
    <xf numFmtId="164" fontId="0" fillId="0" borderId="7" xfId="1" applyNumberFormat="1" applyFont="1" applyFill="1" applyBorder="1" applyAlignment="1">
      <alignment horizontal="right"/>
    </xf>
    <xf numFmtId="164" fontId="0" fillId="0" borderId="11" xfId="1" applyNumberFormat="1" applyFont="1" applyFill="1" applyBorder="1"/>
    <xf numFmtId="0" fontId="3" fillId="3" borderId="57" xfId="0" applyFont="1" applyFill="1" applyBorder="1"/>
    <xf numFmtId="0" fontId="3" fillId="3" borderId="19" xfId="0" applyFont="1" applyFill="1" applyBorder="1"/>
    <xf numFmtId="164" fontId="3" fillId="3" borderId="19" xfId="1" applyNumberFormat="1" applyFont="1" applyFill="1" applyBorder="1" applyAlignment="1"/>
    <xf numFmtId="164" fontId="3" fillId="3" borderId="44" xfId="1" applyNumberFormat="1" applyFont="1" applyFill="1" applyBorder="1" applyAlignment="1">
      <alignment horizontal="right"/>
    </xf>
    <xf numFmtId="0" fontId="0" fillId="0" borderId="23" xfId="0" applyBorder="1"/>
    <xf numFmtId="0" fontId="0" fillId="0" borderId="42" xfId="0" applyBorder="1"/>
    <xf numFmtId="164" fontId="0" fillId="0" borderId="69" xfId="1" applyNumberFormat="1" applyFont="1" applyFill="1" applyBorder="1" applyAlignment="1">
      <alignment horizontal="right"/>
    </xf>
    <xf numFmtId="0" fontId="0" fillId="0" borderId="62" xfId="0" applyBorder="1" applyAlignment="1">
      <alignment horizontal="left" vertical="center" wrapText="1"/>
    </xf>
    <xf numFmtId="0" fontId="15" fillId="7" borderId="48" xfId="0" applyFont="1" applyFill="1" applyBorder="1" applyAlignment="1">
      <alignment horizontal="center" vertical="center" wrapText="1"/>
    </xf>
    <xf numFmtId="0" fontId="0" fillId="0" borderId="9" xfId="0" applyBorder="1" applyAlignment="1">
      <alignment horizontal="left" vertical="center" wrapText="1"/>
    </xf>
    <xf numFmtId="0" fontId="0" fillId="0" borderId="31" xfId="0" applyBorder="1" applyAlignment="1">
      <alignment vertical="center" wrapText="1"/>
    </xf>
    <xf numFmtId="44" fontId="0" fillId="0" borderId="6" xfId="2" applyFont="1" applyBorder="1" applyAlignment="1">
      <alignment vertical="center"/>
    </xf>
    <xf numFmtId="44" fontId="0" fillId="0" borderId="10" xfId="2" applyFont="1" applyBorder="1" applyAlignment="1">
      <alignment vertical="center"/>
    </xf>
    <xf numFmtId="44" fontId="3" fillId="3" borderId="40" xfId="2" applyFont="1" applyFill="1" applyBorder="1"/>
    <xf numFmtId="44" fontId="0" fillId="2" borderId="37" xfId="2" applyFont="1" applyFill="1" applyBorder="1" applyAlignment="1">
      <alignment vertical="center" wrapText="1"/>
    </xf>
    <xf numFmtId="165" fontId="0" fillId="0" borderId="63" xfId="2" applyNumberFormat="1" applyFont="1" applyBorder="1" applyAlignment="1">
      <alignment vertical="center"/>
    </xf>
    <xf numFmtId="165" fontId="0" fillId="0" borderId="53" xfId="2" applyNumberFormat="1" applyFont="1" applyBorder="1" applyAlignment="1">
      <alignment vertical="center"/>
    </xf>
    <xf numFmtId="165" fontId="0" fillId="0" borderId="20" xfId="2" applyNumberFormat="1" applyFont="1" applyBorder="1" applyAlignment="1">
      <alignment vertical="center"/>
    </xf>
    <xf numFmtId="165" fontId="3" fillId="3" borderId="43" xfId="2" applyNumberFormat="1" applyFont="1" applyFill="1" applyBorder="1"/>
    <xf numFmtId="165" fontId="0" fillId="2" borderId="62" xfId="2" applyNumberFormat="1" applyFont="1" applyFill="1" applyBorder="1" applyAlignment="1">
      <alignment vertical="center" wrapText="1"/>
    </xf>
    <xf numFmtId="165" fontId="0" fillId="2" borderId="8" xfId="2" applyNumberFormat="1" applyFont="1" applyFill="1" applyBorder="1" applyAlignment="1">
      <alignment vertical="center" wrapText="1"/>
    </xf>
    <xf numFmtId="165" fontId="3" fillId="3" borderId="29" xfId="2" applyNumberFormat="1" applyFont="1" applyFill="1" applyBorder="1"/>
    <xf numFmtId="165" fontId="3" fillId="3" borderId="20" xfId="2" applyNumberFormat="1" applyFont="1" applyFill="1" applyBorder="1"/>
    <xf numFmtId="165" fontId="0" fillId="0" borderId="6" xfId="2" applyNumberFormat="1" applyFont="1" applyBorder="1" applyAlignment="1">
      <alignment vertical="center"/>
    </xf>
    <xf numFmtId="165" fontId="0" fillId="0" borderId="8" xfId="2" applyNumberFormat="1" applyFont="1" applyBorder="1" applyAlignment="1">
      <alignment vertical="center"/>
    </xf>
    <xf numFmtId="165" fontId="0" fillId="0" borderId="22" xfId="2" applyNumberFormat="1" applyFont="1" applyBorder="1" applyAlignment="1">
      <alignment vertical="center"/>
    </xf>
    <xf numFmtId="165" fontId="0" fillId="0" borderId="10" xfId="2" applyNumberFormat="1" applyFont="1" applyBorder="1" applyAlignment="1">
      <alignment vertical="center"/>
    </xf>
    <xf numFmtId="165" fontId="0" fillId="0" borderId="13" xfId="2" applyNumberFormat="1" applyFont="1" applyBorder="1" applyAlignment="1">
      <alignment vertical="center"/>
    </xf>
    <xf numFmtId="165" fontId="3" fillId="3" borderId="40" xfId="2" applyNumberFormat="1" applyFont="1" applyFill="1" applyBorder="1"/>
    <xf numFmtId="165" fontId="0" fillId="2" borderId="37" xfId="2" applyNumberFormat="1" applyFont="1" applyFill="1" applyBorder="1" applyAlignment="1">
      <alignment vertical="center" wrapText="1"/>
    </xf>
    <xf numFmtId="165" fontId="0" fillId="2" borderId="53" xfId="2" applyNumberFormat="1" applyFont="1" applyFill="1" applyBorder="1" applyAlignment="1">
      <alignment vertical="center" wrapText="1"/>
    </xf>
    <xf numFmtId="165" fontId="0" fillId="0" borderId="25" xfId="2" applyNumberFormat="1" applyFont="1" applyBorder="1" applyAlignment="1">
      <alignment vertical="center"/>
    </xf>
    <xf numFmtId="165" fontId="0" fillId="0" borderId="27" xfId="2" applyNumberFormat="1" applyFont="1" applyBorder="1" applyAlignment="1">
      <alignment vertical="center"/>
    </xf>
    <xf numFmtId="165" fontId="0" fillId="0" borderId="40" xfId="2" applyNumberFormat="1" applyFont="1" applyBorder="1" applyAlignment="1">
      <alignment vertical="center"/>
    </xf>
    <xf numFmtId="165" fontId="0" fillId="0" borderId="43" xfId="2" applyNumberFormat="1" applyFont="1" applyBorder="1" applyAlignment="1">
      <alignment vertical="center"/>
    </xf>
    <xf numFmtId="165" fontId="3" fillId="3" borderId="27" xfId="2" applyNumberFormat="1" applyFont="1" applyFill="1" applyBorder="1"/>
    <xf numFmtId="165" fontId="0" fillId="0" borderId="22" xfId="2" applyNumberFormat="1" applyFont="1" applyBorder="1"/>
    <xf numFmtId="165" fontId="0" fillId="0" borderId="20" xfId="2" applyNumberFormat="1" applyFont="1" applyBorder="1"/>
    <xf numFmtId="165" fontId="3" fillId="3" borderId="10" xfId="2" applyNumberFormat="1" applyFont="1" applyFill="1" applyBorder="1"/>
    <xf numFmtId="165" fontId="0" fillId="2" borderId="6" xfId="2" applyNumberFormat="1" applyFont="1" applyFill="1" applyBorder="1" applyAlignment="1">
      <alignment vertical="center" wrapText="1"/>
    </xf>
    <xf numFmtId="44" fontId="0" fillId="0" borderId="21" xfId="2" applyFont="1" applyBorder="1" applyAlignment="1">
      <alignment vertical="center"/>
    </xf>
    <xf numFmtId="44" fontId="0" fillId="0" borderId="47" xfId="2" applyFont="1" applyBorder="1" applyAlignment="1">
      <alignment vertical="center"/>
    </xf>
    <xf numFmtId="44" fontId="0" fillId="0" borderId="7" xfId="2" applyFont="1" applyBorder="1" applyAlignment="1">
      <alignment vertical="center"/>
    </xf>
    <xf numFmtId="44" fontId="0" fillId="0" borderId="36" xfId="2" applyFont="1" applyBorder="1" applyAlignment="1">
      <alignment vertical="center"/>
    </xf>
    <xf numFmtId="44" fontId="0" fillId="0" borderId="12" xfId="2" applyFont="1" applyBorder="1" applyAlignment="1">
      <alignment vertical="center"/>
    </xf>
    <xf numFmtId="44" fontId="0" fillId="0" borderId="11" xfId="2" applyFont="1" applyBorder="1" applyAlignment="1">
      <alignment vertical="center"/>
    </xf>
    <xf numFmtId="44" fontId="3" fillId="3" borderId="44" xfId="2" applyFont="1" applyFill="1" applyBorder="1"/>
    <xf numFmtId="44" fontId="0" fillId="2" borderId="65" xfId="2" applyFont="1" applyFill="1" applyBorder="1" applyAlignment="1">
      <alignment vertical="center" wrapText="1"/>
    </xf>
    <xf numFmtId="44" fontId="3" fillId="3" borderId="16" xfId="2" applyFont="1" applyFill="1" applyBorder="1"/>
    <xf numFmtId="44" fontId="3" fillId="3" borderId="19" xfId="2" applyFont="1" applyFill="1" applyBorder="1"/>
    <xf numFmtId="44" fontId="0" fillId="0" borderId="23" xfId="2" applyFont="1" applyBorder="1"/>
    <xf numFmtId="44" fontId="0" fillId="0" borderId="69" xfId="2" applyFont="1" applyBorder="1"/>
    <xf numFmtId="165" fontId="3" fillId="3" borderId="40" xfId="2" applyNumberFormat="1" applyFont="1" applyFill="1" applyBorder="1" applyAlignment="1"/>
    <xf numFmtId="165" fontId="0" fillId="0" borderId="0" xfId="0" applyNumberFormat="1"/>
    <xf numFmtId="165" fontId="0" fillId="0" borderId="20" xfId="2" applyNumberFormat="1" applyFont="1" applyFill="1" applyBorder="1" applyAlignment="1">
      <alignment vertical="center"/>
    </xf>
    <xf numFmtId="165" fontId="0" fillId="0" borderId="53" xfId="2" applyNumberFormat="1" applyFont="1" applyFill="1" applyBorder="1" applyAlignment="1">
      <alignment vertical="center"/>
    </xf>
    <xf numFmtId="165" fontId="0" fillId="0" borderId="8" xfId="2" applyNumberFormat="1" applyFont="1" applyFill="1" applyBorder="1" applyAlignment="1">
      <alignment vertical="center"/>
    </xf>
    <xf numFmtId="165" fontId="0" fillId="0" borderId="13" xfId="2" applyNumberFormat="1" applyFont="1" applyFill="1" applyBorder="1" applyAlignment="1">
      <alignment vertical="center"/>
    </xf>
    <xf numFmtId="41" fontId="0" fillId="0" borderId="20" xfId="0" applyNumberFormat="1" applyBorder="1" applyAlignment="1">
      <alignment vertical="center"/>
    </xf>
    <xf numFmtId="41" fontId="3" fillId="3" borderId="43" xfId="0" applyNumberFormat="1" applyFont="1" applyFill="1" applyBorder="1"/>
    <xf numFmtId="41" fontId="3" fillId="3" borderId="27" xfId="0" applyNumberFormat="1" applyFont="1" applyFill="1" applyBorder="1"/>
    <xf numFmtId="41" fontId="3" fillId="3" borderId="13" xfId="0" applyNumberFormat="1" applyFont="1" applyFill="1" applyBorder="1"/>
    <xf numFmtId="41" fontId="0" fillId="0" borderId="73" xfId="0" applyNumberFormat="1" applyBorder="1" applyAlignment="1">
      <alignment vertical="center"/>
    </xf>
    <xf numFmtId="168" fontId="0" fillId="0" borderId="1" xfId="3" applyNumberFormat="1" applyFont="1" applyBorder="1" applyAlignment="1">
      <alignment vertical="center"/>
    </xf>
    <xf numFmtId="168" fontId="0" fillId="0" borderId="31" xfId="3" applyNumberFormat="1" applyFont="1" applyBorder="1" applyAlignment="1">
      <alignment vertical="center"/>
    </xf>
    <xf numFmtId="168" fontId="0" fillId="0" borderId="81" xfId="3" applyNumberFormat="1" applyFont="1" applyBorder="1" applyAlignment="1">
      <alignment vertical="center"/>
    </xf>
    <xf numFmtId="168" fontId="0" fillId="0" borderId="82" xfId="3" applyNumberFormat="1" applyFont="1" applyBorder="1" applyAlignment="1">
      <alignment vertical="center"/>
    </xf>
    <xf numFmtId="168" fontId="0" fillId="0" borderId="45" xfId="3" applyNumberFormat="1" applyFont="1" applyBorder="1" applyAlignment="1">
      <alignment vertical="center"/>
    </xf>
    <xf numFmtId="168" fontId="3" fillId="3" borderId="64" xfId="3" applyNumberFormat="1" applyFont="1" applyFill="1" applyBorder="1"/>
    <xf numFmtId="44" fontId="3" fillId="3" borderId="10" xfId="2" applyFont="1" applyFill="1" applyBorder="1"/>
    <xf numFmtId="41" fontId="0" fillId="0" borderId="80" xfId="0" applyNumberFormat="1" applyBorder="1" applyAlignment="1">
      <alignment vertical="center"/>
    </xf>
    <xf numFmtId="41" fontId="0" fillId="0" borderId="53" xfId="0" applyNumberFormat="1" applyBorder="1" applyAlignment="1">
      <alignment vertical="center"/>
    </xf>
    <xf numFmtId="41" fontId="3" fillId="3" borderId="20" xfId="0" applyNumberFormat="1" applyFont="1" applyFill="1" applyBorder="1"/>
    <xf numFmtId="41" fontId="0" fillId="0" borderId="8" xfId="0" applyNumberFormat="1" applyBorder="1" applyAlignment="1">
      <alignment vertical="center"/>
    </xf>
    <xf numFmtId="41" fontId="0" fillId="0" borderId="13" xfId="0" applyNumberFormat="1" applyBorder="1" applyAlignment="1">
      <alignment vertical="center"/>
    </xf>
    <xf numFmtId="41" fontId="0" fillId="0" borderId="27" xfId="0" applyNumberFormat="1" applyBorder="1" applyAlignment="1">
      <alignment vertical="center"/>
    </xf>
    <xf numFmtId="41" fontId="0" fillId="0" borderId="43" xfId="0" applyNumberFormat="1" applyBorder="1" applyAlignment="1">
      <alignment vertical="center"/>
    </xf>
    <xf numFmtId="41" fontId="0" fillId="0" borderId="20" xfId="0" applyNumberFormat="1" applyBorder="1"/>
    <xf numFmtId="41" fontId="0" fillId="0" borderId="76" xfId="0" applyNumberFormat="1" applyBorder="1" applyAlignment="1">
      <alignment vertical="center"/>
    </xf>
    <xf numFmtId="41" fontId="0" fillId="0" borderId="46" xfId="0" applyNumberFormat="1" applyBorder="1" applyAlignment="1">
      <alignment vertical="center"/>
    </xf>
    <xf numFmtId="41" fontId="0" fillId="0" borderId="30" xfId="0" applyNumberFormat="1" applyBorder="1" applyAlignment="1">
      <alignment vertical="center"/>
    </xf>
    <xf numFmtId="41" fontId="3" fillId="3" borderId="29" xfId="0" applyNumberFormat="1" applyFont="1" applyFill="1" applyBorder="1"/>
    <xf numFmtId="41" fontId="0" fillId="0" borderId="63" xfId="0" applyNumberFormat="1" applyBorder="1" applyAlignment="1">
      <alignment vertical="center"/>
    </xf>
    <xf numFmtId="41" fontId="0" fillId="0" borderId="6" xfId="0" applyNumberFormat="1" applyBorder="1" applyAlignment="1">
      <alignment vertical="center"/>
    </xf>
    <xf numFmtId="41" fontId="0" fillId="0" borderId="22" xfId="0" applyNumberFormat="1" applyBorder="1" applyAlignment="1">
      <alignment vertical="center"/>
    </xf>
    <xf numFmtId="41" fontId="0" fillId="0" borderId="10" xfId="0" applyNumberFormat="1" applyBorder="1" applyAlignment="1">
      <alignment vertical="center"/>
    </xf>
    <xf numFmtId="41" fontId="3" fillId="3" borderId="40" xfId="0" applyNumberFormat="1" applyFont="1" applyFill="1" applyBorder="1"/>
    <xf numFmtId="41" fontId="0" fillId="0" borderId="25" xfId="0" applyNumberFormat="1" applyBorder="1" applyAlignment="1">
      <alignment vertical="center"/>
    </xf>
    <xf numFmtId="41" fontId="0" fillId="0" borderId="40" xfId="0" applyNumberFormat="1" applyBorder="1" applyAlignment="1">
      <alignment vertical="center"/>
    </xf>
    <xf numFmtId="41" fontId="3" fillId="3" borderId="25" xfId="0" applyNumberFormat="1" applyFont="1" applyFill="1" applyBorder="1"/>
    <xf numFmtId="41" fontId="0" fillId="0" borderId="22" xfId="0" applyNumberFormat="1" applyBorder="1"/>
    <xf numFmtId="41" fontId="3" fillId="3" borderId="10" xfId="0" applyNumberFormat="1" applyFont="1" applyFill="1" applyBorder="1"/>
    <xf numFmtId="168" fontId="0" fillId="0" borderId="83" xfId="3" applyNumberFormat="1" applyFont="1" applyBorder="1" applyAlignment="1">
      <alignment vertical="center"/>
    </xf>
    <xf numFmtId="168" fontId="0" fillId="0" borderId="85" xfId="3" applyNumberFormat="1" applyFont="1" applyBorder="1" applyAlignment="1">
      <alignment vertical="center"/>
    </xf>
    <xf numFmtId="168" fontId="0" fillId="0" borderId="84" xfId="3" applyNumberFormat="1" applyFont="1" applyBorder="1" applyAlignment="1">
      <alignment vertical="center"/>
    </xf>
    <xf numFmtId="168" fontId="0" fillId="0" borderId="87" xfId="3" applyNumberFormat="1" applyFont="1" applyBorder="1" applyAlignment="1">
      <alignment vertical="center"/>
    </xf>
    <xf numFmtId="168" fontId="0" fillId="0" borderId="86" xfId="3" applyNumberFormat="1" applyFont="1" applyBorder="1" applyAlignment="1">
      <alignment vertical="center"/>
    </xf>
    <xf numFmtId="168" fontId="3" fillId="3" borderId="11" xfId="3" applyNumberFormat="1" applyFont="1" applyFill="1" applyBorder="1"/>
    <xf numFmtId="168" fontId="0" fillId="0" borderId="11" xfId="3" applyNumberFormat="1" applyFont="1" applyBorder="1" applyAlignment="1">
      <alignment vertical="center"/>
    </xf>
    <xf numFmtId="168" fontId="3" fillId="3" borderId="44" xfId="3" applyNumberFormat="1" applyFont="1" applyFill="1" applyBorder="1"/>
    <xf numFmtId="168" fontId="0" fillId="2" borderId="65" xfId="0" applyNumberFormat="1" applyFill="1" applyBorder="1" applyAlignment="1">
      <alignment vertical="center" wrapText="1"/>
    </xf>
    <xf numFmtId="168" fontId="0" fillId="0" borderId="7" xfId="3" applyNumberFormat="1" applyFont="1" applyBorder="1" applyAlignment="1">
      <alignment vertical="center"/>
    </xf>
    <xf numFmtId="168" fontId="0" fillId="0" borderId="21" xfId="3" applyNumberFormat="1" applyFont="1" applyBorder="1" applyAlignment="1">
      <alignment vertical="center"/>
    </xf>
    <xf numFmtId="41" fontId="0" fillId="0" borderId="46" xfId="1" applyNumberFormat="1" applyFont="1" applyFill="1" applyBorder="1" applyAlignment="1">
      <alignment horizontal="right"/>
    </xf>
    <xf numFmtId="41" fontId="0" fillId="0" borderId="29" xfId="0" applyNumberFormat="1" applyBorder="1" applyAlignment="1">
      <alignment vertical="center"/>
    </xf>
    <xf numFmtId="41" fontId="0" fillId="0" borderId="30" xfId="1" applyNumberFormat="1" applyFont="1" applyFill="1" applyBorder="1" applyAlignment="1">
      <alignment horizontal="right"/>
    </xf>
    <xf numFmtId="41" fontId="3" fillId="3" borderId="58" xfId="0" applyNumberFormat="1" applyFont="1" applyFill="1" applyBorder="1"/>
    <xf numFmtId="41" fontId="3" fillId="3" borderId="48" xfId="1" applyNumberFormat="1" applyFont="1" applyFill="1" applyBorder="1" applyAlignment="1"/>
    <xf numFmtId="41" fontId="0" fillId="2" borderId="62" xfId="0" applyNumberFormat="1" applyFill="1" applyBorder="1" applyAlignment="1">
      <alignment vertical="center" wrapText="1"/>
    </xf>
    <xf numFmtId="41" fontId="0" fillId="2" borderId="8" xfId="0" applyNumberFormat="1" applyFill="1" applyBorder="1" applyAlignment="1">
      <alignment vertical="center" wrapText="1"/>
    </xf>
    <xf numFmtId="41" fontId="0" fillId="2" borderId="66" xfId="0" applyNumberFormat="1" applyFill="1" applyBorder="1" applyAlignment="1">
      <alignment vertical="center" wrapText="1"/>
    </xf>
    <xf numFmtId="41" fontId="3" fillId="3" borderId="30" xfId="1" applyNumberFormat="1" applyFont="1" applyFill="1" applyBorder="1" applyAlignment="1"/>
    <xf numFmtId="41" fontId="0" fillId="0" borderId="47" xfId="0" applyNumberFormat="1" applyBorder="1" applyAlignment="1">
      <alignment vertical="center"/>
    </xf>
    <xf numFmtId="41" fontId="0" fillId="0" borderId="8" xfId="1" applyNumberFormat="1" applyFont="1" applyFill="1" applyBorder="1" applyAlignment="1">
      <alignment horizontal="right"/>
    </xf>
    <xf numFmtId="41" fontId="0" fillId="0" borderId="36" xfId="0" applyNumberFormat="1" applyBorder="1" applyAlignment="1">
      <alignment vertical="center"/>
    </xf>
    <xf numFmtId="41" fontId="0" fillId="0" borderId="20" xfId="1" applyNumberFormat="1" applyFont="1" applyFill="1" applyBorder="1" applyAlignment="1">
      <alignment horizontal="right"/>
    </xf>
    <xf numFmtId="41" fontId="0" fillId="0" borderId="12" xfId="0" applyNumberFormat="1" applyBorder="1" applyAlignment="1">
      <alignment vertical="center"/>
    </xf>
    <xf numFmtId="41" fontId="0" fillId="0" borderId="13" xfId="1" applyNumberFormat="1" applyFont="1" applyFill="1" applyBorder="1"/>
    <xf numFmtId="41" fontId="3" fillId="3" borderId="43" xfId="1" applyNumberFormat="1" applyFont="1" applyFill="1" applyBorder="1" applyAlignment="1"/>
    <xf numFmtId="41" fontId="0" fillId="2" borderId="37" xfId="0" applyNumberFormat="1" applyFill="1" applyBorder="1" applyAlignment="1">
      <alignment vertical="center" wrapText="1"/>
    </xf>
    <xf numFmtId="41" fontId="0" fillId="2" borderId="53" xfId="0" applyNumberFormat="1" applyFill="1" applyBorder="1" applyAlignment="1">
      <alignment vertical="center" wrapText="1"/>
    </xf>
    <xf numFmtId="41" fontId="0" fillId="0" borderId="27" xfId="1" applyNumberFormat="1" applyFont="1" applyFill="1" applyBorder="1" applyAlignment="1">
      <alignment horizontal="right"/>
    </xf>
    <xf numFmtId="41" fontId="0" fillId="0" borderId="43" xfId="1" applyNumberFormat="1" applyFont="1" applyFill="1" applyBorder="1" applyAlignment="1">
      <alignment horizontal="right"/>
    </xf>
    <xf numFmtId="41" fontId="0" fillId="0" borderId="20" xfId="1" applyNumberFormat="1" applyFont="1" applyFill="1" applyBorder="1"/>
    <xf numFmtId="41" fontId="3" fillId="3" borderId="13" xfId="1" applyNumberFormat="1" applyFont="1" applyFill="1" applyBorder="1" applyAlignment="1"/>
    <xf numFmtId="41" fontId="0" fillId="2" borderId="6" xfId="0" applyNumberFormat="1" applyFill="1" applyBorder="1" applyAlignment="1">
      <alignment vertical="center" wrapText="1"/>
    </xf>
    <xf numFmtId="9" fontId="3" fillId="3" borderId="13" xfId="3" applyFont="1" applyFill="1" applyBorder="1" applyAlignment="1"/>
    <xf numFmtId="41" fontId="0" fillId="0" borderId="53" xfId="1" applyNumberFormat="1" applyFont="1" applyFill="1" applyBorder="1"/>
    <xf numFmtId="41" fontId="0" fillId="0" borderId="1" xfId="1" applyNumberFormat="1" applyFont="1" applyFill="1" applyBorder="1"/>
    <xf numFmtId="41" fontId="0" fillId="0" borderId="31" xfId="1" applyNumberFormat="1" applyFont="1" applyFill="1" applyBorder="1"/>
    <xf numFmtId="41" fontId="3" fillId="3" borderId="64" xfId="1" applyNumberFormat="1" applyFont="1" applyFill="1" applyBorder="1" applyAlignment="1"/>
    <xf numFmtId="41" fontId="0" fillId="2" borderId="9" xfId="0" applyNumberFormat="1" applyFill="1" applyBorder="1" applyAlignment="1">
      <alignment vertical="center" wrapText="1"/>
    </xf>
    <xf numFmtId="41" fontId="3" fillId="3" borderId="20" xfId="1" applyNumberFormat="1" applyFont="1" applyFill="1" applyBorder="1" applyAlignment="1"/>
    <xf numFmtId="41" fontId="3" fillId="3" borderId="31" xfId="1" applyNumberFormat="1" applyFont="1" applyFill="1" applyBorder="1" applyAlignment="1"/>
    <xf numFmtId="41" fontId="0" fillId="0" borderId="8" xfId="1" applyNumberFormat="1" applyFont="1" applyFill="1" applyBorder="1"/>
    <xf numFmtId="41" fontId="0" fillId="0" borderId="7" xfId="1" applyNumberFormat="1" applyFont="1" applyFill="1" applyBorder="1" applyAlignment="1">
      <alignment horizontal="right"/>
    </xf>
    <xf numFmtId="41" fontId="0" fillId="0" borderId="21" xfId="1" applyNumberFormat="1" applyFont="1" applyFill="1" applyBorder="1" applyAlignment="1">
      <alignment horizontal="right"/>
    </xf>
    <xf numFmtId="41" fontId="0" fillId="0" borderId="11" xfId="1" applyNumberFormat="1" applyFont="1" applyFill="1" applyBorder="1"/>
    <xf numFmtId="41" fontId="3" fillId="3" borderId="49" xfId="1" applyNumberFormat="1" applyFont="1" applyFill="1" applyBorder="1" applyAlignment="1"/>
    <xf numFmtId="41" fontId="0" fillId="2" borderId="65" xfId="0" applyNumberFormat="1" applyFill="1" applyBorder="1" applyAlignment="1">
      <alignment vertical="center" wrapText="1"/>
    </xf>
    <xf numFmtId="41" fontId="0" fillId="0" borderId="7" xfId="1" applyNumberFormat="1" applyFont="1" applyFill="1" applyBorder="1"/>
    <xf numFmtId="41" fontId="0" fillId="0" borderId="27" xfId="1" applyNumberFormat="1" applyFont="1" applyFill="1" applyBorder="1"/>
    <xf numFmtId="41" fontId="0" fillId="0" borderId="28" xfId="1" applyNumberFormat="1" applyFont="1" applyFill="1" applyBorder="1"/>
    <xf numFmtId="41" fontId="0" fillId="0" borderId="21" xfId="1" applyNumberFormat="1" applyFont="1" applyFill="1" applyBorder="1"/>
    <xf numFmtId="41" fontId="0" fillId="0" borderId="43" xfId="1" applyNumberFormat="1" applyFont="1" applyFill="1" applyBorder="1"/>
    <xf numFmtId="41" fontId="0" fillId="0" borderId="44" xfId="1" applyNumberFormat="1" applyFont="1" applyFill="1" applyBorder="1"/>
    <xf numFmtId="41" fontId="3" fillId="3" borderId="28" xfId="1" applyNumberFormat="1" applyFont="1" applyFill="1" applyBorder="1" applyAlignment="1"/>
    <xf numFmtId="41" fontId="3" fillId="3" borderId="11" xfId="1" applyNumberFormat="1" applyFont="1" applyFill="1" applyBorder="1" applyAlignment="1">
      <alignment horizontal="right"/>
    </xf>
    <xf numFmtId="41" fontId="0" fillId="2" borderId="7" xfId="0" applyNumberFormat="1" applyFill="1" applyBorder="1" applyAlignment="1">
      <alignment vertical="center" wrapText="1"/>
    </xf>
    <xf numFmtId="41" fontId="3" fillId="3" borderId="90" xfId="0" applyNumberFormat="1" applyFont="1" applyFill="1" applyBorder="1"/>
    <xf numFmtId="41" fontId="3" fillId="3" borderId="24" xfId="0" applyNumberFormat="1" applyFont="1" applyFill="1" applyBorder="1"/>
    <xf numFmtId="41" fontId="0" fillId="0" borderId="53" xfId="1" applyNumberFormat="1" applyFont="1" applyFill="1" applyBorder="1" applyAlignment="1">
      <alignment horizontal="right"/>
    </xf>
    <xf numFmtId="41" fontId="0" fillId="0" borderId="75" xfId="0" applyNumberFormat="1" applyBorder="1" applyAlignment="1">
      <alignment vertical="center"/>
    </xf>
    <xf numFmtId="41" fontId="0" fillId="0" borderId="0" xfId="1" applyNumberFormat="1" applyFont="1" applyFill="1" applyBorder="1" applyAlignment="1">
      <alignment horizontal="right"/>
    </xf>
    <xf numFmtId="41" fontId="0" fillId="0" borderId="53" xfId="0" applyNumberFormat="1" applyBorder="1" applyAlignment="1">
      <alignment horizontal="right" vertical="center"/>
    </xf>
    <xf numFmtId="41" fontId="0" fillId="0" borderId="13" xfId="0" applyNumberFormat="1" applyBorder="1" applyAlignment="1">
      <alignment horizontal="right" vertical="center"/>
    </xf>
    <xf numFmtId="41" fontId="3" fillId="0" borderId="8" xfId="0" applyNumberFormat="1" applyFont="1" applyBorder="1" applyAlignment="1">
      <alignment vertical="center"/>
    </xf>
    <xf numFmtId="0" fontId="3" fillId="0" borderId="0" xfId="0" applyFont="1" applyAlignment="1">
      <alignment vertical="center" wrapText="1"/>
    </xf>
    <xf numFmtId="0" fontId="3" fillId="0" borderId="0" xfId="0" applyFont="1"/>
    <xf numFmtId="41" fontId="0" fillId="0" borderId="39" xfId="0" applyNumberFormat="1" applyBorder="1" applyAlignment="1">
      <alignment vertical="center"/>
    </xf>
    <xf numFmtId="41" fontId="0" fillId="0" borderId="74" xfId="0" applyNumberFormat="1" applyBorder="1" applyAlignment="1">
      <alignment vertical="center"/>
    </xf>
    <xf numFmtId="41" fontId="0" fillId="0" borderId="70" xfId="0" applyNumberFormat="1" applyBorder="1" applyAlignment="1">
      <alignment vertical="center"/>
    </xf>
    <xf numFmtId="41" fontId="0" fillId="0" borderId="63" xfId="0" applyNumberFormat="1" applyBorder="1" applyAlignment="1">
      <alignment horizontal="right" vertical="center"/>
    </xf>
    <xf numFmtId="41" fontId="0" fillId="0" borderId="72" xfId="0" applyNumberFormat="1" applyBorder="1" applyAlignment="1">
      <alignment vertical="center"/>
    </xf>
    <xf numFmtId="41" fontId="3" fillId="3" borderId="49" xfId="0" applyNumberFormat="1" applyFont="1" applyFill="1" applyBorder="1"/>
    <xf numFmtId="41" fontId="0" fillId="2" borderId="38" xfId="0" applyNumberFormat="1" applyFill="1" applyBorder="1" applyAlignment="1">
      <alignment vertical="center" wrapText="1"/>
    </xf>
    <xf numFmtId="41" fontId="0" fillId="0" borderId="37" xfId="0" applyNumberFormat="1" applyBorder="1" applyAlignment="1">
      <alignment vertical="center"/>
    </xf>
    <xf numFmtId="41" fontId="0" fillId="0" borderId="65" xfId="0" applyNumberFormat="1" applyBorder="1" applyAlignment="1">
      <alignment vertical="center"/>
    </xf>
    <xf numFmtId="41" fontId="0" fillId="0" borderId="21" xfId="0" applyNumberFormat="1" applyBorder="1" applyAlignment="1">
      <alignment vertical="center"/>
    </xf>
    <xf numFmtId="41" fontId="3" fillId="3" borderId="71" xfId="0" applyNumberFormat="1" applyFont="1" applyFill="1" applyBorder="1"/>
    <xf numFmtId="41" fontId="0" fillId="0" borderId="39" xfId="0" applyNumberFormat="1" applyBorder="1"/>
    <xf numFmtId="41" fontId="3" fillId="3" borderId="41" xfId="0" applyNumberFormat="1" applyFont="1" applyFill="1" applyBorder="1"/>
    <xf numFmtId="41" fontId="0" fillId="0" borderId="39" xfId="0" applyNumberFormat="1" applyBorder="1" applyAlignment="1">
      <alignment horizontal="right" vertical="center"/>
    </xf>
    <xf numFmtId="41" fontId="0" fillId="0" borderId="41" xfId="0" applyNumberFormat="1" applyBorder="1" applyAlignment="1">
      <alignment horizontal="right" vertical="center"/>
    </xf>
    <xf numFmtId="42" fontId="0" fillId="0" borderId="65" xfId="2" applyNumberFormat="1" applyFont="1" applyBorder="1" applyAlignment="1">
      <alignment vertical="center"/>
    </xf>
    <xf numFmtId="42" fontId="0" fillId="0" borderId="29" xfId="0" applyNumberFormat="1" applyBorder="1" applyAlignment="1">
      <alignment vertical="center"/>
    </xf>
    <xf numFmtId="42" fontId="0" fillId="0" borderId="21" xfId="0" applyNumberFormat="1" applyBorder="1" applyAlignment="1">
      <alignment horizontal="center" vertical="center"/>
    </xf>
    <xf numFmtId="42" fontId="0" fillId="0" borderId="21" xfId="0" applyNumberFormat="1" applyBorder="1" applyAlignment="1">
      <alignment vertical="center"/>
    </xf>
    <xf numFmtId="42" fontId="0" fillId="0" borderId="63" xfId="2" applyNumberFormat="1" applyFont="1" applyBorder="1" applyAlignment="1">
      <alignment horizontal="center" vertical="center"/>
    </xf>
    <xf numFmtId="42" fontId="0" fillId="0" borderId="29" xfId="2" applyNumberFormat="1" applyFont="1" applyBorder="1" applyAlignment="1">
      <alignment vertical="center"/>
    </xf>
    <xf numFmtId="42" fontId="0" fillId="0" borderId="21" xfId="2" applyNumberFormat="1" applyFont="1" applyBorder="1" applyAlignment="1">
      <alignment vertical="center"/>
    </xf>
    <xf numFmtId="42" fontId="0" fillId="0" borderId="72" xfId="2" applyNumberFormat="1" applyFont="1" applyBorder="1" applyAlignment="1">
      <alignment vertical="center"/>
    </xf>
    <xf numFmtId="42" fontId="0" fillId="0" borderId="41" xfId="0" applyNumberFormat="1" applyBorder="1" applyAlignment="1">
      <alignment horizontal="center" vertical="center"/>
    </xf>
    <xf numFmtId="42" fontId="0" fillId="0" borderId="63" xfId="0" applyNumberFormat="1" applyBorder="1" applyAlignment="1">
      <alignment vertical="center"/>
    </xf>
    <xf numFmtId="42" fontId="0" fillId="0" borderId="65" xfId="0" applyNumberFormat="1" applyBorder="1" applyAlignment="1">
      <alignment vertical="center"/>
    </xf>
    <xf numFmtId="42" fontId="0" fillId="2" borderId="62" xfId="0" applyNumberFormat="1" applyFill="1" applyBorder="1" applyAlignment="1">
      <alignment vertical="center" wrapText="1"/>
    </xf>
    <xf numFmtId="42" fontId="0" fillId="2" borderId="7" xfId="0" applyNumberFormat="1" applyFill="1" applyBorder="1" applyAlignment="1">
      <alignment vertical="center" wrapText="1"/>
    </xf>
    <xf numFmtId="42" fontId="0" fillId="0" borderId="37" xfId="2" applyNumberFormat="1" applyFont="1" applyBorder="1" applyAlignment="1">
      <alignment vertical="center"/>
    </xf>
    <xf numFmtId="42" fontId="0" fillId="0" borderId="22" xfId="2" applyNumberFormat="1" applyFont="1" applyBorder="1" applyAlignment="1">
      <alignment vertical="center"/>
    </xf>
    <xf numFmtId="42" fontId="3" fillId="3" borderId="25" xfId="0" applyNumberFormat="1" applyFont="1" applyFill="1" applyBorder="1"/>
    <xf numFmtId="42" fontId="3" fillId="3" borderId="28" xfId="0" applyNumberFormat="1" applyFont="1" applyFill="1" applyBorder="1"/>
    <xf numFmtId="42" fontId="0" fillId="0" borderId="22" xfId="0" applyNumberFormat="1" applyBorder="1"/>
    <xf numFmtId="42" fontId="0" fillId="0" borderId="21" xfId="0" applyNumberFormat="1" applyBorder="1"/>
    <xf numFmtId="42" fontId="3" fillId="3" borderId="10" xfId="0" applyNumberFormat="1" applyFont="1" applyFill="1" applyBorder="1"/>
    <xf numFmtId="42" fontId="0" fillId="2" borderId="6" xfId="0" applyNumberFormat="1" applyFill="1" applyBorder="1" applyAlignment="1">
      <alignment vertical="center" wrapText="1"/>
    </xf>
    <xf numFmtId="42" fontId="3" fillId="3" borderId="11" xfId="0" applyNumberFormat="1" applyFont="1" applyFill="1" applyBorder="1"/>
    <xf numFmtId="42" fontId="3" fillId="3" borderId="40" xfId="1" applyNumberFormat="1" applyFont="1" applyFill="1" applyBorder="1" applyAlignment="1"/>
    <xf numFmtId="42" fontId="3" fillId="3" borderId="44" xfId="1" applyNumberFormat="1" applyFont="1" applyFill="1" applyBorder="1" applyAlignment="1"/>
    <xf numFmtId="41" fontId="0" fillId="0" borderId="21" xfId="0" applyNumberFormat="1" applyBorder="1" applyAlignment="1">
      <alignment horizontal="center" vertical="center"/>
    </xf>
    <xf numFmtId="41" fontId="0" fillId="0" borderId="11" xfId="0" applyNumberFormat="1" applyBorder="1" applyAlignment="1">
      <alignment horizontal="center" vertical="center"/>
    </xf>
    <xf numFmtId="41" fontId="0" fillId="0" borderId="63" xfId="0" applyNumberFormat="1" applyBorder="1" applyAlignment="1">
      <alignment horizontal="center" vertical="center"/>
    </xf>
    <xf numFmtId="168" fontId="0" fillId="0" borderId="21" xfId="0" applyNumberFormat="1" applyBorder="1"/>
    <xf numFmtId="168" fontId="0" fillId="0" borderId="53" xfId="3" applyNumberFormat="1" applyFont="1" applyFill="1" applyBorder="1" applyAlignment="1">
      <alignment horizontal="right"/>
    </xf>
    <xf numFmtId="168" fontId="0" fillId="0" borderId="20" xfId="3" applyNumberFormat="1" applyFont="1" applyFill="1" applyBorder="1" applyAlignment="1">
      <alignment horizontal="right"/>
    </xf>
    <xf numFmtId="168" fontId="0" fillId="0" borderId="18" xfId="3" applyNumberFormat="1" applyFont="1" applyFill="1" applyBorder="1" applyAlignment="1">
      <alignment horizontal="right"/>
    </xf>
    <xf numFmtId="168" fontId="3" fillId="3" borderId="53" xfId="3" applyNumberFormat="1" applyFont="1" applyFill="1" applyBorder="1" applyAlignment="1">
      <alignment horizontal="right"/>
    </xf>
    <xf numFmtId="0" fontId="0" fillId="0" borderId="72" xfId="0" applyBorder="1" applyAlignment="1">
      <alignment vertical="center" wrapText="1"/>
    </xf>
    <xf numFmtId="41" fontId="0" fillId="0" borderId="0" xfId="0" applyNumberFormat="1" applyAlignment="1">
      <alignment vertical="center" wrapText="1"/>
    </xf>
    <xf numFmtId="41" fontId="3" fillId="0" borderId="0" xfId="0" applyNumberFormat="1" applyFont="1" applyAlignment="1">
      <alignment vertical="center" wrapText="1"/>
    </xf>
    <xf numFmtId="41" fontId="0" fillId="0" borderId="0" xfId="2" applyNumberFormat="1" applyFont="1" applyFill="1" applyBorder="1"/>
    <xf numFmtId="41" fontId="3" fillId="0" borderId="0" xfId="2" applyNumberFormat="1" applyFont="1" applyFill="1" applyBorder="1" applyAlignment="1"/>
    <xf numFmtId="41" fontId="0" fillId="0" borderId="0" xfId="2" applyNumberFormat="1" applyFont="1" applyFill="1" applyBorder="1" applyAlignment="1"/>
    <xf numFmtId="41" fontId="0" fillId="0" borderId="0" xfId="2" applyNumberFormat="1" applyFont="1"/>
    <xf numFmtId="9" fontId="0" fillId="0" borderId="0" xfId="3" applyFont="1" applyAlignment="1">
      <alignment vertical="center" wrapText="1"/>
    </xf>
    <xf numFmtId="41" fontId="3" fillId="0" borderId="78" xfId="0" applyNumberFormat="1" applyFont="1" applyBorder="1" applyAlignment="1">
      <alignment vertical="center"/>
    </xf>
    <xf numFmtId="41" fontId="3" fillId="0" borderId="77" xfId="0" applyNumberFormat="1" applyFont="1" applyBorder="1" applyAlignment="1">
      <alignment vertical="center"/>
    </xf>
    <xf numFmtId="168" fontId="3" fillId="0" borderId="85" xfId="3" applyNumberFormat="1" applyFont="1" applyBorder="1" applyAlignment="1">
      <alignment vertical="center"/>
    </xf>
    <xf numFmtId="165" fontId="3" fillId="0" borderId="20" xfId="2" applyNumberFormat="1" applyFont="1" applyFill="1" applyBorder="1" applyAlignment="1">
      <alignment vertical="center"/>
    </xf>
    <xf numFmtId="165" fontId="3" fillId="0" borderId="20" xfId="2" applyNumberFormat="1" applyFont="1" applyBorder="1" applyAlignment="1">
      <alignment vertical="center"/>
    </xf>
    <xf numFmtId="168" fontId="3" fillId="0" borderId="79" xfId="3" applyNumberFormat="1" applyFont="1" applyBorder="1" applyAlignment="1">
      <alignment vertical="center"/>
    </xf>
    <xf numFmtId="41" fontId="3" fillId="0" borderId="29" xfId="0" applyNumberFormat="1" applyFont="1" applyBorder="1" applyAlignment="1">
      <alignment vertical="center"/>
    </xf>
    <xf numFmtId="41" fontId="3" fillId="0" borderId="39" xfId="0" applyNumberFormat="1" applyFont="1" applyBorder="1" applyAlignment="1">
      <alignment vertical="center"/>
    </xf>
    <xf numFmtId="41" fontId="3" fillId="0" borderId="13" xfId="0" applyNumberFormat="1" applyFont="1" applyBorder="1" applyAlignment="1">
      <alignment vertical="center"/>
    </xf>
    <xf numFmtId="168" fontId="3" fillId="0" borderId="57" xfId="3" applyNumberFormat="1" applyFont="1" applyFill="1" applyBorder="1" applyAlignment="1">
      <alignment horizontal="right"/>
    </xf>
    <xf numFmtId="41" fontId="3" fillId="0" borderId="13" xfId="1" applyNumberFormat="1" applyFont="1" applyFill="1" applyBorder="1" applyAlignment="1">
      <alignment horizontal="right"/>
    </xf>
    <xf numFmtId="41" fontId="3" fillId="0" borderId="20" xfId="1" applyNumberFormat="1" applyFont="1" applyFill="1" applyBorder="1"/>
    <xf numFmtId="41" fontId="3" fillId="0" borderId="31" xfId="1" applyNumberFormat="1" applyFont="1" applyFill="1" applyBorder="1"/>
    <xf numFmtId="0" fontId="5" fillId="0" borderId="0" xfId="0" applyFont="1" applyAlignment="1">
      <alignment horizontal="center" vertical="center"/>
    </xf>
    <xf numFmtId="164" fontId="0" fillId="0" borderId="0" xfId="1" applyNumberFormat="1" applyFont="1" applyAlignment="1">
      <alignment horizontal="center" vertical="center"/>
    </xf>
    <xf numFmtId="0" fontId="0" fillId="0" borderId="0" xfId="0" applyAlignment="1">
      <alignment horizontal="center" vertical="center"/>
    </xf>
    <xf numFmtId="41" fontId="0" fillId="0" borderId="0" xfId="3" applyNumberFormat="1" applyFont="1" applyFill="1" applyBorder="1" applyAlignment="1">
      <alignment horizontal="center" vertical="center"/>
    </xf>
    <xf numFmtId="164" fontId="0" fillId="0" borderId="0" xfId="1" applyNumberFormat="1" applyFont="1" applyFill="1" applyBorder="1" applyAlignment="1">
      <alignment horizontal="center" vertical="center"/>
    </xf>
    <xf numFmtId="0" fontId="3" fillId="5" borderId="62" xfId="0" applyFont="1" applyFill="1" applyBorder="1" applyAlignment="1">
      <alignment horizontal="left" vertical="center"/>
    </xf>
    <xf numFmtId="0" fontId="3" fillId="5" borderId="47" xfId="0" applyFont="1" applyFill="1" applyBorder="1" applyAlignment="1">
      <alignment horizontal="left" vertical="center" wrapText="1"/>
    </xf>
    <xf numFmtId="41" fontId="3" fillId="0" borderId="6" xfId="0" applyNumberFormat="1" applyFont="1" applyBorder="1" applyAlignment="1">
      <alignment vertical="center"/>
    </xf>
    <xf numFmtId="168" fontId="3" fillId="0" borderId="7" xfId="3" applyNumberFormat="1" applyFont="1" applyBorder="1" applyAlignment="1">
      <alignment vertical="center"/>
    </xf>
    <xf numFmtId="165" fontId="3" fillId="0" borderId="8" xfId="2" applyNumberFormat="1" applyFont="1" applyFill="1" applyBorder="1" applyAlignment="1">
      <alignment vertical="center"/>
    </xf>
    <xf numFmtId="165" fontId="3" fillId="0" borderId="8" xfId="2" applyNumberFormat="1" applyFont="1" applyBorder="1" applyAlignment="1">
      <alignment vertical="center"/>
    </xf>
    <xf numFmtId="41" fontId="3" fillId="0" borderId="8" xfId="1" applyNumberFormat="1" applyFont="1" applyFill="1" applyBorder="1" applyAlignment="1">
      <alignment horizontal="right"/>
    </xf>
    <xf numFmtId="168" fontId="3" fillId="0" borderId="8" xfId="3" applyNumberFormat="1" applyFont="1" applyFill="1" applyBorder="1" applyAlignment="1">
      <alignment horizontal="right"/>
    </xf>
    <xf numFmtId="41" fontId="3" fillId="0" borderId="8" xfId="1" applyNumberFormat="1" applyFont="1" applyFill="1" applyBorder="1"/>
    <xf numFmtId="41" fontId="3" fillId="0" borderId="7" xfId="1" applyNumberFormat="1" applyFont="1" applyFill="1" applyBorder="1"/>
    <xf numFmtId="0" fontId="3" fillId="0" borderId="0" xfId="0" applyFont="1" applyAlignment="1">
      <alignment horizontal="center" vertical="center"/>
    </xf>
    <xf numFmtId="0" fontId="0" fillId="0" borderId="0" xfId="0" applyAlignment="1">
      <alignment vertical="top"/>
    </xf>
    <xf numFmtId="41" fontId="0" fillId="0" borderId="4" xfId="0" applyNumberFormat="1" applyBorder="1" applyAlignment="1">
      <alignment vertical="top"/>
    </xf>
    <xf numFmtId="41" fontId="0" fillId="0" borderId="24" xfId="0" applyNumberFormat="1" applyBorder="1" applyAlignment="1">
      <alignment vertical="top"/>
    </xf>
    <xf numFmtId="168" fontId="0" fillId="0" borderId="89" xfId="3" applyNumberFormat="1" applyFont="1" applyBorder="1" applyAlignment="1">
      <alignment vertical="top"/>
    </xf>
    <xf numFmtId="165" fontId="0" fillId="0" borderId="24" xfId="2" applyNumberFormat="1" applyFont="1" applyFill="1" applyBorder="1" applyAlignment="1">
      <alignment vertical="top"/>
    </xf>
    <xf numFmtId="165" fontId="0" fillId="0" borderId="24" xfId="2" applyNumberFormat="1" applyFont="1" applyBorder="1" applyAlignment="1">
      <alignment vertical="top"/>
    </xf>
    <xf numFmtId="168" fontId="0" fillId="0" borderId="3" xfId="3" applyNumberFormat="1" applyFont="1" applyBorder="1" applyAlignment="1">
      <alignment vertical="top"/>
    </xf>
    <xf numFmtId="41" fontId="0" fillId="0" borderId="2" xfId="0" applyNumberFormat="1" applyBorder="1" applyAlignment="1">
      <alignment vertical="top"/>
    </xf>
    <xf numFmtId="41" fontId="0" fillId="0" borderId="4" xfId="1" applyNumberFormat="1" applyFont="1" applyFill="1" applyBorder="1" applyAlignment="1">
      <alignment vertical="top"/>
    </xf>
    <xf numFmtId="168" fontId="0" fillId="0" borderId="53" xfId="3" applyNumberFormat="1" applyFont="1" applyFill="1" applyBorder="1" applyAlignment="1">
      <alignment horizontal="right" vertical="top"/>
    </xf>
    <xf numFmtId="41" fontId="0" fillId="0" borderId="24" xfId="1" applyNumberFormat="1" applyFont="1" applyFill="1" applyBorder="1" applyAlignment="1">
      <alignment vertical="top"/>
    </xf>
    <xf numFmtId="41" fontId="0" fillId="0" borderId="3" xfId="1" applyNumberFormat="1" applyFont="1" applyFill="1" applyBorder="1" applyAlignment="1">
      <alignment vertical="top"/>
    </xf>
    <xf numFmtId="164" fontId="0" fillId="0" borderId="0" xfId="1" applyNumberFormat="1" applyFont="1" applyFill="1" applyBorder="1" applyAlignment="1">
      <alignment vertical="top" wrapText="1"/>
    </xf>
    <xf numFmtId="41" fontId="0" fillId="0" borderId="0" xfId="2" applyNumberFormat="1" applyFont="1" applyFill="1" applyBorder="1" applyAlignment="1">
      <alignment vertical="top"/>
    </xf>
    <xf numFmtId="164" fontId="0" fillId="0" borderId="0" xfId="1" applyNumberFormat="1" applyFont="1" applyFill="1" applyBorder="1" applyAlignment="1">
      <alignment vertical="top"/>
    </xf>
    <xf numFmtId="0" fontId="17" fillId="9" borderId="91" xfId="0" applyFont="1" applyFill="1" applyBorder="1" applyAlignment="1">
      <alignment horizontal="left" vertical="center"/>
    </xf>
    <xf numFmtId="0" fontId="17" fillId="8" borderId="91" xfId="0" applyFont="1" applyFill="1" applyBorder="1" applyAlignment="1">
      <alignment horizontal="left" vertical="center"/>
    </xf>
    <xf numFmtId="0" fontId="18" fillId="10" borderId="92" xfId="0" applyFont="1" applyFill="1" applyBorder="1" applyAlignment="1">
      <alignment horizontal="left" vertical="center"/>
    </xf>
    <xf numFmtId="0" fontId="18" fillId="11" borderId="92" xfId="0" applyFont="1" applyFill="1" applyBorder="1" applyAlignment="1">
      <alignment horizontal="left" vertical="center"/>
    </xf>
    <xf numFmtId="165" fontId="0" fillId="0" borderId="63" xfId="2" applyNumberFormat="1" applyFont="1" applyFill="1" applyBorder="1" applyAlignment="1">
      <alignment vertical="center"/>
    </xf>
    <xf numFmtId="165" fontId="0" fillId="0" borderId="29" xfId="2" applyNumberFormat="1" applyFont="1" applyFill="1" applyBorder="1" applyAlignment="1">
      <alignment vertical="center"/>
    </xf>
    <xf numFmtId="165" fontId="3" fillId="3" borderId="25" xfId="2" applyNumberFormat="1" applyFont="1" applyFill="1" applyBorder="1"/>
    <xf numFmtId="0" fontId="6" fillId="7" borderId="63" xfId="0" applyFont="1" applyFill="1" applyBorder="1" applyAlignment="1">
      <alignment horizontal="center" vertical="center" wrapText="1"/>
    </xf>
    <xf numFmtId="165" fontId="0" fillId="0" borderId="2" xfId="2" applyNumberFormat="1" applyFont="1" applyFill="1" applyBorder="1" applyAlignment="1">
      <alignment horizontal="right" vertical="top"/>
    </xf>
    <xf numFmtId="0" fontId="12" fillId="0" borderId="0" xfId="0" applyFont="1"/>
    <xf numFmtId="0" fontId="3" fillId="0" borderId="20" xfId="0" applyFont="1" applyBorder="1" applyAlignment="1">
      <alignment horizontal="center" vertical="center"/>
    </xf>
    <xf numFmtId="0" fontId="3" fillId="8" borderId="61" xfId="0" applyFont="1" applyFill="1" applyBorder="1"/>
    <xf numFmtId="0" fontId="0" fillId="0" borderId="0" xfId="0" applyAlignment="1">
      <alignment horizontal="right"/>
    </xf>
    <xf numFmtId="41" fontId="0" fillId="0" borderId="7" xfId="0" applyNumberFormat="1" applyBorder="1" applyAlignment="1">
      <alignment vertical="center"/>
    </xf>
    <xf numFmtId="41" fontId="0" fillId="0" borderId="11" xfId="0" applyNumberFormat="1" applyBorder="1" applyAlignment="1">
      <alignment vertical="center"/>
    </xf>
    <xf numFmtId="41" fontId="3" fillId="3" borderId="44" xfId="0" applyNumberFormat="1" applyFont="1" applyFill="1" applyBorder="1"/>
    <xf numFmtId="41" fontId="0" fillId="0" borderId="23" xfId="0" applyNumberFormat="1" applyBorder="1"/>
    <xf numFmtId="41" fontId="0" fillId="0" borderId="69" xfId="0" applyNumberFormat="1" applyBorder="1"/>
    <xf numFmtId="41" fontId="3" fillId="3" borderId="48" xfId="0" applyNumberFormat="1" applyFont="1" applyFill="1" applyBorder="1"/>
    <xf numFmtId="42" fontId="3" fillId="3" borderId="44" xfId="0" applyNumberFormat="1" applyFont="1" applyFill="1" applyBorder="1"/>
    <xf numFmtId="42" fontId="3" fillId="3" borderId="48" xfId="0" applyNumberFormat="1" applyFont="1" applyFill="1" applyBorder="1"/>
    <xf numFmtId="41" fontId="3" fillId="3" borderId="11" xfId="0" applyNumberFormat="1" applyFont="1" applyFill="1" applyBorder="1"/>
    <xf numFmtId="0" fontId="3" fillId="3" borderId="69" xfId="0" applyFont="1" applyFill="1" applyBorder="1" applyAlignment="1">
      <alignment horizontal="center" vertical="center" wrapText="1"/>
    </xf>
    <xf numFmtId="0" fontId="5" fillId="0" borderId="0" xfId="0" applyFont="1" applyAlignment="1">
      <alignment horizontal="left" vertical="top"/>
    </xf>
    <xf numFmtId="0" fontId="4" fillId="0" borderId="0" xfId="0" applyFont="1" applyAlignment="1">
      <alignment horizontal="left" vertical="center"/>
    </xf>
    <xf numFmtId="42" fontId="0" fillId="0" borderId="63" xfId="2" applyNumberFormat="1" applyFont="1" applyFill="1" applyBorder="1" applyAlignment="1">
      <alignment vertical="center"/>
    </xf>
    <xf numFmtId="41" fontId="0" fillId="0" borderId="63" xfId="0" applyNumberFormat="1" applyFill="1" applyBorder="1" applyAlignment="1">
      <alignment vertical="center"/>
    </xf>
    <xf numFmtId="41" fontId="0" fillId="0" borderId="70" xfId="0" applyNumberFormat="1" applyFill="1" applyBorder="1" applyAlignment="1">
      <alignment vertical="center"/>
    </xf>
    <xf numFmtId="42" fontId="0" fillId="0" borderId="65" xfId="2" applyNumberFormat="1" applyFont="1" applyFill="1" applyBorder="1" applyAlignment="1">
      <alignment vertical="center"/>
    </xf>
    <xf numFmtId="41" fontId="0" fillId="0" borderId="73" xfId="0" applyNumberFormat="1" applyFill="1" applyBorder="1" applyAlignment="1">
      <alignment vertical="center"/>
    </xf>
    <xf numFmtId="41" fontId="0" fillId="0" borderId="88" xfId="0" applyNumberFormat="1" applyFill="1" applyBorder="1" applyAlignment="1">
      <alignment vertical="top"/>
    </xf>
    <xf numFmtId="165" fontId="3" fillId="0" borderId="29" xfId="2" applyNumberFormat="1" applyFont="1" applyFill="1" applyBorder="1" applyAlignment="1">
      <alignment vertical="center"/>
    </xf>
    <xf numFmtId="41" fontId="0" fillId="0" borderId="65" xfId="0" applyNumberFormat="1" applyFill="1" applyBorder="1" applyAlignment="1">
      <alignment vertical="center"/>
    </xf>
    <xf numFmtId="0" fontId="3" fillId="3" borderId="21" xfId="0" applyFont="1" applyFill="1" applyBorder="1"/>
    <xf numFmtId="0" fontId="0" fillId="0" borderId="0" xfId="0" applyBorder="1"/>
    <xf numFmtId="0" fontId="2" fillId="0" borderId="0" xfId="0" applyFont="1" applyBorder="1"/>
    <xf numFmtId="164" fontId="2" fillId="0" borderId="0" xfId="1" applyNumberFormat="1" applyFont="1" applyBorder="1"/>
    <xf numFmtId="0" fontId="0" fillId="0" borderId="5" xfId="0" applyBorder="1" applyAlignment="1">
      <alignment horizontal="left" vertical="top" wrapText="1"/>
    </xf>
    <xf numFmtId="0" fontId="0" fillId="0" borderId="55" xfId="0" applyFill="1" applyBorder="1" applyAlignment="1">
      <alignment vertical="top" wrapText="1"/>
    </xf>
    <xf numFmtId="0" fontId="0" fillId="0" borderId="55" xfId="0" applyBorder="1" applyAlignment="1">
      <alignment vertical="top"/>
    </xf>
    <xf numFmtId="0" fontId="0" fillId="0" borderId="56" xfId="0" applyBorder="1" applyAlignment="1">
      <alignment horizontal="left" vertical="top" wrapText="1"/>
    </xf>
    <xf numFmtId="0" fontId="0" fillId="0" borderId="55" xfId="0" applyBorder="1" applyAlignment="1">
      <alignment horizontal="left" vertical="top" wrapText="1"/>
    </xf>
    <xf numFmtId="0" fontId="3" fillId="3" borderId="52" xfId="0" applyFont="1" applyFill="1" applyBorder="1" applyAlignment="1">
      <alignment vertical="top"/>
    </xf>
    <xf numFmtId="0" fontId="0" fillId="2" borderId="53" xfId="0" applyFill="1" applyBorder="1" applyAlignment="1">
      <alignment vertical="top" wrapText="1"/>
    </xf>
    <xf numFmtId="0" fontId="0" fillId="5" borderId="46" xfId="0" applyFill="1" applyBorder="1" applyAlignment="1">
      <alignment horizontal="left" vertical="top" wrapText="1"/>
    </xf>
    <xf numFmtId="0" fontId="0" fillId="5" borderId="61" xfId="0" applyFill="1" applyBorder="1" applyAlignment="1">
      <alignment horizontal="left" vertical="top" wrapText="1"/>
    </xf>
    <xf numFmtId="0" fontId="0" fillId="0" borderId="31" xfId="0" applyBorder="1" applyAlignment="1">
      <alignment horizontal="left" vertical="center" wrapText="1"/>
    </xf>
    <xf numFmtId="0" fontId="0" fillId="0" borderId="50" xfId="0" applyFill="1" applyBorder="1" applyAlignment="1">
      <alignment horizontal="left" vertical="top" wrapText="1"/>
    </xf>
    <xf numFmtId="0" fontId="22" fillId="0" borderId="0" xfId="7"/>
    <xf numFmtId="0" fontId="24" fillId="12" borderId="93" xfId="7" applyFont="1" applyFill="1" applyBorder="1" applyAlignment="1">
      <alignment horizontal="center" vertical="center" wrapText="1"/>
    </xf>
    <xf numFmtId="0" fontId="24" fillId="12" borderId="94" xfId="7" applyFont="1" applyFill="1" applyBorder="1" applyAlignment="1">
      <alignment horizontal="center" vertical="center" wrapText="1"/>
    </xf>
    <xf numFmtId="0" fontId="24" fillId="12" borderId="95" xfId="7" applyFont="1" applyFill="1" applyBorder="1" applyAlignment="1">
      <alignment horizontal="center" vertical="center" wrapText="1"/>
    </xf>
    <xf numFmtId="0" fontId="24" fillId="4" borderId="96" xfId="0" applyFont="1" applyFill="1" applyBorder="1" applyAlignment="1">
      <alignment horizontal="center" vertical="center" wrapText="1"/>
    </xf>
    <xf numFmtId="0" fontId="24" fillId="4" borderId="97" xfId="0" applyFont="1" applyFill="1" applyBorder="1" applyAlignment="1">
      <alignment horizontal="center" vertical="center" wrapText="1"/>
    </xf>
    <xf numFmtId="0" fontId="19" fillId="12" borderId="94" xfId="7" applyFont="1" applyFill="1" applyBorder="1" applyAlignment="1">
      <alignment horizontal="center" vertical="center" wrapText="1"/>
    </xf>
    <xf numFmtId="0" fontId="19" fillId="12" borderId="98" xfId="7" applyFont="1" applyFill="1" applyBorder="1" applyAlignment="1">
      <alignment horizontal="center" vertical="center" wrapText="1"/>
    </xf>
    <xf numFmtId="0" fontId="22" fillId="0" borderId="0" xfId="7" applyAlignment="1">
      <alignment horizontal="center" vertical="center" wrapText="1"/>
    </xf>
    <xf numFmtId="0" fontId="24" fillId="12" borderId="99" xfId="7" applyFont="1" applyFill="1" applyBorder="1" applyAlignment="1">
      <alignment horizontal="center" vertical="center" wrapText="1"/>
    </xf>
    <xf numFmtId="0" fontId="24" fillId="12" borderId="100" xfId="7" applyFont="1" applyFill="1" applyBorder="1" applyAlignment="1">
      <alignment horizontal="center" vertical="center" wrapText="1"/>
    </xf>
    <xf numFmtId="0" fontId="19" fillId="12" borderId="100" xfId="7" applyFont="1" applyFill="1" applyBorder="1" applyAlignment="1">
      <alignment horizontal="center" vertical="center" wrapText="1"/>
    </xf>
    <xf numFmtId="0" fontId="19" fillId="12" borderId="100" xfId="7" quotePrefix="1" applyFont="1" applyFill="1" applyBorder="1" applyAlignment="1">
      <alignment horizontal="center" vertical="center" wrapText="1"/>
    </xf>
    <xf numFmtId="49" fontId="19" fillId="12" borderId="100" xfId="7" applyNumberFormat="1" applyFont="1" applyFill="1" applyBorder="1" applyAlignment="1">
      <alignment horizontal="center" vertical="center" wrapText="1"/>
    </xf>
    <xf numFmtId="0" fontId="19" fillId="12" borderId="98" xfId="7" quotePrefix="1" applyFont="1" applyFill="1" applyBorder="1" applyAlignment="1">
      <alignment horizontal="center" vertical="center" wrapText="1"/>
    </xf>
    <xf numFmtId="0" fontId="24" fillId="5" borderId="99" xfId="7" applyFont="1" applyFill="1" applyBorder="1" applyAlignment="1">
      <alignment horizontal="center" vertical="center" wrapText="1"/>
    </xf>
    <xf numFmtId="0" fontId="24" fillId="5" borderId="100" xfId="7" applyFont="1" applyFill="1" applyBorder="1" applyAlignment="1">
      <alignment horizontal="center" vertical="center" wrapText="1"/>
    </xf>
    <xf numFmtId="0" fontId="24" fillId="5" borderId="100" xfId="7" quotePrefix="1" applyFont="1" applyFill="1" applyBorder="1" applyAlignment="1">
      <alignment horizontal="center" vertical="center" wrapText="1"/>
    </xf>
    <xf numFmtId="0" fontId="19" fillId="5" borderId="100" xfId="7" quotePrefix="1" applyFont="1" applyFill="1" applyBorder="1" applyAlignment="1">
      <alignment horizontal="center" vertical="center" wrapText="1"/>
    </xf>
    <xf numFmtId="0" fontId="19" fillId="5" borderId="98" xfId="7" applyFont="1" applyFill="1" applyBorder="1" applyAlignment="1">
      <alignment horizontal="center" vertical="center" wrapText="1"/>
    </xf>
    <xf numFmtId="164" fontId="0" fillId="0" borderId="0" xfId="0" applyNumberFormat="1"/>
    <xf numFmtId="0" fontId="24" fillId="0" borderId="99" xfId="7" applyFont="1" applyBorder="1" applyAlignment="1">
      <alignment horizontal="center" vertical="center"/>
    </xf>
    <xf numFmtId="0" fontId="24" fillId="0" borderId="100" xfId="7" applyFont="1" applyBorder="1" applyAlignment="1">
      <alignment horizontal="center" vertical="center"/>
    </xf>
    <xf numFmtId="0" fontId="24" fillId="0" borderId="100" xfId="7" applyFont="1" applyBorder="1" applyAlignment="1">
      <alignment horizontal="center" vertical="top"/>
    </xf>
    <xf numFmtId="164" fontId="24" fillId="0" borderId="100" xfId="1" applyNumberFormat="1" applyFont="1" applyBorder="1" applyAlignment="1">
      <alignment horizontal="right" vertical="top"/>
    </xf>
    <xf numFmtId="10" fontId="19" fillId="0" borderId="100" xfId="3" applyNumberFormat="1" applyFont="1" applyBorder="1" applyAlignment="1">
      <alignment horizontal="right" vertical="top"/>
    </xf>
    <xf numFmtId="3" fontId="19" fillId="0" borderId="101" xfId="7" applyNumberFormat="1" applyFont="1" applyBorder="1" applyAlignment="1">
      <alignment horizontal="center" vertical="top"/>
    </xf>
    <xf numFmtId="43" fontId="22" fillId="0" borderId="0" xfId="1" applyFont="1" applyAlignment="1">
      <alignment vertical="top"/>
    </xf>
    <xf numFmtId="164" fontId="0" fillId="0" borderId="0" xfId="0" applyNumberFormat="1" applyAlignment="1">
      <alignment vertical="top"/>
    </xf>
    <xf numFmtId="0" fontId="24" fillId="0" borderId="99" xfId="7" applyFont="1" applyBorder="1" applyAlignment="1">
      <alignment horizontal="right" vertical="top"/>
    </xf>
    <xf numFmtId="0" fontId="24" fillId="0" borderId="99" xfId="7" applyFont="1" applyBorder="1" applyAlignment="1">
      <alignment horizontal="center" vertical="top"/>
    </xf>
    <xf numFmtId="0" fontId="22" fillId="0" borderId="0" xfId="7" applyAlignment="1">
      <alignment vertical="top"/>
    </xf>
    <xf numFmtId="0" fontId="24" fillId="0" borderId="102" xfId="7" applyFont="1" applyBorder="1" applyAlignment="1">
      <alignment horizontal="center" vertical="top"/>
    </xf>
    <xf numFmtId="0" fontId="24" fillId="0" borderId="103" xfId="7" applyFont="1" applyBorder="1" applyAlignment="1">
      <alignment horizontal="center" vertical="center"/>
    </xf>
    <xf numFmtId="0" fontId="24" fillId="0" borderId="103" xfId="7" applyFont="1" applyBorder="1" applyAlignment="1">
      <alignment horizontal="center" vertical="top"/>
    </xf>
    <xf numFmtId="164" fontId="24" fillId="0" borderId="103" xfId="1" applyNumberFormat="1" applyFont="1" applyBorder="1" applyAlignment="1">
      <alignment horizontal="right" vertical="top"/>
    </xf>
    <xf numFmtId="10" fontId="24" fillId="0" borderId="103" xfId="1" applyNumberFormat="1" applyFont="1" applyBorder="1" applyAlignment="1">
      <alignment horizontal="right" vertical="top"/>
    </xf>
    <xf numFmtId="10" fontId="24" fillId="0" borderId="104" xfId="1" applyNumberFormat="1" applyFont="1" applyBorder="1" applyAlignment="1">
      <alignment horizontal="right" vertical="top"/>
    </xf>
    <xf numFmtId="0" fontId="24" fillId="0" borderId="0" xfId="7" applyFont="1" applyAlignment="1">
      <alignment horizontal="right"/>
    </xf>
    <xf numFmtId="0" fontId="24" fillId="0" borderId="0" xfId="7" applyFont="1" applyAlignment="1">
      <alignment horizontal="center"/>
    </xf>
    <xf numFmtId="164" fontId="20" fillId="0" borderId="0" xfId="1" applyNumberFormat="1" applyFont="1" applyFill="1" applyBorder="1" applyAlignment="1">
      <alignment horizontal="center" vertical="center"/>
    </xf>
    <xf numFmtId="164" fontId="20" fillId="0" borderId="0" xfId="1" applyNumberFormat="1" applyFont="1" applyFill="1" applyBorder="1" applyAlignment="1">
      <alignment horizontal="center" vertical="center" wrapText="1"/>
    </xf>
    <xf numFmtId="164" fontId="20" fillId="0" borderId="0" xfId="1" applyNumberFormat="1" applyFont="1" applyFill="1" applyBorder="1" applyAlignment="1">
      <alignment horizontal="right"/>
    </xf>
    <xf numFmtId="3" fontId="19" fillId="0" borderId="0" xfId="7" applyNumberFormat="1" applyFont="1" applyAlignment="1">
      <alignment horizontal="center"/>
    </xf>
    <xf numFmtId="0" fontId="26" fillId="0" borderId="0" xfId="0" applyFont="1" applyAlignment="1">
      <alignment horizontal="left" vertical="center" readingOrder="1"/>
    </xf>
    <xf numFmtId="0" fontId="22" fillId="0" borderId="0" xfId="7" applyAlignment="1">
      <alignment horizontal="center"/>
    </xf>
    <xf numFmtId="0" fontId="27" fillId="0" borderId="0" xfId="0" applyFont="1" applyAlignment="1">
      <alignment horizontal="left" vertical="top" readingOrder="1"/>
    </xf>
    <xf numFmtId="164" fontId="28" fillId="0" borderId="0" xfId="1" applyNumberFormat="1" applyFont="1" applyFill="1" applyBorder="1" applyAlignment="1">
      <alignment horizontal="right"/>
    </xf>
    <xf numFmtId="0" fontId="27" fillId="0" borderId="0" xfId="0" applyFont="1" applyFill="1" applyAlignment="1">
      <alignment horizontal="left" vertical="top" readingOrder="1"/>
    </xf>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top" wrapText="1"/>
    </xf>
    <xf numFmtId="0" fontId="6" fillId="2" borderId="4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0" fillId="0" borderId="5" xfId="0" applyBorder="1" applyAlignment="1">
      <alignment horizontal="left" vertical="center" wrapText="1"/>
    </xf>
    <xf numFmtId="0" fontId="0" fillId="0" borderId="55" xfId="0" applyBorder="1" applyAlignment="1">
      <alignment horizontal="left" vertical="center" wrapText="1"/>
    </xf>
    <xf numFmtId="0" fontId="0" fillId="0" borderId="14" xfId="0" applyBorder="1" applyAlignment="1">
      <alignment horizontal="left" vertical="center" wrapText="1"/>
    </xf>
    <xf numFmtId="0" fontId="0" fillId="0" borderId="50" xfId="0" applyFill="1" applyBorder="1" applyAlignment="1">
      <alignment horizontal="left" vertical="center" wrapText="1"/>
    </xf>
    <xf numFmtId="0" fontId="0" fillId="0" borderId="51" xfId="0" applyFill="1" applyBorder="1" applyAlignment="1">
      <alignment horizontal="left" vertical="center" wrapText="1"/>
    </xf>
    <xf numFmtId="0" fontId="0" fillId="0" borderId="52" xfId="0" applyFill="1" applyBorder="1" applyAlignment="1">
      <alignment horizontal="left" vertical="center" wrapText="1"/>
    </xf>
    <xf numFmtId="0" fontId="0" fillId="0" borderId="63" xfId="0" applyBorder="1" applyAlignment="1">
      <alignment horizontal="left" vertical="center" wrapText="1"/>
    </xf>
    <xf numFmtId="0" fontId="0" fillId="0" borderId="60" xfId="0" applyBorder="1" applyAlignment="1">
      <alignment horizontal="left" vertical="center" wrapText="1"/>
    </xf>
    <xf numFmtId="0" fontId="13" fillId="0" borderId="0" xfId="0" applyFont="1" applyFill="1" applyBorder="1" applyAlignment="1">
      <alignment horizontal="left" vertical="top"/>
    </xf>
    <xf numFmtId="0" fontId="13" fillId="0" borderId="0" xfId="0" applyFont="1" applyBorder="1" applyAlignment="1">
      <alignment horizontal="left" vertical="top"/>
    </xf>
    <xf numFmtId="164" fontId="8" fillId="2" borderId="49" xfId="1" applyNumberFormat="1" applyFont="1" applyFill="1" applyBorder="1" applyAlignment="1">
      <alignment horizontal="center" vertical="center" wrapText="1"/>
    </xf>
    <xf numFmtId="164" fontId="8" fillId="2" borderId="48" xfId="1" applyNumberFormat="1" applyFont="1" applyFill="1" applyBorder="1" applyAlignment="1">
      <alignment horizontal="center" vertical="center" wrapText="1"/>
    </xf>
    <xf numFmtId="164" fontId="8" fillId="7" borderId="58" xfId="1" applyNumberFormat="1" applyFont="1" applyFill="1" applyBorder="1" applyAlignment="1">
      <alignment horizontal="center" vertical="center" wrapText="1"/>
    </xf>
    <xf numFmtId="164" fontId="8" fillId="7" borderId="64"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7" borderId="63"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3"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2" xfId="0" applyBorder="1" applyAlignment="1">
      <alignment horizontal="left" vertical="center" wrapText="1"/>
    </xf>
    <xf numFmtId="0" fontId="0" fillId="0" borderId="29" xfId="0" applyBorder="1" applyAlignment="1">
      <alignment horizontal="left" vertical="center" wrapText="1"/>
    </xf>
    <xf numFmtId="0" fontId="0" fillId="0" borderId="72" xfId="0" applyBorder="1" applyAlignment="1">
      <alignment horizontal="left" vertical="center" wrapText="1"/>
    </xf>
    <xf numFmtId="0" fontId="6" fillId="2" borderId="63" xfId="0" applyFont="1" applyFill="1" applyBorder="1" applyAlignment="1">
      <alignment horizontal="center" vertical="center" wrapText="1"/>
    </xf>
    <xf numFmtId="164" fontId="8" fillId="2" borderId="58" xfId="1" applyNumberFormat="1" applyFont="1" applyFill="1" applyBorder="1" applyAlignment="1">
      <alignment horizontal="center" vertical="center" wrapText="1"/>
    </xf>
    <xf numFmtId="164" fontId="8" fillId="2" borderId="64" xfId="1" applyNumberFormat="1" applyFont="1" applyFill="1" applyBorder="1" applyAlignment="1">
      <alignment horizontal="center" vertical="center" wrapText="1"/>
    </xf>
    <xf numFmtId="0" fontId="23" fillId="2" borderId="63" xfId="7" applyFont="1" applyFill="1" applyBorder="1" applyAlignment="1">
      <alignment horizontal="center" vertical="center" wrapText="1"/>
    </xf>
    <xf numFmtId="0" fontId="0" fillId="2" borderId="46" xfId="0" applyFill="1" applyBorder="1" applyAlignment="1">
      <alignment wrapText="1"/>
    </xf>
    <xf numFmtId="0" fontId="0" fillId="2" borderId="1" xfId="0" applyFill="1" applyBorder="1" applyAlignment="1">
      <alignment wrapText="1"/>
    </xf>
    <xf numFmtId="0" fontId="0" fillId="13" borderId="30" xfId="0" applyFill="1" applyBorder="1" applyAlignment="1" applyProtection="1">
      <alignment horizontal="center" vertical="center"/>
      <protection hidden="1"/>
    </xf>
    <xf numFmtId="0" fontId="0" fillId="13" borderId="36" xfId="0" applyFill="1" applyBorder="1" applyAlignment="1" applyProtection="1">
      <alignment horizontal="center" vertical="center"/>
      <protection hidden="1"/>
    </xf>
    <xf numFmtId="0" fontId="0" fillId="13" borderId="36" xfId="0" applyFill="1" applyBorder="1" applyAlignment="1" applyProtection="1">
      <alignment horizontal="center" vertical="center"/>
      <protection hidden="1"/>
    </xf>
    <xf numFmtId="0" fontId="0" fillId="14" borderId="20" xfId="0" applyFill="1" applyBorder="1" applyAlignment="1" applyProtection="1">
      <alignment horizontal="center" vertical="center" wrapText="1"/>
      <protection hidden="1"/>
    </xf>
    <xf numFmtId="0" fontId="0" fillId="15" borderId="39" xfId="0" applyFill="1" applyBorder="1" applyAlignment="1" applyProtection="1">
      <alignment horizontal="center" vertical="center"/>
      <protection hidden="1"/>
    </xf>
    <xf numFmtId="0" fontId="0" fillId="15" borderId="30" xfId="0" applyFill="1" applyBorder="1" applyAlignment="1" applyProtection="1">
      <alignment horizontal="center" vertical="center"/>
      <protection hidden="1"/>
    </xf>
    <xf numFmtId="0" fontId="0" fillId="15" borderId="36" xfId="0" applyFill="1" applyBorder="1" applyAlignment="1" applyProtection="1">
      <alignment horizontal="center" vertical="center"/>
      <protection hidden="1"/>
    </xf>
    <xf numFmtId="0" fontId="0" fillId="16" borderId="39" xfId="0" applyFill="1" applyBorder="1" applyAlignment="1" applyProtection="1">
      <alignment horizontal="center" vertical="center" wrapText="1"/>
      <protection hidden="1"/>
    </xf>
    <xf numFmtId="0" fontId="0" fillId="16" borderId="30" xfId="0" applyFill="1" applyBorder="1" applyAlignment="1" applyProtection="1">
      <alignment horizontal="center" vertical="center" wrapText="1"/>
      <protection hidden="1"/>
    </xf>
    <xf numFmtId="0" fontId="0" fillId="16" borderId="36" xfId="0" applyFill="1" applyBorder="1" applyAlignment="1" applyProtection="1">
      <alignment horizontal="center" vertical="center" wrapText="1"/>
      <protection hidden="1"/>
    </xf>
    <xf numFmtId="0" fontId="0" fillId="17" borderId="20" xfId="0" applyFill="1" applyBorder="1" applyAlignment="1" applyProtection="1">
      <alignment horizontal="center" vertical="center"/>
      <protection hidden="1"/>
    </xf>
    <xf numFmtId="0" fontId="13" fillId="17" borderId="20" xfId="0" applyFont="1" applyFill="1" applyBorder="1" applyAlignment="1" applyProtection="1">
      <alignment horizontal="center" vertical="center"/>
      <protection hidden="1"/>
    </xf>
    <xf numFmtId="0" fontId="13" fillId="17" borderId="34" xfId="0" applyFont="1" applyFill="1" applyBorder="1" applyAlignment="1" applyProtection="1">
      <alignment horizontal="center" vertical="center"/>
      <protection hidden="1"/>
    </xf>
    <xf numFmtId="0" fontId="0" fillId="18" borderId="20" xfId="0" applyFill="1" applyBorder="1" applyAlignment="1" applyProtection="1">
      <alignment horizontal="center" vertical="center" wrapText="1"/>
      <protection hidden="1"/>
    </xf>
    <xf numFmtId="44" fontId="0" fillId="19" borderId="20" xfId="0" applyNumberFormat="1" applyFill="1" applyBorder="1" applyAlignment="1" applyProtection="1">
      <alignment horizontal="center" vertical="center" wrapText="1"/>
      <protection hidden="1"/>
    </xf>
    <xf numFmtId="0" fontId="13" fillId="20" borderId="20" xfId="0" applyFont="1" applyFill="1" applyBorder="1" applyAlignment="1" applyProtection="1">
      <alignment horizontal="center" vertical="center" wrapText="1"/>
      <protection hidden="1"/>
    </xf>
    <xf numFmtId="0" fontId="0" fillId="20" borderId="20" xfId="0" applyFill="1" applyBorder="1" applyAlignment="1" applyProtection="1">
      <alignment horizontal="center" vertical="center" wrapText="1"/>
      <protection hidden="1"/>
    </xf>
    <xf numFmtId="0" fontId="0" fillId="0" borderId="20" xfId="0" applyBorder="1" applyProtection="1">
      <protection hidden="1"/>
    </xf>
    <xf numFmtId="0" fontId="0" fillId="0" borderId="39" xfId="0" applyBorder="1" applyProtection="1">
      <protection hidden="1"/>
    </xf>
    <xf numFmtId="0" fontId="0" fillId="0" borderId="20" xfId="0" applyBorder="1" applyAlignment="1">
      <alignment horizontal="left" vertical="center" wrapText="1"/>
    </xf>
    <xf numFmtId="41" fontId="0" fillId="0" borderId="36" xfId="0" applyNumberFormat="1" applyBorder="1" applyProtection="1">
      <protection hidden="1"/>
    </xf>
    <xf numFmtId="44" fontId="0" fillId="0" borderId="20" xfId="2" applyFont="1" applyBorder="1" applyProtection="1">
      <protection hidden="1"/>
    </xf>
    <xf numFmtId="44" fontId="0" fillId="0" borderId="20" xfId="2" applyFont="1" applyBorder="1" applyProtection="1">
      <protection locked="0"/>
    </xf>
    <xf numFmtId="169" fontId="0" fillId="0" borderId="20" xfId="0" applyNumberFormat="1" applyBorder="1"/>
    <xf numFmtId="0" fontId="0" fillId="0" borderId="36" xfId="0" applyBorder="1" applyProtection="1">
      <protection hidden="1"/>
    </xf>
    <xf numFmtId="0" fontId="31" fillId="21" borderId="20" xfId="8" applyFont="1" applyFill="1" applyBorder="1" applyAlignment="1">
      <alignment horizontal="center"/>
    </xf>
    <xf numFmtId="0" fontId="0" fillId="0" borderId="20" xfId="0" applyFill="1" applyBorder="1"/>
    <xf numFmtId="49" fontId="0" fillId="0" borderId="20" xfId="0" applyNumberFormat="1" applyBorder="1"/>
    <xf numFmtId="49" fontId="0" fillId="0" borderId="20" xfId="0" applyNumberFormat="1" applyFill="1" applyBorder="1"/>
    <xf numFmtId="0" fontId="31" fillId="21" borderId="34" xfId="8" applyFont="1" applyFill="1" applyBorder="1" applyAlignment="1">
      <alignment horizontal="center"/>
    </xf>
    <xf numFmtId="0" fontId="12" fillId="0" borderId="20" xfId="8" applyBorder="1"/>
  </cellXfs>
  <cellStyles count="9">
    <cellStyle name="Comma" xfId="1" builtinId="3"/>
    <cellStyle name="Currency" xfId="2" builtinId="4"/>
    <cellStyle name="Normal" xfId="0" builtinId="0"/>
    <cellStyle name="Normal 10 2" xfId="4"/>
    <cellStyle name="Normal 2" xfId="5"/>
    <cellStyle name="Normal 2 2" xfId="6"/>
    <cellStyle name="Normal_Lookup Sheet" xfId="8"/>
    <cellStyle name="Normal_Revised Exhibit 1_021810_Eberts" xfId="7"/>
    <cellStyle name="Percent" xfId="3" builtinId="5"/>
  </cellStyles>
  <dxfs count="4">
    <dxf>
      <fill>
        <patternFill>
          <bgColor theme="7"/>
        </patternFill>
      </fill>
    </dxf>
    <dxf>
      <fill>
        <patternFill>
          <bgColor theme="7"/>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Y30"/>
  <sheetViews>
    <sheetView zoomScaleNormal="100" zoomScaleSheetLayoutView="100" workbookViewId="0">
      <selection activeCell="J1" sqref="J1:K1048576"/>
    </sheetView>
  </sheetViews>
  <sheetFormatPr defaultColWidth="9.33203125" defaultRowHeight="14.4"/>
  <cols>
    <col min="1" max="1" width="13.33203125" customWidth="1"/>
    <col min="2" max="2" width="46.5546875" customWidth="1"/>
    <col min="3" max="3" width="36.5546875" bestFit="1" customWidth="1"/>
    <col min="4" max="4" width="14.5546875" style="2" customWidth="1"/>
    <col min="5" max="5" width="14.5546875" style="3" customWidth="1"/>
    <col min="6" max="6" width="16.33203125" customWidth="1"/>
    <col min="7" max="7" width="13.5546875" style="4" customWidth="1"/>
    <col min="8" max="8" width="13.6640625" style="4" customWidth="1"/>
    <col min="9" max="9" width="16.33203125" style="5" customWidth="1"/>
    <col min="10" max="11" width="15.6640625" customWidth="1"/>
    <col min="12" max="12" width="15.6640625" style="2" customWidth="1"/>
    <col min="13" max="13" width="18.33203125" style="3" customWidth="1"/>
    <col min="14" max="14" width="13.33203125" style="3" customWidth="1"/>
    <col min="15" max="15" width="13.5546875" customWidth="1"/>
    <col min="19" max="19" width="9.33203125" customWidth="1"/>
  </cols>
  <sheetData>
    <row r="1" spans="1:14" ht="23.4">
      <c r="A1" s="1" t="s">
        <v>0</v>
      </c>
    </row>
    <row r="2" spans="1:14">
      <c r="E2" s="108" t="s">
        <v>1</v>
      </c>
    </row>
    <row r="3" spans="1:14" ht="18">
      <c r="A3" s="6">
        <v>1</v>
      </c>
      <c r="B3" s="6"/>
      <c r="C3" s="6"/>
      <c r="I3" s="4"/>
    </row>
    <row r="4" spans="1:14" ht="15" thickBot="1"/>
    <row r="5" spans="1:14" ht="43.2" customHeight="1" thickBot="1">
      <c r="A5" t="s">
        <v>2</v>
      </c>
      <c r="B5" s="602" t="s">
        <v>3</v>
      </c>
      <c r="C5" s="603"/>
      <c r="D5" s="604" t="s">
        <v>4</v>
      </c>
      <c r="E5" s="605"/>
      <c r="F5" s="606"/>
      <c r="G5" s="607" t="s">
        <v>5</v>
      </c>
      <c r="H5" s="608"/>
      <c r="I5" s="604" t="s">
        <v>6</v>
      </c>
      <c r="J5" s="605"/>
      <c r="K5" s="606"/>
      <c r="L5" s="168" t="s">
        <v>7</v>
      </c>
      <c r="M5" s="7" t="s">
        <v>8</v>
      </c>
      <c r="N5" s="8" t="s">
        <v>9</v>
      </c>
    </row>
    <row r="6" spans="1:14" ht="21" customHeight="1">
      <c r="B6" s="602"/>
      <c r="C6" s="603"/>
      <c r="D6" s="112" t="s">
        <v>10</v>
      </c>
      <c r="E6" s="113" t="s">
        <v>11</v>
      </c>
      <c r="F6" s="114" t="s">
        <v>12</v>
      </c>
      <c r="G6" s="112" t="s">
        <v>13</v>
      </c>
      <c r="H6" s="114" t="s">
        <v>14</v>
      </c>
      <c r="I6" s="112" t="s">
        <v>15</v>
      </c>
      <c r="J6" s="113" t="s">
        <v>16</v>
      </c>
      <c r="K6" s="114"/>
      <c r="L6" s="9" t="s">
        <v>17</v>
      </c>
      <c r="M6" s="11" t="s">
        <v>18</v>
      </c>
      <c r="N6" s="10" t="s">
        <v>19</v>
      </c>
    </row>
    <row r="7" spans="1:14" ht="52.5" customHeight="1" thickBot="1">
      <c r="B7" s="602"/>
      <c r="C7" s="603"/>
      <c r="D7" s="109" t="s">
        <v>20</v>
      </c>
      <c r="E7" s="12" t="s">
        <v>21</v>
      </c>
      <c r="F7" s="13" t="s">
        <v>22</v>
      </c>
      <c r="G7" s="14" t="s">
        <v>23</v>
      </c>
      <c r="H7" s="110" t="s">
        <v>24</v>
      </c>
      <c r="I7" s="14" t="s">
        <v>25</v>
      </c>
      <c r="J7" s="15" t="s">
        <v>26</v>
      </c>
      <c r="K7" s="111" t="s">
        <v>27</v>
      </c>
      <c r="L7" s="16" t="s">
        <v>28</v>
      </c>
      <c r="M7" s="17" t="s">
        <v>29</v>
      </c>
      <c r="N7" s="18" t="s">
        <v>30</v>
      </c>
    </row>
    <row r="8" spans="1:14" ht="15" thickBot="1">
      <c r="B8" s="19" t="s">
        <v>31</v>
      </c>
      <c r="C8" s="117" t="s">
        <v>32</v>
      </c>
      <c r="D8" s="20"/>
      <c r="E8" s="20"/>
      <c r="F8" s="21"/>
      <c r="G8" s="22"/>
      <c r="H8" s="22"/>
      <c r="I8" s="23"/>
      <c r="J8" s="24"/>
      <c r="K8" s="24"/>
      <c r="L8" s="21"/>
      <c r="M8" s="25"/>
      <c r="N8" s="26"/>
    </row>
    <row r="9" spans="1:14" ht="15" thickBot="1">
      <c r="B9" s="167"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c r="B10" s="609" t="s">
        <v>34</v>
      </c>
      <c r="C10" s="118" t="s">
        <v>35</v>
      </c>
      <c r="D10" s="132"/>
      <c r="E10" s="131"/>
      <c r="F10" s="130"/>
      <c r="G10" s="133"/>
      <c r="H10" s="133"/>
      <c r="I10" s="134"/>
      <c r="J10" s="135"/>
      <c r="K10" s="135"/>
      <c r="L10" s="130"/>
      <c r="M10" s="136"/>
      <c r="N10" s="137"/>
    </row>
    <row r="11" spans="1:14">
      <c r="B11" s="610"/>
      <c r="C11" s="119" t="s">
        <v>36</v>
      </c>
      <c r="D11" s="132"/>
      <c r="E11" s="131"/>
      <c r="F11" s="130"/>
      <c r="G11" s="133"/>
      <c r="H11" s="133"/>
      <c r="I11" s="134"/>
      <c r="J11" s="135"/>
      <c r="K11" s="135"/>
      <c r="L11" s="130"/>
      <c r="M11" s="136"/>
      <c r="N11" s="137"/>
    </row>
    <row r="12" spans="1:14" ht="15" thickBot="1">
      <c r="B12" s="611"/>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c r="B13" s="121" t="s">
        <v>38</v>
      </c>
      <c r="C13" s="122" t="s">
        <v>39</v>
      </c>
      <c r="D13" s="43"/>
      <c r="E13" s="43"/>
      <c r="F13" s="43"/>
      <c r="G13" s="44"/>
      <c r="H13" s="44"/>
      <c r="I13" s="45"/>
      <c r="J13" s="46" t="str">
        <f t="shared" si="2"/>
        <v>N/A</v>
      </c>
      <c r="K13" s="46" t="str">
        <f t="shared" si="0"/>
        <v>N/A</v>
      </c>
      <c r="L13" s="43"/>
      <c r="M13" s="47" t="str">
        <f t="shared" si="1"/>
        <v>N/A</v>
      </c>
      <c r="N13" s="48"/>
    </row>
    <row r="14" spans="1:14">
      <c r="B14" s="54" t="s">
        <v>40</v>
      </c>
      <c r="C14" s="123"/>
      <c r="D14" s="55"/>
      <c r="E14" s="56"/>
      <c r="F14" s="55"/>
      <c r="G14" s="57"/>
      <c r="H14" s="57"/>
      <c r="I14" s="58"/>
      <c r="J14" s="59" t="str">
        <f t="shared" si="2"/>
        <v>N/A</v>
      </c>
      <c r="K14" s="59" t="str">
        <f t="shared" si="0"/>
        <v>N/A</v>
      </c>
      <c r="L14" s="60"/>
      <c r="M14" s="61" t="str">
        <f t="shared" si="1"/>
        <v>N/A</v>
      </c>
      <c r="N14" s="62"/>
    </row>
    <row r="15" spans="1:14">
      <c r="B15" s="63"/>
      <c r="C15" s="64"/>
      <c r="D15" s="64"/>
      <c r="E15" s="64"/>
      <c r="F15" s="64"/>
      <c r="G15" s="64"/>
      <c r="H15" s="64"/>
      <c r="I15" s="64"/>
      <c r="J15" s="64"/>
      <c r="K15" s="64"/>
      <c r="L15" s="64"/>
      <c r="M15" s="64"/>
      <c r="N15" s="65"/>
    </row>
    <row r="16" spans="1:14" ht="15" thickBot="1">
      <c r="B16" s="66" t="s">
        <v>41</v>
      </c>
      <c r="C16" s="124"/>
      <c r="D16" s="67"/>
      <c r="E16" s="67"/>
      <c r="F16" s="67"/>
      <c r="G16" s="68"/>
      <c r="H16" s="68"/>
      <c r="I16" s="69"/>
      <c r="J16" s="70"/>
      <c r="K16" s="70"/>
      <c r="L16" s="67"/>
      <c r="M16" s="71"/>
      <c r="N16" s="72"/>
    </row>
    <row r="17" spans="2:25" ht="15" thickBot="1">
      <c r="B17" s="125" t="s">
        <v>42</v>
      </c>
      <c r="C17" s="122" t="s">
        <v>43</v>
      </c>
      <c r="D17" s="27"/>
      <c r="E17" s="28"/>
      <c r="F17" s="49"/>
      <c r="G17" s="49"/>
      <c r="H17" s="49"/>
      <c r="I17" s="31"/>
      <c r="J17" s="73"/>
      <c r="K17" s="50"/>
      <c r="L17" s="29"/>
      <c r="M17" s="51"/>
      <c r="N17" s="52"/>
    </row>
    <row r="18" spans="2:25" ht="19.2" customHeight="1" thickBot="1">
      <c r="B18" s="599" t="s">
        <v>44</v>
      </c>
      <c r="C18" s="118" t="s">
        <v>45</v>
      </c>
      <c r="D18" s="27"/>
      <c r="E18" s="28"/>
      <c r="F18" s="49"/>
      <c r="G18" s="49"/>
      <c r="H18" s="49"/>
      <c r="I18" s="31"/>
      <c r="J18" s="73"/>
      <c r="K18" s="50"/>
      <c r="L18" s="29"/>
      <c r="M18" s="51"/>
      <c r="N18" s="52"/>
    </row>
    <row r="19" spans="2:25">
      <c r="B19" s="600"/>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 thickBot="1">
      <c r="B20" s="601"/>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c r="B22" s="63"/>
      <c r="C22" s="64"/>
      <c r="D22" s="64"/>
      <c r="E22" s="64"/>
      <c r="F22" s="64"/>
      <c r="G22" s="64"/>
      <c r="H22" s="64"/>
      <c r="I22" s="64"/>
      <c r="J22" s="64"/>
      <c r="K22" s="64"/>
      <c r="L22" s="64"/>
      <c r="M22" s="64"/>
      <c r="N22" s="65"/>
    </row>
    <row r="23" spans="2:25">
      <c r="B23" s="78" t="s">
        <v>49</v>
      </c>
      <c r="C23" s="126"/>
      <c r="D23" s="79"/>
      <c r="E23" s="79"/>
      <c r="F23" s="79"/>
      <c r="G23" s="79"/>
      <c r="H23" s="79"/>
      <c r="I23" s="79"/>
      <c r="J23" s="79"/>
      <c r="K23" s="79"/>
      <c r="L23" s="79"/>
      <c r="M23" s="79"/>
      <c r="N23" s="80"/>
    </row>
    <row r="24" spans="2:25">
      <c r="B24" s="81" t="s">
        <v>50</v>
      </c>
      <c r="C24" s="127"/>
      <c r="D24" s="82"/>
      <c r="E24" s="82"/>
      <c r="F24" s="83"/>
      <c r="G24" s="84"/>
      <c r="H24" s="84"/>
      <c r="I24" s="85"/>
      <c r="J24" s="86"/>
      <c r="K24" s="86"/>
      <c r="L24" s="83"/>
      <c r="M24" s="87"/>
      <c r="N24" s="88"/>
    </row>
    <row r="25" spans="2: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c r="B27" s="63"/>
      <c r="C27" s="64"/>
      <c r="D27" s="64"/>
      <c r="E27" s="64"/>
      <c r="F27" s="64"/>
      <c r="G27" s="64"/>
      <c r="H27" s="64"/>
      <c r="I27" s="64"/>
      <c r="J27" s="64"/>
      <c r="K27" s="64"/>
      <c r="L27" s="64"/>
      <c r="M27" s="64"/>
      <c r="N27" s="65"/>
    </row>
    <row r="28" spans="2:25" ht="15" thickBot="1">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 thickBot="1">
      <c r="B29" s="95" t="s">
        <v>54</v>
      </c>
      <c r="C29" s="96"/>
      <c r="D29" s="96"/>
      <c r="E29" s="97"/>
      <c r="F29" s="96"/>
      <c r="G29" s="98"/>
      <c r="H29" s="98"/>
      <c r="I29" s="99"/>
      <c r="J29" s="100"/>
      <c r="K29" s="101"/>
      <c r="L29" s="96"/>
      <c r="M29" s="102"/>
      <c r="N29" s="103"/>
    </row>
    <row r="30" spans="2: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L40"/>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B6" sqref="B6"/>
    </sheetView>
  </sheetViews>
  <sheetFormatPr defaultColWidth="9.33203125" defaultRowHeight="14.4"/>
  <cols>
    <col min="1" max="1" width="24.88671875" customWidth="1"/>
    <col min="2" max="2" width="36.44140625" bestFit="1" customWidth="1"/>
    <col min="3" max="10" width="12.6640625" customWidth="1"/>
    <col min="11" max="12" width="13.6640625" customWidth="1"/>
    <col min="13" max="15" width="13.6640625" style="2" customWidth="1"/>
    <col min="16" max="16" width="13.6640625" style="3" hidden="1" customWidth="1"/>
    <col min="17" max="17" width="13.6640625" customWidth="1"/>
    <col min="18" max="18" width="15.5546875" customWidth="1"/>
    <col min="19" max="19" width="16.33203125" style="456" customWidth="1"/>
    <col min="20" max="21" width="16.33203125" customWidth="1"/>
    <col min="22" max="23" width="15.6640625" style="2" customWidth="1"/>
    <col min="24" max="24" width="13.5546875" customWidth="1"/>
    <col min="28" max="28" width="9.33203125" customWidth="1"/>
  </cols>
  <sheetData>
    <row r="1" spans="1:23" ht="20.100000000000001" customHeight="1">
      <c r="A1" s="526" t="s">
        <v>0</v>
      </c>
      <c r="Q1" s="486" t="s">
        <v>93</v>
      </c>
      <c r="S1" s="453"/>
      <c r="V1" s="176"/>
      <c r="W1" s="176"/>
    </row>
    <row r="2" spans="1:23" s="473" customFormat="1" ht="18.600000000000001" thickBot="1">
      <c r="A2" s="525" t="s">
        <v>97</v>
      </c>
      <c r="B2" s="471"/>
      <c r="C2" s="471"/>
      <c r="D2"/>
      <c r="E2"/>
      <c r="F2" s="471"/>
      <c r="G2" s="471"/>
      <c r="H2"/>
      <c r="I2"/>
      <c r="J2" s="471"/>
      <c r="K2" s="471"/>
      <c r="L2"/>
      <c r="M2" s="2"/>
      <c r="N2" s="472"/>
      <c r="O2" s="2"/>
      <c r="P2" s="2"/>
      <c r="Q2" s="2"/>
      <c r="S2" s="474"/>
      <c r="V2" s="475"/>
      <c r="W2" s="475"/>
    </row>
    <row r="3" spans="1:23" ht="15" thickBot="1">
      <c r="A3" s="155"/>
      <c r="B3" s="155"/>
      <c r="C3" s="613" t="s">
        <v>7</v>
      </c>
      <c r="D3" s="613"/>
      <c r="E3" s="613"/>
      <c r="F3" s="614"/>
      <c r="G3" s="615" t="s">
        <v>6</v>
      </c>
      <c r="H3" s="616"/>
      <c r="I3" s="616"/>
      <c r="J3" s="616"/>
      <c r="K3" s="605" t="s">
        <v>55</v>
      </c>
      <c r="L3" s="605"/>
      <c r="M3" s="605"/>
      <c r="N3" s="605"/>
      <c r="O3" s="605"/>
      <c r="P3" s="605"/>
      <c r="Q3" s="605"/>
      <c r="R3" s="187"/>
      <c r="S3" s="453"/>
      <c r="U3" s="183" t="s">
        <v>7</v>
      </c>
      <c r="V3" s="183"/>
      <c r="W3" s="183"/>
    </row>
    <row r="4" spans="1:23">
      <c r="A4" s="157"/>
      <c r="B4" s="157"/>
      <c r="C4" s="139" t="s">
        <v>10</v>
      </c>
      <c r="D4" s="139" t="s">
        <v>11</v>
      </c>
      <c r="E4" s="139" t="s">
        <v>12</v>
      </c>
      <c r="F4" s="139" t="s">
        <v>56</v>
      </c>
      <c r="G4" s="151" t="s">
        <v>14</v>
      </c>
      <c r="H4" s="152" t="s">
        <v>15</v>
      </c>
      <c r="I4" s="152" t="s">
        <v>57</v>
      </c>
      <c r="J4" s="152" t="s">
        <v>58</v>
      </c>
      <c r="K4" s="148" t="s">
        <v>17</v>
      </c>
      <c r="L4" s="148" t="s">
        <v>59</v>
      </c>
      <c r="M4" s="9" t="s">
        <v>19</v>
      </c>
      <c r="N4" s="148" t="s">
        <v>60</v>
      </c>
      <c r="O4" s="148" t="s">
        <v>61</v>
      </c>
      <c r="P4" s="139" t="s">
        <v>62</v>
      </c>
      <c r="Q4" s="185" t="s">
        <v>63</v>
      </c>
      <c r="R4" s="187"/>
      <c r="S4" s="453"/>
      <c r="V4" s="176"/>
      <c r="W4" s="176"/>
    </row>
    <row r="5" spans="1:23" ht="60" customHeight="1" thickBot="1">
      <c r="A5" s="156"/>
      <c r="B5" s="252" t="s">
        <v>64</v>
      </c>
      <c r="C5" s="161" t="s">
        <v>65</v>
      </c>
      <c r="D5" s="162" t="s">
        <v>66</v>
      </c>
      <c r="E5" s="162" t="s">
        <v>67</v>
      </c>
      <c r="F5" s="162" t="s">
        <v>68</v>
      </c>
      <c r="G5" s="153" t="s">
        <v>869</v>
      </c>
      <c r="H5" s="154" t="s">
        <v>870</v>
      </c>
      <c r="I5" s="154" t="s">
        <v>871</v>
      </c>
      <c r="J5" s="154" t="s">
        <v>69</v>
      </c>
      <c r="K5" s="149" t="s">
        <v>866</v>
      </c>
      <c r="L5" s="149" t="s">
        <v>867</v>
      </c>
      <c r="M5" s="109" t="s">
        <v>868</v>
      </c>
      <c r="N5" s="150" t="s">
        <v>71</v>
      </c>
      <c r="O5" s="150" t="s">
        <v>873</v>
      </c>
      <c r="P5" s="12" t="s">
        <v>72</v>
      </c>
      <c r="Q5" s="175" t="s">
        <v>874</v>
      </c>
      <c r="R5" s="187"/>
      <c r="S5" s="453"/>
      <c r="V5" s="176"/>
      <c r="W5" s="176"/>
    </row>
    <row r="6" spans="1:23" ht="15" thickBot="1">
      <c r="A6" s="195" t="s">
        <v>31</v>
      </c>
      <c r="B6" s="204" t="s">
        <v>32</v>
      </c>
      <c r="C6" s="195"/>
      <c r="D6" s="174"/>
      <c r="E6" s="174"/>
      <c r="F6" s="200"/>
      <c r="G6" s="195"/>
      <c r="H6" s="174"/>
      <c r="I6" s="193"/>
      <c r="J6" s="196"/>
      <c r="K6" s="173"/>
      <c r="L6" s="174"/>
      <c r="M6" s="174"/>
      <c r="N6" s="174"/>
      <c r="O6" s="174"/>
      <c r="P6" s="174"/>
      <c r="Q6" s="197"/>
      <c r="R6" s="179"/>
      <c r="S6" s="454"/>
      <c r="T6" s="179"/>
      <c r="U6" s="179"/>
      <c r="V6" s="179"/>
      <c r="W6" s="179"/>
    </row>
    <row r="7" spans="1:23">
      <c r="A7" s="623" t="s">
        <v>864</v>
      </c>
      <c r="B7" s="253" t="s">
        <v>73</v>
      </c>
      <c r="C7" s="404">
        <v>527</v>
      </c>
      <c r="D7" s="396">
        <v>6385</v>
      </c>
      <c r="E7" s="314">
        <f>162+C7</f>
        <v>689</v>
      </c>
      <c r="F7" s="338">
        <f t="shared" ref="F7:F15" si="0">E7/D7</f>
        <v>0.10790916209866876</v>
      </c>
      <c r="G7" s="506">
        <f>4282-11</f>
        <v>4271</v>
      </c>
      <c r="H7" s="260">
        <v>0</v>
      </c>
      <c r="I7" s="299">
        <f>1091+G7</f>
        <v>5362</v>
      </c>
      <c r="J7" s="309">
        <v>0</v>
      </c>
      <c r="K7" s="528">
        <v>7810</v>
      </c>
      <c r="L7" s="315">
        <f>575241/10</f>
        <v>57524.1</v>
      </c>
      <c r="M7" s="347">
        <f>1959.527+K7</f>
        <v>9769.527</v>
      </c>
      <c r="N7" s="446">
        <f t="shared" ref="N7:N15" si="1">M7/L7</f>
        <v>0.16983363494604869</v>
      </c>
      <c r="O7" s="395">
        <f>M7*1.01</f>
        <v>9867.2222700000002</v>
      </c>
      <c r="P7" s="371"/>
      <c r="Q7" s="372">
        <v>106958</v>
      </c>
      <c r="R7" s="179"/>
      <c r="S7" s="454"/>
      <c r="T7" s="179"/>
      <c r="U7" s="176"/>
      <c r="V7" s="176"/>
      <c r="W7" s="176"/>
    </row>
    <row r="8" spans="1:23">
      <c r="A8" s="624"/>
      <c r="B8" s="254" t="s">
        <v>74</v>
      </c>
      <c r="C8" s="322">
        <v>187</v>
      </c>
      <c r="D8" s="302">
        <v>10000</v>
      </c>
      <c r="E8" s="531">
        <f>383+C8</f>
        <v>570</v>
      </c>
      <c r="F8" s="340">
        <f t="shared" si="0"/>
        <v>5.7000000000000002E-2</v>
      </c>
      <c r="G8" s="507">
        <v>8</v>
      </c>
      <c r="H8" s="261">
        <v>0</v>
      </c>
      <c r="I8" s="298">
        <v>24</v>
      </c>
      <c r="J8" s="310">
        <v>0</v>
      </c>
      <c r="K8" s="348">
        <v>30.490349999999999</v>
      </c>
      <c r="L8" s="302">
        <f>112000/10</f>
        <v>11200</v>
      </c>
      <c r="M8" s="359">
        <f>62.44815+K8</f>
        <v>92.938500000000005</v>
      </c>
      <c r="N8" s="447">
        <f t="shared" si="1"/>
        <v>8.298080357142858E-3</v>
      </c>
      <c r="O8" s="359">
        <f>M8*1.01</f>
        <v>93.867885000000001</v>
      </c>
      <c r="P8" s="367"/>
      <c r="Q8" s="373">
        <f>L8*15</f>
        <v>168000</v>
      </c>
      <c r="R8" s="179"/>
      <c r="S8" s="454"/>
      <c r="T8" s="179"/>
      <c r="U8" s="176"/>
      <c r="V8" s="176"/>
      <c r="W8" s="176"/>
    </row>
    <row r="9" spans="1:23" ht="28.8">
      <c r="A9" s="624"/>
      <c r="B9" s="548" t="s">
        <v>872</v>
      </c>
      <c r="C9" s="322">
        <f>4344+87</f>
        <v>4431</v>
      </c>
      <c r="D9" s="302">
        <v>18160</v>
      </c>
      <c r="E9" s="306">
        <f>836+C9</f>
        <v>5267</v>
      </c>
      <c r="F9" s="339">
        <f t="shared" si="0"/>
        <v>0.2900330396475771</v>
      </c>
      <c r="G9" s="507">
        <f>154+11</f>
        <v>165</v>
      </c>
      <c r="H9" s="261">
        <v>0</v>
      </c>
      <c r="I9" s="261">
        <f>0+G9</f>
        <v>165</v>
      </c>
      <c r="J9" s="310">
        <v>0</v>
      </c>
      <c r="K9" s="348">
        <f>15433.2436+53.36</f>
        <v>15486.6036</v>
      </c>
      <c r="L9" s="302">
        <f>531870/10</f>
        <v>53187</v>
      </c>
      <c r="M9" s="397">
        <f>3034.33+K9</f>
        <v>18520.9336</v>
      </c>
      <c r="N9" s="447">
        <f t="shared" si="1"/>
        <v>0.34822294169627915</v>
      </c>
      <c r="O9" s="359">
        <f>M9*1.01</f>
        <v>18706.142936</v>
      </c>
      <c r="P9" s="367"/>
      <c r="Q9" s="373">
        <f>115788.1666+640.32</f>
        <v>116428.4866</v>
      </c>
      <c r="R9" s="179"/>
      <c r="S9" s="454"/>
      <c r="T9" s="179"/>
      <c r="U9" s="176"/>
      <c r="V9" s="176"/>
      <c r="W9" s="176"/>
    </row>
    <row r="10" spans="1:23" ht="15" thickBot="1">
      <c r="A10" s="625"/>
      <c r="B10" s="402" t="s">
        <v>76</v>
      </c>
      <c r="C10" s="459">
        <f>SUM(C7:C9)</f>
        <v>5145</v>
      </c>
      <c r="D10" s="458">
        <f>SUM(D7:D9)</f>
        <v>34545</v>
      </c>
      <c r="E10" s="458">
        <f>SUM(E7:E9)</f>
        <v>6526</v>
      </c>
      <c r="F10" s="460">
        <f t="shared" si="0"/>
        <v>0.18891301201331598</v>
      </c>
      <c r="G10" s="533">
        <f>SUM(G7:G9)</f>
        <v>4444</v>
      </c>
      <c r="H10" s="461">
        <f>17794508/1000</f>
        <v>17794.508000000002</v>
      </c>
      <c r="I10" s="462">
        <f>SUM(I7:I9)</f>
        <v>5551</v>
      </c>
      <c r="J10" s="463">
        <f t="shared" ref="J10:J15" si="2">I10/H10</f>
        <v>0.31195018148296089</v>
      </c>
      <c r="K10" s="464">
        <f>SUM(K7:K9)</f>
        <v>23327.093950000002</v>
      </c>
      <c r="L10" s="465">
        <f>SUM(L7:L9)</f>
        <v>121911.1</v>
      </c>
      <c r="M10" s="466">
        <f>SUM(M7:M9)</f>
        <v>28383.399100000002</v>
      </c>
      <c r="N10" s="467">
        <f t="shared" si="1"/>
        <v>0.23282046589687075</v>
      </c>
      <c r="O10" s="468">
        <f>SUM(O7:O9)</f>
        <v>28667.233091000002</v>
      </c>
      <c r="P10" s="469"/>
      <c r="Q10" s="470">
        <f>SUM(Q7:Q9)</f>
        <v>391386.4866</v>
      </c>
      <c r="R10" s="179"/>
      <c r="S10" s="454"/>
      <c r="T10" s="179"/>
      <c r="U10" s="176"/>
      <c r="V10" s="176"/>
      <c r="W10" s="176"/>
    </row>
    <row r="11" spans="1:23" ht="14.4" customHeight="1">
      <c r="A11" s="626" t="s">
        <v>34</v>
      </c>
      <c r="B11" s="192" t="s">
        <v>862</v>
      </c>
      <c r="C11" s="323">
        <v>61</v>
      </c>
      <c r="D11" s="398">
        <v>670</v>
      </c>
      <c r="E11" s="323">
        <f>2+C11</f>
        <v>63</v>
      </c>
      <c r="F11" s="336">
        <f t="shared" si="0"/>
        <v>9.4029850746268656E-2</v>
      </c>
      <c r="G11" s="506">
        <v>996</v>
      </c>
      <c r="H11" s="299">
        <f>9455211/1000</f>
        <v>9455.2109999999993</v>
      </c>
      <c r="I11" s="260">
        <f>223+G11</f>
        <v>1219</v>
      </c>
      <c r="J11" s="311">
        <f t="shared" si="2"/>
        <v>0.12892361682885767</v>
      </c>
      <c r="K11" s="326">
        <v>1572.2742000000001</v>
      </c>
      <c r="L11" s="315">
        <f>206938/10</f>
        <v>20693.8</v>
      </c>
      <c r="M11" s="347">
        <f>82.3301+K11</f>
        <v>1654.6043</v>
      </c>
      <c r="N11" s="446">
        <f t="shared" si="1"/>
        <v>7.9956523209850291E-2</v>
      </c>
      <c r="O11" s="347">
        <f>M11*1.01</f>
        <v>1671.150343</v>
      </c>
      <c r="P11" s="371"/>
      <c r="Q11" s="372">
        <v>23584.113099999999</v>
      </c>
      <c r="R11" s="179"/>
      <c r="S11" s="454"/>
      <c r="T11" s="179"/>
      <c r="U11" s="176"/>
      <c r="V11" s="176"/>
      <c r="W11" s="176"/>
    </row>
    <row r="12" spans="1:23" ht="14.4" customHeight="1">
      <c r="A12" s="627"/>
      <c r="B12" s="188" t="s">
        <v>77</v>
      </c>
      <c r="C12" s="324">
        <v>229</v>
      </c>
      <c r="D12" s="302">
        <v>1500</v>
      </c>
      <c r="E12" s="324">
        <f>89+C12</f>
        <v>318</v>
      </c>
      <c r="F12" s="340">
        <f t="shared" si="0"/>
        <v>0.21199999999999999</v>
      </c>
      <c r="G12" s="507">
        <v>252</v>
      </c>
      <c r="H12" s="298">
        <f>1806547/1000</f>
        <v>1806.547</v>
      </c>
      <c r="I12" s="261">
        <f>240+G12</f>
        <v>492</v>
      </c>
      <c r="J12" s="308">
        <f t="shared" si="2"/>
        <v>0.27234276218664666</v>
      </c>
      <c r="K12" s="348">
        <v>168.72800000000001</v>
      </c>
      <c r="L12" s="302">
        <f>19636/10</f>
        <v>1963.6</v>
      </c>
      <c r="M12" s="359">
        <f>106.271+K12</f>
        <v>274.99900000000002</v>
      </c>
      <c r="N12" s="447">
        <f t="shared" si="1"/>
        <v>0.14004838052556531</v>
      </c>
      <c r="O12" s="349">
        <f>M12*1.01</f>
        <v>277.74899000000005</v>
      </c>
      <c r="P12" s="367"/>
      <c r="Q12" s="373">
        <f>L12*10</f>
        <v>19636</v>
      </c>
      <c r="R12" s="179"/>
      <c r="S12" s="454"/>
      <c r="T12" s="179"/>
      <c r="U12" s="176"/>
      <c r="V12" s="176"/>
      <c r="W12" s="176"/>
    </row>
    <row r="13" spans="1:23" ht="14.4" customHeight="1" thickBot="1">
      <c r="A13" s="627"/>
      <c r="B13" s="189" t="s">
        <v>37</v>
      </c>
      <c r="C13" s="324">
        <v>0</v>
      </c>
      <c r="D13" s="302">
        <v>100</v>
      </c>
      <c r="E13" s="324">
        <f>0+C13</f>
        <v>0</v>
      </c>
      <c r="F13" s="337">
        <f t="shared" si="0"/>
        <v>0</v>
      </c>
      <c r="G13" s="507">
        <v>79</v>
      </c>
      <c r="H13" s="298">
        <f>2283306/1000</f>
        <v>2283.306</v>
      </c>
      <c r="I13" s="261">
        <f>83+G13</f>
        <v>162</v>
      </c>
      <c r="J13" s="308">
        <f t="shared" si="2"/>
        <v>7.0949754435016596E-2</v>
      </c>
      <c r="K13" s="348">
        <v>0</v>
      </c>
      <c r="L13" s="302">
        <f>34272/10</f>
        <v>3427.2</v>
      </c>
      <c r="M13" s="397">
        <f>0+K13</f>
        <v>0</v>
      </c>
      <c r="N13" s="448">
        <f t="shared" si="1"/>
        <v>0</v>
      </c>
      <c r="O13" s="349">
        <f>M13*1.01</f>
        <v>0</v>
      </c>
      <c r="P13" s="367"/>
      <c r="Q13" s="373">
        <f>L13*10</f>
        <v>34272</v>
      </c>
      <c r="R13" s="179"/>
      <c r="S13" s="454"/>
      <c r="T13" s="179"/>
      <c r="U13" s="176"/>
      <c r="V13" s="176"/>
      <c r="W13" s="176"/>
    </row>
    <row r="14" spans="1:23" s="487" customFormat="1" ht="33" customHeight="1" thickBot="1">
      <c r="A14" s="172" t="s">
        <v>38</v>
      </c>
      <c r="B14" s="172" t="s">
        <v>39</v>
      </c>
      <c r="C14" s="488">
        <v>265390</v>
      </c>
      <c r="D14" s="489">
        <v>256000</v>
      </c>
      <c r="E14" s="532">
        <v>265390</v>
      </c>
      <c r="F14" s="490">
        <f t="shared" si="0"/>
        <v>1.0366796874999999</v>
      </c>
      <c r="G14" s="510">
        <v>25</v>
      </c>
      <c r="H14" s="491">
        <f>1846158/1000</f>
        <v>1846.1579999999999</v>
      </c>
      <c r="I14" s="492">
        <f>784+G14</f>
        <v>809</v>
      </c>
      <c r="J14" s="493">
        <f t="shared" si="2"/>
        <v>0.43820734736680178</v>
      </c>
      <c r="K14" s="494">
        <v>66322</v>
      </c>
      <c r="L14" s="489">
        <f>1083826/10</f>
        <v>108382.6</v>
      </c>
      <c r="M14" s="495">
        <f>12051+K14</f>
        <v>78373</v>
      </c>
      <c r="N14" s="496">
        <f t="shared" si="1"/>
        <v>0.72311422682238657</v>
      </c>
      <c r="O14" s="495">
        <f>M14*1.01</f>
        <v>79156.73</v>
      </c>
      <c r="P14" s="497"/>
      <c r="Q14" s="498">
        <f>L14*3</f>
        <v>325147.80000000005</v>
      </c>
      <c r="R14" s="499"/>
      <c r="S14" s="500"/>
      <c r="T14" s="501"/>
      <c r="U14" s="501"/>
      <c r="V14" s="501"/>
      <c r="W14" s="501"/>
    </row>
    <row r="15" spans="1:23" ht="15" thickBot="1">
      <c r="A15" s="198" t="s">
        <v>40</v>
      </c>
      <c r="B15" s="205"/>
      <c r="C15" s="303">
        <f>SUM(C10:C14)</f>
        <v>270825</v>
      </c>
      <c r="D15" s="303">
        <f>SUM(D10:D14)</f>
        <v>292815</v>
      </c>
      <c r="E15" s="303">
        <f>SUM(E10:E14)</f>
        <v>272297</v>
      </c>
      <c r="F15" s="312">
        <f t="shared" si="0"/>
        <v>0.92992845311886341</v>
      </c>
      <c r="G15" s="262">
        <f>SUM(G10:G14)</f>
        <v>5796</v>
      </c>
      <c r="H15" s="262">
        <f>SUM(H10:H14)</f>
        <v>33185.730000000003</v>
      </c>
      <c r="I15" s="262">
        <f>SUM(I10:I14)</f>
        <v>8233</v>
      </c>
      <c r="J15" s="312">
        <f t="shared" si="2"/>
        <v>0.24808856095677267</v>
      </c>
      <c r="K15" s="350">
        <f>SUM(K10:K14)</f>
        <v>91390.096149999998</v>
      </c>
      <c r="L15" s="303">
        <f>SUM(L10:L14)</f>
        <v>256378.30000000002</v>
      </c>
      <c r="M15" s="303">
        <f>SUM(M10:M14)</f>
        <v>108686.0024</v>
      </c>
      <c r="N15" s="449">
        <f t="shared" si="1"/>
        <v>0.42392824353699199</v>
      </c>
      <c r="O15" s="351">
        <f>SUM(O10:O14)</f>
        <v>109772.86242399999</v>
      </c>
      <c r="P15" s="362"/>
      <c r="Q15" s="374">
        <f>SUM(Q10:Q14)</f>
        <v>794026.39970000007</v>
      </c>
      <c r="R15" s="499"/>
      <c r="U15" s="176"/>
      <c r="V15" s="179"/>
      <c r="W15" s="179"/>
    </row>
    <row r="16" spans="1:23" ht="15" thickBot="1">
      <c r="A16" s="141"/>
      <c r="B16" s="207"/>
      <c r="C16" s="199"/>
      <c r="D16" s="142"/>
      <c r="E16" s="142"/>
      <c r="F16" s="201"/>
      <c r="G16" s="263"/>
      <c r="H16" s="264"/>
      <c r="I16" s="264"/>
      <c r="J16" s="201"/>
      <c r="K16" s="352"/>
      <c r="L16" s="353"/>
      <c r="M16" s="354"/>
      <c r="N16" s="142"/>
      <c r="O16" s="354"/>
      <c r="P16" s="353"/>
      <c r="Q16" s="375"/>
      <c r="R16" s="499"/>
      <c r="S16" s="451"/>
      <c r="T16" s="457"/>
      <c r="U16" s="181"/>
      <c r="V16" s="181"/>
      <c r="W16" s="181"/>
    </row>
    <row r="17" spans="1:38" ht="15" thickBot="1">
      <c r="A17" s="206" t="s">
        <v>41</v>
      </c>
      <c r="B17" s="204" t="s">
        <v>78</v>
      </c>
      <c r="C17" s="325"/>
      <c r="D17" s="82"/>
      <c r="E17" s="316"/>
      <c r="F17" s="202"/>
      <c r="G17" s="265"/>
      <c r="H17" s="266"/>
      <c r="I17" s="266"/>
      <c r="J17" s="202"/>
      <c r="K17" s="325"/>
      <c r="L17" s="316"/>
      <c r="M17" s="355"/>
      <c r="N17" s="83"/>
      <c r="O17" s="355"/>
      <c r="P17" s="376"/>
      <c r="Q17" s="377"/>
      <c r="R17" s="499"/>
      <c r="S17" s="454"/>
      <c r="T17" s="179"/>
      <c r="U17" s="179"/>
      <c r="V17" s="179"/>
      <c r="W17" s="179"/>
    </row>
    <row r="18" spans="1:38" ht="15" thickBot="1">
      <c r="A18" s="194" t="s">
        <v>42</v>
      </c>
      <c r="B18" s="208" t="s">
        <v>79</v>
      </c>
      <c r="C18" s="326">
        <v>0</v>
      </c>
      <c r="D18" s="315">
        <v>225</v>
      </c>
      <c r="E18" s="315">
        <f>0+C18</f>
        <v>0</v>
      </c>
      <c r="F18" s="307">
        <f>E18/D18</f>
        <v>0</v>
      </c>
      <c r="G18" s="259">
        <v>135</v>
      </c>
      <c r="H18" s="299">
        <f>15218776/1000</f>
        <v>15218.776</v>
      </c>
      <c r="I18" s="260">
        <f>130+G18</f>
        <v>265</v>
      </c>
      <c r="J18" s="307">
        <f>I18/H18</f>
        <v>1.7412701257972389E-2</v>
      </c>
      <c r="K18" s="326">
        <v>0</v>
      </c>
      <c r="L18" s="315">
        <f>309350/10</f>
        <v>30935</v>
      </c>
      <c r="M18" s="347">
        <f>0+K18</f>
        <v>0</v>
      </c>
      <c r="N18" s="446">
        <f>M18/L18</f>
        <v>0</v>
      </c>
      <c r="O18" s="347">
        <f>M18*1.01</f>
        <v>0</v>
      </c>
      <c r="P18" s="371"/>
      <c r="Q18" s="372">
        <v>0</v>
      </c>
      <c r="R18" s="499"/>
      <c r="S18" s="453"/>
      <c r="T18" s="178"/>
      <c r="U18" s="178"/>
      <c r="V18" s="176"/>
      <c r="W18" s="176"/>
    </row>
    <row r="19" spans="1:38">
      <c r="A19" s="620" t="s">
        <v>44</v>
      </c>
      <c r="B19" s="251" t="s">
        <v>80</v>
      </c>
      <c r="C19" s="327">
        <v>0</v>
      </c>
      <c r="D19" s="317">
        <v>981</v>
      </c>
      <c r="E19" s="317">
        <f>0+C19</f>
        <v>0</v>
      </c>
      <c r="F19" s="345">
        <f>E19/D19</f>
        <v>0</v>
      </c>
      <c r="G19" s="267">
        <v>91</v>
      </c>
      <c r="H19" s="300">
        <f>6983149/1000</f>
        <v>6983.1490000000003</v>
      </c>
      <c r="I19" s="260">
        <f>77+G19</f>
        <v>168</v>
      </c>
      <c r="J19" s="307">
        <f>I19/H19</f>
        <v>2.4057914273345735E-2</v>
      </c>
      <c r="K19" s="356">
        <v>0</v>
      </c>
      <c r="L19" s="315">
        <f>422080/10</f>
        <v>42208</v>
      </c>
      <c r="M19" s="357">
        <f>0+K19</f>
        <v>0</v>
      </c>
      <c r="N19" s="446">
        <f>M19/L19</f>
        <v>0</v>
      </c>
      <c r="O19" s="357">
        <f>M19*1.01</f>
        <v>0</v>
      </c>
      <c r="P19" s="378"/>
      <c r="Q19" s="379">
        <v>0</v>
      </c>
      <c r="R19" s="184"/>
      <c r="S19" s="455"/>
      <c r="T19" s="184"/>
      <c r="U19" s="178"/>
      <c r="V19" s="176"/>
      <c r="W19" s="176"/>
    </row>
    <row r="20" spans="1:38">
      <c r="A20" s="621"/>
      <c r="B20" s="240" t="s">
        <v>46</v>
      </c>
      <c r="C20" s="328">
        <v>0</v>
      </c>
      <c r="D20" s="302">
        <v>10</v>
      </c>
      <c r="E20" s="302">
        <f>0+C20</f>
        <v>0</v>
      </c>
      <c r="F20" s="346">
        <f>E20/D20</f>
        <v>0</v>
      </c>
      <c r="G20" s="269">
        <v>19</v>
      </c>
      <c r="H20" s="298">
        <f>1031917/1000</f>
        <v>1031.9169999999999</v>
      </c>
      <c r="I20" s="261">
        <f>23+G20</f>
        <v>42</v>
      </c>
      <c r="J20" s="308">
        <f>I20/H20</f>
        <v>4.0700947847549761E-2</v>
      </c>
      <c r="K20" s="358">
        <v>0</v>
      </c>
      <c r="L20" s="302">
        <f>24078/10</f>
        <v>2407.8000000000002</v>
      </c>
      <c r="M20" s="359">
        <f>0+K20</f>
        <v>0</v>
      </c>
      <c r="N20" s="447">
        <f>M20/L20</f>
        <v>0</v>
      </c>
      <c r="O20" s="359">
        <f>M20*1.01</f>
        <v>0</v>
      </c>
      <c r="P20" s="367"/>
      <c r="Q20" s="380">
        <v>0</v>
      </c>
      <c r="R20" s="184"/>
      <c r="S20" s="455"/>
      <c r="T20" s="184"/>
      <c r="U20" s="178"/>
      <c r="V20" s="176"/>
      <c r="W20" s="176"/>
    </row>
    <row r="21" spans="1:38" ht="15" thickBot="1">
      <c r="A21" s="622"/>
      <c r="B21" s="450" t="s">
        <v>47</v>
      </c>
      <c r="C21" s="329">
        <v>0</v>
      </c>
      <c r="D21" s="399">
        <v>7</v>
      </c>
      <c r="E21" s="318">
        <f>0+C21</f>
        <v>0</v>
      </c>
      <c r="F21" s="342">
        <f>E21/D21</f>
        <v>0</v>
      </c>
      <c r="G21" s="270">
        <v>101</v>
      </c>
      <c r="H21" s="301">
        <f>13534945/1000</f>
        <v>13534.945</v>
      </c>
      <c r="I21" s="271">
        <f>104+G21</f>
        <v>205</v>
      </c>
      <c r="J21" s="342">
        <f>I21/H21</f>
        <v>1.5145979536673404E-2</v>
      </c>
      <c r="K21" s="360">
        <v>0</v>
      </c>
      <c r="L21" s="318">
        <f>306091/10</f>
        <v>30609.1</v>
      </c>
      <c r="M21" s="361">
        <f>0+K21</f>
        <v>0</v>
      </c>
      <c r="N21" s="448">
        <f>M21/L21</f>
        <v>0</v>
      </c>
      <c r="O21" s="361">
        <f>M21*1.01</f>
        <v>0</v>
      </c>
      <c r="P21" s="361"/>
      <c r="Q21" s="381">
        <v>0</v>
      </c>
      <c r="R21" s="184"/>
      <c r="S21" s="455"/>
      <c r="T21" s="184"/>
      <c r="U21" s="176"/>
      <c r="V21" s="176"/>
      <c r="W21" s="176"/>
    </row>
    <row r="22" spans="1:38" s="104" customFormat="1" ht="15" thickBot="1">
      <c r="A22" s="144" t="s">
        <v>48</v>
      </c>
      <c r="B22" s="171"/>
      <c r="C22" s="350">
        <f>SUM(C18:C21)</f>
        <v>0</v>
      </c>
      <c r="D22" s="394">
        <f>SUM(D18:D21)</f>
        <v>1223</v>
      </c>
      <c r="E22" s="393">
        <f>SUM(E18:E21)</f>
        <v>0</v>
      </c>
      <c r="F22" s="312">
        <f>E22/D22</f>
        <v>0</v>
      </c>
      <c r="G22" s="272">
        <f>SUM(G18:G21)</f>
        <v>346</v>
      </c>
      <c r="H22" s="272">
        <f>SUM(H18:H21)</f>
        <v>36768.786999999997</v>
      </c>
      <c r="I22" s="262">
        <f>SUM(I18:I21)</f>
        <v>680</v>
      </c>
      <c r="J22" s="343">
        <f>I22/H22</f>
        <v>1.84939470535158E-2</v>
      </c>
      <c r="K22" s="330">
        <f>SUM(K18:K21)</f>
        <v>0</v>
      </c>
      <c r="L22" s="303">
        <f>SUM(L18:L21)</f>
        <v>106159.9</v>
      </c>
      <c r="M22" s="303">
        <f>SUM(M18:M21)</f>
        <v>0</v>
      </c>
      <c r="N22" s="449">
        <f>M22/L22</f>
        <v>0</v>
      </c>
      <c r="O22" s="382">
        <f>SUM(O18:O21)</f>
        <v>0</v>
      </c>
      <c r="P22" s="362"/>
      <c r="Q22" s="374">
        <f>SUM(Q18:Q21)</f>
        <v>0</v>
      </c>
      <c r="R22" s="179"/>
      <c r="S22" s="454"/>
      <c r="T22" s="179"/>
      <c r="U22" s="179"/>
      <c r="V22" s="179"/>
      <c r="W22" s="179"/>
      <c r="X22"/>
      <c r="Y22"/>
      <c r="Z22"/>
      <c r="AA22"/>
      <c r="AB22"/>
      <c r="AC22"/>
      <c r="AD22"/>
      <c r="AE22"/>
      <c r="AF22"/>
      <c r="AG22"/>
      <c r="AH22"/>
      <c r="AI22"/>
      <c r="AJ22"/>
      <c r="AK22"/>
      <c r="AL22"/>
    </row>
    <row r="23" spans="1:38" ht="15" thickBot="1">
      <c r="A23" s="209"/>
      <c r="B23" s="207"/>
      <c r="C23" s="209"/>
      <c r="D23" s="207"/>
      <c r="E23" s="207"/>
      <c r="F23" s="210"/>
      <c r="G23" s="273"/>
      <c r="H23" s="274"/>
      <c r="I23" s="274"/>
      <c r="J23" s="344"/>
      <c r="K23" s="363"/>
      <c r="L23" s="364"/>
      <c r="M23" s="364"/>
      <c r="N23" s="207"/>
      <c r="O23" s="364"/>
      <c r="P23" s="364"/>
      <c r="Q23" s="383"/>
      <c r="R23" s="181"/>
      <c r="S23" s="451"/>
      <c r="T23" s="181"/>
      <c r="U23" s="181"/>
      <c r="V23" s="181"/>
      <c r="W23" s="181"/>
    </row>
    <row r="24" spans="1:38">
      <c r="A24" s="617" t="s">
        <v>865</v>
      </c>
      <c r="B24" s="213" t="s">
        <v>81</v>
      </c>
      <c r="C24" s="327">
        <v>0</v>
      </c>
      <c r="D24" s="317">
        <v>375</v>
      </c>
      <c r="E24" s="317">
        <f>0+C24</f>
        <v>0</v>
      </c>
      <c r="F24" s="345">
        <f>E24/D24</f>
        <v>0</v>
      </c>
      <c r="G24" s="267">
        <v>0</v>
      </c>
      <c r="H24" s="268">
        <v>0</v>
      </c>
      <c r="I24" s="261">
        <f>0+G24</f>
        <v>0</v>
      </c>
      <c r="J24" s="308">
        <v>0</v>
      </c>
      <c r="K24" s="327">
        <v>0</v>
      </c>
      <c r="L24" s="317">
        <v>0</v>
      </c>
      <c r="M24" s="357">
        <f>0+K24</f>
        <v>0</v>
      </c>
      <c r="N24" s="446">
        <v>0</v>
      </c>
      <c r="O24" s="357">
        <f>M24*1.01</f>
        <v>0</v>
      </c>
      <c r="P24" s="378"/>
      <c r="Q24" s="384">
        <v>0</v>
      </c>
      <c r="R24" s="181"/>
      <c r="S24" s="451"/>
      <c r="T24" s="181"/>
      <c r="U24" s="181"/>
      <c r="V24" s="181"/>
      <c r="W24" s="181"/>
    </row>
    <row r="25" spans="1:38">
      <c r="A25" s="618"/>
      <c r="B25" s="214" t="s">
        <v>43</v>
      </c>
      <c r="C25" s="331">
        <v>0</v>
      </c>
      <c r="D25" s="319">
        <v>750</v>
      </c>
      <c r="E25" s="319">
        <f>0+C25</f>
        <v>0</v>
      </c>
      <c r="F25" s="346">
        <f>E25/D25</f>
        <v>0</v>
      </c>
      <c r="G25" s="275">
        <v>0</v>
      </c>
      <c r="H25" s="276">
        <v>0</v>
      </c>
      <c r="I25" s="261">
        <f>0+G25</f>
        <v>0</v>
      </c>
      <c r="J25" s="308">
        <v>0</v>
      </c>
      <c r="K25" s="331">
        <v>0</v>
      </c>
      <c r="L25" s="319">
        <v>0</v>
      </c>
      <c r="M25" s="365">
        <f>0+K25</f>
        <v>0</v>
      </c>
      <c r="N25" s="447">
        <v>0</v>
      </c>
      <c r="O25" s="365">
        <f>M25*1.01</f>
        <v>0</v>
      </c>
      <c r="P25" s="385"/>
      <c r="Q25" s="386">
        <v>0</v>
      </c>
      <c r="R25" s="181"/>
      <c r="S25" s="451"/>
      <c r="T25" s="181"/>
      <c r="U25" s="181"/>
      <c r="V25" s="181"/>
      <c r="W25" s="181"/>
    </row>
    <row r="26" spans="1:38">
      <c r="A26" s="618"/>
      <c r="B26" s="214" t="s">
        <v>863</v>
      </c>
      <c r="C26" s="328">
        <v>0</v>
      </c>
      <c r="D26" s="302">
        <f>20+2</f>
        <v>22</v>
      </c>
      <c r="E26" s="302">
        <f>0+C26</f>
        <v>0</v>
      </c>
      <c r="F26" s="346">
        <f>E26/D26</f>
        <v>0</v>
      </c>
      <c r="G26" s="269">
        <v>0</v>
      </c>
      <c r="H26" s="261">
        <v>0</v>
      </c>
      <c r="I26" s="261">
        <f>0+G26</f>
        <v>0</v>
      </c>
      <c r="J26" s="308">
        <v>0</v>
      </c>
      <c r="K26" s="328">
        <v>0</v>
      </c>
      <c r="L26" s="302">
        <v>0</v>
      </c>
      <c r="M26" s="359">
        <f>0+K26</f>
        <v>0</v>
      </c>
      <c r="N26" s="447">
        <v>0</v>
      </c>
      <c r="O26" s="359">
        <f>M26*1.01</f>
        <v>0</v>
      </c>
      <c r="P26" s="367"/>
      <c r="Q26" s="387">
        <v>0</v>
      </c>
      <c r="R26" s="181"/>
      <c r="S26" s="451"/>
      <c r="T26" s="181"/>
      <c r="U26" s="181"/>
      <c r="V26" s="181"/>
      <c r="W26" s="181"/>
    </row>
    <row r="27" spans="1:38" ht="15" thickBot="1">
      <c r="A27" s="619"/>
      <c r="B27" s="215" t="s">
        <v>47</v>
      </c>
      <c r="C27" s="332">
        <v>0</v>
      </c>
      <c r="D27" s="320">
        <v>6</v>
      </c>
      <c r="E27" s="320">
        <f>0+C27</f>
        <v>0</v>
      </c>
      <c r="F27" s="342">
        <f>E27/D27</f>
        <v>0</v>
      </c>
      <c r="G27" s="277">
        <v>0</v>
      </c>
      <c r="H27" s="278">
        <v>0</v>
      </c>
      <c r="I27" s="271">
        <f>0+G27</f>
        <v>0</v>
      </c>
      <c r="J27" s="342">
        <v>0</v>
      </c>
      <c r="K27" s="332">
        <v>0</v>
      </c>
      <c r="L27" s="320">
        <v>0</v>
      </c>
      <c r="M27" s="366">
        <f>0+K27</f>
        <v>0</v>
      </c>
      <c r="N27" s="448">
        <v>0</v>
      </c>
      <c r="O27" s="366">
        <f>M27*1.01</f>
        <v>0</v>
      </c>
      <c r="P27" s="388"/>
      <c r="Q27" s="389">
        <v>0</v>
      </c>
      <c r="R27" s="181"/>
      <c r="S27" s="451"/>
      <c r="T27" s="181"/>
      <c r="U27" s="181"/>
      <c r="V27" s="181"/>
      <c r="W27" s="181"/>
    </row>
    <row r="28" spans="1:38" s="402" customFormat="1">
      <c r="A28" s="476"/>
      <c r="B28" s="477" t="s">
        <v>82</v>
      </c>
      <c r="C28" s="478">
        <f>SUM(C24:C27)</f>
        <v>0</v>
      </c>
      <c r="D28" s="400">
        <f>SUM(D24:D27)</f>
        <v>1153</v>
      </c>
      <c r="E28" s="400">
        <f>SUM(E24:E27)</f>
        <v>0</v>
      </c>
      <c r="F28" s="479">
        <f>E28/D28</f>
        <v>0</v>
      </c>
      <c r="G28" s="480">
        <v>66</v>
      </c>
      <c r="H28" s="480">
        <f>7399156/1000</f>
        <v>7399.1559999999999</v>
      </c>
      <c r="I28" s="481">
        <f>67+G28</f>
        <v>133</v>
      </c>
      <c r="J28" s="479">
        <f>I28/H28</f>
        <v>1.7975023097228926E-2</v>
      </c>
      <c r="K28" s="478">
        <f>SUM(K24:K27)</f>
        <v>0</v>
      </c>
      <c r="L28" s="400">
        <f>92477/10</f>
        <v>9247.7000000000007</v>
      </c>
      <c r="M28" s="482">
        <f>SUM(M24:M27)</f>
        <v>0</v>
      </c>
      <c r="N28" s="483">
        <f>M28/L28</f>
        <v>0</v>
      </c>
      <c r="O28" s="482">
        <f>SUM(O24:O27)</f>
        <v>0</v>
      </c>
      <c r="P28" s="484"/>
      <c r="Q28" s="485">
        <f>SUM(Q24:Q27)</f>
        <v>0</v>
      </c>
      <c r="R28" s="181"/>
      <c r="S28" s="452"/>
      <c r="T28" s="401"/>
      <c r="U28" s="401"/>
      <c r="V28" s="401"/>
      <c r="W28" s="401"/>
    </row>
    <row r="29" spans="1:38">
      <c r="A29" s="54" t="s">
        <v>50</v>
      </c>
      <c r="B29" s="211"/>
      <c r="C29" s="333"/>
      <c r="D29" s="304"/>
      <c r="E29" s="304"/>
      <c r="F29" s="212"/>
      <c r="G29" s="508"/>
      <c r="H29" s="279"/>
      <c r="I29" s="279"/>
      <c r="J29" s="212"/>
      <c r="K29" s="333"/>
      <c r="L29" s="304"/>
      <c r="M29" s="304"/>
      <c r="N29" s="20"/>
      <c r="O29" s="304"/>
      <c r="P29" s="304"/>
      <c r="Q29" s="390"/>
      <c r="R29" s="181"/>
      <c r="S29" s="454"/>
      <c r="T29" s="179"/>
      <c r="U29" s="179"/>
      <c r="V29" s="179"/>
      <c r="W29" s="179"/>
    </row>
    <row r="30" spans="1:38">
      <c r="A30" s="89" t="s">
        <v>51</v>
      </c>
      <c r="B30" s="138"/>
      <c r="C30" s="334">
        <v>0</v>
      </c>
      <c r="D30" s="321">
        <v>0</v>
      </c>
      <c r="E30" s="321">
        <f>0+C30</f>
        <v>0</v>
      </c>
      <c r="F30" s="346">
        <v>0</v>
      </c>
      <c r="G30" s="280">
        <v>0</v>
      </c>
      <c r="H30" s="281">
        <v>0</v>
      </c>
      <c r="I30" s="281">
        <v>0</v>
      </c>
      <c r="J30" s="445">
        <v>0</v>
      </c>
      <c r="K30" s="334">
        <v>0</v>
      </c>
      <c r="L30" s="321">
        <v>0</v>
      </c>
      <c r="M30" s="367">
        <f>0+K30</f>
        <v>0</v>
      </c>
      <c r="N30" s="447">
        <v>0</v>
      </c>
      <c r="O30" s="367">
        <f>M30*1.01</f>
        <v>0</v>
      </c>
      <c r="P30" s="367"/>
      <c r="Q30" s="380">
        <v>0</v>
      </c>
      <c r="R30" s="178"/>
      <c r="S30" s="453"/>
      <c r="T30" s="178"/>
      <c r="U30" s="178"/>
      <c r="V30" s="176"/>
      <c r="W30" s="176"/>
    </row>
    <row r="31" spans="1:38" ht="15" thickBot="1">
      <c r="A31" s="95" t="s">
        <v>52</v>
      </c>
      <c r="B31" s="140"/>
      <c r="C31" s="335"/>
      <c r="D31" s="305"/>
      <c r="E31" s="305"/>
      <c r="F31" s="159"/>
      <c r="G31" s="282">
        <f>G30</f>
        <v>0</v>
      </c>
      <c r="H31" s="282">
        <f>H30</f>
        <v>0</v>
      </c>
      <c r="I31" s="282">
        <f>I30</f>
        <v>0</v>
      </c>
      <c r="J31" s="341">
        <v>0</v>
      </c>
      <c r="K31" s="335"/>
      <c r="L31" s="305"/>
      <c r="M31" s="368"/>
      <c r="N31" s="370"/>
      <c r="O31" s="368"/>
      <c r="P31" s="368"/>
      <c r="Q31" s="391"/>
      <c r="R31" s="182"/>
      <c r="S31" s="454"/>
      <c r="T31" s="182"/>
      <c r="U31" s="182"/>
      <c r="V31" s="179"/>
      <c r="W31" s="179"/>
    </row>
    <row r="32" spans="1:38" ht="15" thickBot="1">
      <c r="A32" s="141"/>
      <c r="B32" s="142"/>
      <c r="C32" s="141"/>
      <c r="D32" s="142"/>
      <c r="E32" s="142"/>
      <c r="F32" s="143"/>
      <c r="G32" s="283"/>
      <c r="H32" s="264"/>
      <c r="I32" s="264"/>
      <c r="J32" s="143"/>
      <c r="K32" s="369"/>
      <c r="L32" s="353"/>
      <c r="M32" s="353"/>
      <c r="N32" s="142"/>
      <c r="O32" s="353"/>
      <c r="P32" s="353"/>
      <c r="Q32" s="392"/>
      <c r="R32" s="181"/>
      <c r="S32" s="451"/>
      <c r="T32" s="181"/>
      <c r="U32" s="181"/>
      <c r="V32" s="181"/>
      <c r="W32" s="181"/>
    </row>
    <row r="33" spans="1:38" ht="15" thickBot="1">
      <c r="A33" s="95" t="s">
        <v>53</v>
      </c>
      <c r="B33" s="140"/>
      <c r="C33" s="305">
        <f>C15+C22+C28</f>
        <v>270825</v>
      </c>
      <c r="D33" s="305">
        <f>D15+D22+D28</f>
        <v>295191</v>
      </c>
      <c r="E33" s="305">
        <f>E15+E22+E28</f>
        <v>272297</v>
      </c>
      <c r="F33" s="341">
        <f>E33/D33</f>
        <v>0.92244343492857162</v>
      </c>
      <c r="G33" s="282">
        <f>G31+G28+G22+G15</f>
        <v>6208</v>
      </c>
      <c r="H33" s="282">
        <f>H31+H28+H22+H15</f>
        <v>77353.67300000001</v>
      </c>
      <c r="I33" s="282">
        <f>I31+I28+I22+I15</f>
        <v>9046</v>
      </c>
      <c r="J33" s="341">
        <f>I33/H33</f>
        <v>0.1169433803098141</v>
      </c>
      <c r="K33" s="305">
        <f>K15+K22+K28</f>
        <v>91390.096149999998</v>
      </c>
      <c r="L33" s="305">
        <f>L15+L22+L28</f>
        <v>371785.9</v>
      </c>
      <c r="M33" s="305">
        <f>M15+M22+M28</f>
        <v>108686.0024</v>
      </c>
      <c r="N33" s="449">
        <f>M33/L33</f>
        <v>0.29233492286824214</v>
      </c>
      <c r="O33" s="305">
        <f>O15+O22+O28</f>
        <v>109772.86242399999</v>
      </c>
      <c r="P33" s="368"/>
      <c r="Q33" s="305">
        <f>Q15+Q22+Q28</f>
        <v>794026.39970000007</v>
      </c>
      <c r="R33" s="179"/>
      <c r="S33" s="451"/>
      <c r="T33" s="181"/>
      <c r="U33" s="179"/>
      <c r="V33" s="179"/>
      <c r="W33" s="179"/>
    </row>
    <row r="34" spans="1:38" ht="15" thickBot="1">
      <c r="A34" s="144" t="s">
        <v>54</v>
      </c>
      <c r="B34" s="145"/>
      <c r="C34" s="163"/>
      <c r="D34" s="164"/>
      <c r="E34" s="164"/>
      <c r="F34" s="165"/>
      <c r="G34" s="296">
        <v>246</v>
      </c>
      <c r="H34" s="282">
        <f>1412534/1000</f>
        <v>1412.5340000000001</v>
      </c>
      <c r="I34" s="272">
        <f>258+G34</f>
        <v>504</v>
      </c>
      <c r="J34" s="341">
        <f>I34/H34</f>
        <v>0.35680557069776725</v>
      </c>
      <c r="K34" s="163"/>
      <c r="L34" s="164"/>
      <c r="M34" s="164"/>
      <c r="N34" s="164"/>
      <c r="O34" s="164"/>
      <c r="P34" s="166"/>
      <c r="Q34" s="165"/>
      <c r="R34" s="179"/>
      <c r="S34" s="451"/>
      <c r="T34" s="181"/>
      <c r="U34" s="179"/>
      <c r="V34" s="179"/>
      <c r="W34" s="179"/>
    </row>
    <row r="35" spans="1:38" ht="16.2">
      <c r="A35" s="147" t="s">
        <v>858</v>
      </c>
      <c r="B35" s="104"/>
      <c r="C35" s="104"/>
      <c r="D35" s="104"/>
      <c r="E35" s="104"/>
      <c r="F35" s="104"/>
      <c r="G35" s="104"/>
      <c r="H35" s="104"/>
      <c r="I35" s="104"/>
      <c r="J35" s="104"/>
      <c r="K35" s="104"/>
      <c r="L35" s="104"/>
      <c r="M35" s="104"/>
      <c r="N35" s="104"/>
      <c r="O35" s="104"/>
      <c r="P35" s="104"/>
      <c r="Q35" s="104"/>
      <c r="R35" s="104"/>
      <c r="S35" s="451"/>
      <c r="T35" s="181"/>
      <c r="U35" s="104"/>
      <c r="V35" s="107"/>
      <c r="W35" s="107"/>
      <c r="X35" s="104"/>
      <c r="Y35" s="104"/>
      <c r="Z35" s="104"/>
      <c r="AA35" s="104"/>
      <c r="AB35" s="104"/>
      <c r="AC35" s="104"/>
      <c r="AD35" s="104"/>
      <c r="AE35" s="104"/>
      <c r="AF35" s="104"/>
      <c r="AG35" s="104"/>
      <c r="AH35" s="104"/>
      <c r="AI35" s="104"/>
      <c r="AJ35" s="104"/>
      <c r="AK35" s="104"/>
      <c r="AL35" s="104"/>
    </row>
    <row r="36" spans="1:38">
      <c r="A36" t="s">
        <v>859</v>
      </c>
    </row>
    <row r="37" spans="1:38" ht="30" customHeight="1">
      <c r="A37" s="612" t="s">
        <v>96</v>
      </c>
      <c r="B37" s="612"/>
      <c r="C37" s="612"/>
      <c r="D37" s="612"/>
      <c r="E37" s="612"/>
      <c r="F37" s="612"/>
      <c r="G37" s="612"/>
      <c r="H37" s="612"/>
      <c r="I37" s="612"/>
      <c r="J37" s="612"/>
      <c r="K37" s="612"/>
      <c r="L37" s="612"/>
      <c r="M37" s="612"/>
      <c r="N37" s="612"/>
      <c r="O37" s="612"/>
      <c r="P37" s="612"/>
      <c r="Q37" s="612"/>
    </row>
    <row r="40" spans="1:38">
      <c r="H40" s="297"/>
    </row>
  </sheetData>
  <mergeCells count="8">
    <mergeCell ref="A37:Q37"/>
    <mergeCell ref="C3:F3"/>
    <mergeCell ref="G3:J3"/>
    <mergeCell ref="K3:Q3"/>
    <mergeCell ref="A24:A27"/>
    <mergeCell ref="A19:A21"/>
    <mergeCell ref="A7:A10"/>
    <mergeCell ref="A11:A13"/>
  </mergeCells>
  <pageMargins left="0.25" right="0.25" top="0.75" bottom="0.75" header="0.3" footer="0.3"/>
  <pageSetup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zoomScale="90" zoomScaleNormal="90" workbookViewId="0"/>
  </sheetViews>
  <sheetFormatPr defaultRowHeight="14.4"/>
  <cols>
    <col min="1" max="1" width="16.5546875" customWidth="1"/>
    <col min="2" max="2" width="16.109375" customWidth="1"/>
    <col min="3" max="3" width="20.88671875" customWidth="1"/>
    <col min="4" max="4" width="34.44140625" customWidth="1"/>
    <col min="5" max="5" width="20" customWidth="1"/>
    <col min="6" max="6" width="15.88671875" customWidth="1"/>
    <col min="7" max="7" width="16.5546875" customWidth="1"/>
    <col min="8" max="8" width="15.109375" customWidth="1"/>
    <col min="9" max="9" width="11" customWidth="1"/>
    <col min="10" max="10" width="11.88671875" customWidth="1"/>
    <col min="11" max="11" width="11.44140625" customWidth="1"/>
    <col min="12" max="12" width="12.44140625" customWidth="1"/>
    <col min="13" max="13" width="13.44140625" customWidth="1"/>
    <col min="15" max="15" width="34.6640625" customWidth="1"/>
  </cols>
  <sheetData>
    <row r="1" spans="1:13" ht="23.1" customHeight="1">
      <c r="A1" t="s">
        <v>912</v>
      </c>
      <c r="B1" s="104" t="s">
        <v>913</v>
      </c>
    </row>
    <row r="2" spans="1:13">
      <c r="A2" s="649" t="s">
        <v>914</v>
      </c>
      <c r="B2" s="649"/>
      <c r="C2" s="650"/>
      <c r="D2" s="651"/>
      <c r="E2" s="652" t="s">
        <v>915</v>
      </c>
      <c r="F2" s="653" t="s">
        <v>916</v>
      </c>
      <c r="G2" s="654"/>
      <c r="H2" s="655"/>
      <c r="I2" s="656" t="s">
        <v>917</v>
      </c>
      <c r="J2" s="657"/>
      <c r="K2" s="657"/>
      <c r="L2" s="657"/>
      <c r="M2" s="658"/>
    </row>
    <row r="3" spans="1:13" ht="72">
      <c r="A3" s="659" t="s">
        <v>918</v>
      </c>
      <c r="B3" s="660" t="s">
        <v>919</v>
      </c>
      <c r="C3" s="661" t="s">
        <v>920</v>
      </c>
      <c r="D3" s="661" t="s">
        <v>78</v>
      </c>
      <c r="E3" s="662" t="s">
        <v>67</v>
      </c>
      <c r="F3" s="663" t="s">
        <v>921</v>
      </c>
      <c r="G3" s="663" t="s">
        <v>922</v>
      </c>
      <c r="H3" s="663" t="s">
        <v>923</v>
      </c>
      <c r="I3" s="664" t="s">
        <v>924</v>
      </c>
      <c r="J3" s="664" t="s">
        <v>925</v>
      </c>
      <c r="K3" s="665" t="s">
        <v>926</v>
      </c>
      <c r="L3" s="665" t="s">
        <v>927</v>
      </c>
      <c r="M3" s="665" t="s">
        <v>928</v>
      </c>
    </row>
    <row r="4" spans="1:13">
      <c r="A4" s="666" t="s">
        <v>64</v>
      </c>
      <c r="B4" s="667" t="s">
        <v>929</v>
      </c>
      <c r="C4" s="666" t="s">
        <v>33</v>
      </c>
      <c r="D4" s="668" t="s">
        <v>73</v>
      </c>
      <c r="E4" s="669">
        <f>'Qtr NG Master'!$E$7</f>
        <v>689</v>
      </c>
      <c r="F4" s="670"/>
      <c r="G4" s="671">
        <f>SUM(' Qtr NG LMI'!$E$7:$F$7)</f>
        <v>4797</v>
      </c>
      <c r="H4" s="671">
        <f>'Qtr NG Master'!$I$7</f>
        <v>5362</v>
      </c>
      <c r="I4" s="138"/>
      <c r="J4" s="138"/>
      <c r="K4" s="672"/>
      <c r="L4" s="672">
        <f>'Qtr NG Master'!$M$7</f>
        <v>9769.527</v>
      </c>
      <c r="M4" s="672">
        <f>'Qtr NG Master'!$Q$7</f>
        <v>106958</v>
      </c>
    </row>
    <row r="5" spans="1:13">
      <c r="A5" s="666" t="s">
        <v>64</v>
      </c>
      <c r="B5" s="667" t="s">
        <v>929</v>
      </c>
      <c r="C5" s="666" t="s">
        <v>33</v>
      </c>
      <c r="D5" s="668" t="s">
        <v>74</v>
      </c>
      <c r="E5" s="669">
        <f>'Qtr NG Master'!$E$8</f>
        <v>570</v>
      </c>
      <c r="F5" s="670"/>
      <c r="G5" s="671">
        <f>SUM(' Qtr NG LMI'!$E$8:$F$8)</f>
        <v>24</v>
      </c>
      <c r="H5" s="671">
        <f>'Qtr NG Master'!$I$8</f>
        <v>24</v>
      </c>
      <c r="I5" s="138"/>
      <c r="J5" s="138"/>
      <c r="K5" s="672"/>
      <c r="L5" s="672">
        <f>'Qtr NG Master'!$M$8</f>
        <v>92.938500000000005</v>
      </c>
      <c r="M5" s="672">
        <f>'Qtr NG Master'!$Q$8</f>
        <v>168000</v>
      </c>
    </row>
    <row r="6" spans="1:13">
      <c r="A6" s="666" t="s">
        <v>64</v>
      </c>
      <c r="B6" s="667" t="s">
        <v>929</v>
      </c>
      <c r="C6" s="666" t="s">
        <v>33</v>
      </c>
      <c r="D6" s="668" t="s">
        <v>75</v>
      </c>
      <c r="E6" s="669">
        <f>'Qtr NG Master'!$E$9</f>
        <v>5267</v>
      </c>
      <c r="F6" s="670"/>
      <c r="G6" s="671">
        <f>SUM(' Qtr NG LMI'!$E$9:$F$9)</f>
        <v>0</v>
      </c>
      <c r="H6" s="671">
        <f>'Qtr NG Master'!$I$9</f>
        <v>165</v>
      </c>
      <c r="I6" s="138"/>
      <c r="J6" s="138"/>
      <c r="K6" s="672"/>
      <c r="L6" s="672">
        <f>'Qtr NG Master'!$M$9</f>
        <v>18520.9336</v>
      </c>
      <c r="M6" s="672">
        <f>'Qtr NG Master'!$Q$9</f>
        <v>116428.4866</v>
      </c>
    </row>
    <row r="7" spans="1:13">
      <c r="A7" s="666" t="s">
        <v>64</v>
      </c>
      <c r="B7" s="667" t="s">
        <v>929</v>
      </c>
      <c r="C7" s="666" t="s">
        <v>34</v>
      </c>
      <c r="D7" s="668" t="s">
        <v>81</v>
      </c>
      <c r="E7" s="669">
        <f>'Qtr NG Master'!$E$11</f>
        <v>63</v>
      </c>
      <c r="F7" s="670">
        <f>'Qtr NG Master'!$H$11</f>
        <v>9455.2109999999993</v>
      </c>
      <c r="G7" s="671">
        <f>SUM(' Qtr NG LMI'!$E$10:$F$10)</f>
        <v>833</v>
      </c>
      <c r="H7" s="671">
        <f>'Qtr NG Master'!$I$11</f>
        <v>1219</v>
      </c>
      <c r="I7" s="138"/>
      <c r="J7" s="138"/>
      <c r="K7" s="672"/>
      <c r="L7" s="672">
        <f>'Qtr NG Master'!$M$11</f>
        <v>1654.6043</v>
      </c>
      <c r="M7" s="672">
        <f>'Qtr NG Master'!$Q$11</f>
        <v>23584.113099999999</v>
      </c>
    </row>
    <row r="8" spans="1:13">
      <c r="A8" s="666" t="s">
        <v>64</v>
      </c>
      <c r="B8" s="667" t="s">
        <v>929</v>
      </c>
      <c r="C8" s="666" t="s">
        <v>34</v>
      </c>
      <c r="D8" s="668" t="s">
        <v>77</v>
      </c>
      <c r="E8" s="669">
        <f>'Qtr NG Master'!$E$12</f>
        <v>318</v>
      </c>
      <c r="F8" s="670">
        <f>'Qtr NG Master'!$H$12</f>
        <v>1806.547</v>
      </c>
      <c r="G8" s="671">
        <f>SUM(' Qtr NG LMI'!$E$11:$F$11)</f>
        <v>12</v>
      </c>
      <c r="H8" s="671">
        <f>'Qtr NG Master'!$I$12</f>
        <v>492</v>
      </c>
      <c r="I8" s="138"/>
      <c r="J8" s="138"/>
      <c r="K8" s="672"/>
      <c r="L8" s="672">
        <f>'Qtr NG Master'!$M$12</f>
        <v>274.99900000000002</v>
      </c>
      <c r="M8" s="672">
        <f>'Qtr NG Master'!$Q$12</f>
        <v>19636</v>
      </c>
    </row>
    <row r="9" spans="1:13">
      <c r="A9" s="666" t="s">
        <v>64</v>
      </c>
      <c r="B9" s="667" t="s">
        <v>929</v>
      </c>
      <c r="C9" s="666" t="s">
        <v>34</v>
      </c>
      <c r="D9" s="668" t="s">
        <v>37</v>
      </c>
      <c r="E9" s="669">
        <f>'Qtr NG Master'!$E$13</f>
        <v>0</v>
      </c>
      <c r="F9" s="670">
        <f>'Qtr NG Master'!$H$13</f>
        <v>2283.306</v>
      </c>
      <c r="G9" s="671">
        <f>SUM(' Qtr NG LMI'!$E$12:$F$12)</f>
        <v>0</v>
      </c>
      <c r="H9" s="671">
        <f>'Qtr NG Master'!$I$13</f>
        <v>162</v>
      </c>
      <c r="I9" s="138"/>
      <c r="J9" s="138"/>
      <c r="K9" s="672"/>
      <c r="L9" s="672">
        <f>'Qtr NG Master'!$M$13</f>
        <v>0</v>
      </c>
      <c r="M9" s="672">
        <f>'Qtr NG Master'!$Q$13</f>
        <v>34272</v>
      </c>
    </row>
    <row r="10" spans="1:13">
      <c r="A10" s="666" t="s">
        <v>64</v>
      </c>
      <c r="B10" s="667" t="s">
        <v>929</v>
      </c>
      <c r="C10" s="666" t="s">
        <v>38</v>
      </c>
      <c r="D10" s="668" t="s">
        <v>39</v>
      </c>
      <c r="E10" s="669">
        <f>'Qtr NG Master'!$E$14</f>
        <v>265390</v>
      </c>
      <c r="F10" s="670">
        <f>'Qtr NG Master'!$H$14</f>
        <v>1846.1579999999999</v>
      </c>
      <c r="G10" s="671">
        <f>SUM(' Qtr NG LMI'!$E$13:$F$13)</f>
        <v>0</v>
      </c>
      <c r="H10" s="671">
        <f>'Qtr NG Master'!$I$14</f>
        <v>809</v>
      </c>
      <c r="I10" s="138"/>
      <c r="J10" s="138"/>
      <c r="K10" s="672"/>
      <c r="L10" s="672">
        <f>'Qtr NG Master'!$M$14</f>
        <v>78373</v>
      </c>
      <c r="M10" s="672">
        <f>'Qtr NG Master'!$Q$14</f>
        <v>325147.80000000005</v>
      </c>
    </row>
    <row r="11" spans="1:13">
      <c r="A11" s="666" t="s">
        <v>64</v>
      </c>
      <c r="B11" s="667" t="s">
        <v>930</v>
      </c>
      <c r="C11" s="666" t="s">
        <v>43</v>
      </c>
      <c r="D11" s="668" t="s">
        <v>43</v>
      </c>
      <c r="E11" s="669">
        <f>'Qtr NG Master'!$E$18</f>
        <v>0</v>
      </c>
      <c r="F11" s="670">
        <f>'Qtr NG Master'!H18</f>
        <v>15218.776</v>
      </c>
      <c r="G11" s="671">
        <f>' Qtr NG Business Class'!$E$7</f>
        <v>0</v>
      </c>
      <c r="H11" s="671">
        <f>'Qtr NG Master'!$I$18</f>
        <v>265</v>
      </c>
      <c r="I11" s="138"/>
      <c r="J11" s="138"/>
      <c r="K11" s="672"/>
      <c r="L11" s="672">
        <f>'Qtr NG Master'!$M$18</f>
        <v>0</v>
      </c>
      <c r="M11" s="672">
        <f>'Qtr NG Master'!$Q$18</f>
        <v>0</v>
      </c>
    </row>
    <row r="12" spans="1:13">
      <c r="A12" s="666" t="s">
        <v>64</v>
      </c>
      <c r="B12" s="667" t="s">
        <v>930</v>
      </c>
      <c r="C12" s="666" t="s">
        <v>44</v>
      </c>
      <c r="D12" s="668" t="s">
        <v>45</v>
      </c>
      <c r="E12" s="669">
        <f>'Qtr NG Master'!$E$19</f>
        <v>0</v>
      </c>
      <c r="F12" s="670">
        <f>'Qtr NG Master'!H19</f>
        <v>6983.1490000000003</v>
      </c>
      <c r="G12" s="671">
        <f>SUM(' Qtr NG Business Class'!$E$8:$F$8)</f>
        <v>0</v>
      </c>
      <c r="H12" s="671">
        <f>'Qtr NG Master'!$I$19</f>
        <v>168</v>
      </c>
      <c r="I12" s="138"/>
      <c r="J12" s="138"/>
      <c r="K12" s="672"/>
      <c r="L12" s="672">
        <f>'Qtr NG Master'!$M$19</f>
        <v>0</v>
      </c>
      <c r="M12" s="672">
        <f>'Qtr NG Master'!$Q$19</f>
        <v>0</v>
      </c>
    </row>
    <row r="13" spans="1:13">
      <c r="A13" s="666" t="s">
        <v>64</v>
      </c>
      <c r="B13" s="667" t="s">
        <v>930</v>
      </c>
      <c r="C13" s="666" t="s">
        <v>44</v>
      </c>
      <c r="D13" s="668" t="s">
        <v>46</v>
      </c>
      <c r="E13" s="669">
        <f>'Qtr NG Master'!$E$20</f>
        <v>0</v>
      </c>
      <c r="F13" s="670">
        <f>'Qtr NG Master'!H20</f>
        <v>1031.9169999999999</v>
      </c>
      <c r="G13" s="671">
        <f>SUM(' Qtr NG Business Class'!$E$9:$F$9)</f>
        <v>0</v>
      </c>
      <c r="H13" s="671">
        <f>'Qtr NG Master'!$I$20</f>
        <v>42</v>
      </c>
      <c r="I13" s="138"/>
      <c r="J13" s="138"/>
      <c r="K13" s="672"/>
      <c r="L13" s="672">
        <f>'Qtr NG Master'!$M$20</f>
        <v>0</v>
      </c>
      <c r="M13" s="672">
        <f>'Qtr NG Master'!$Q$20</f>
        <v>0</v>
      </c>
    </row>
    <row r="14" spans="1:13">
      <c r="A14" s="666" t="s">
        <v>64</v>
      </c>
      <c r="B14" s="667" t="s">
        <v>930</v>
      </c>
      <c r="C14" s="666" t="s">
        <v>44</v>
      </c>
      <c r="D14" s="668" t="s">
        <v>47</v>
      </c>
      <c r="E14" s="669">
        <f>'Qtr NG Master'!$E$21</f>
        <v>0</v>
      </c>
      <c r="F14" s="670">
        <f>'Qtr NG Master'!H21</f>
        <v>13534.945</v>
      </c>
      <c r="G14" s="671">
        <f>SUM(' Qtr NG Business Class'!$E$10:$F$10)</f>
        <v>0</v>
      </c>
      <c r="H14" s="671">
        <f>'Qtr NG Master'!$I$21</f>
        <v>205</v>
      </c>
      <c r="I14" s="138"/>
      <c r="J14" s="138"/>
      <c r="K14" s="672"/>
      <c r="L14" s="672">
        <f>'Qtr NG Master'!$M$21</f>
        <v>0</v>
      </c>
      <c r="M14" s="672">
        <f>'Qtr NG Master'!$Q$21</f>
        <v>0</v>
      </c>
    </row>
    <row r="15" spans="1:13">
      <c r="A15" s="666" t="s">
        <v>64</v>
      </c>
      <c r="B15" s="667" t="s">
        <v>87</v>
      </c>
      <c r="C15" s="666" t="s">
        <v>87</v>
      </c>
      <c r="D15" s="668" t="s">
        <v>81</v>
      </c>
      <c r="E15" s="669">
        <f>'Qtr NG Master'!$E$24</f>
        <v>0</v>
      </c>
      <c r="F15" s="670"/>
      <c r="G15" s="671">
        <f>SUM(' Qtr NG LMI'!$E$16:$F$16)</f>
        <v>0</v>
      </c>
      <c r="H15" s="671"/>
      <c r="I15" s="138"/>
      <c r="J15" s="138"/>
      <c r="K15" s="672"/>
      <c r="L15" s="672">
        <f>'Qtr NG Master'!$M$24</f>
        <v>0</v>
      </c>
      <c r="M15" s="672">
        <f>'Qtr NG Master'!$Q$24</f>
        <v>0</v>
      </c>
    </row>
    <row r="16" spans="1:13">
      <c r="A16" s="666" t="s">
        <v>64</v>
      </c>
      <c r="B16" s="667" t="s">
        <v>87</v>
      </c>
      <c r="C16" s="666" t="s">
        <v>87</v>
      </c>
      <c r="D16" s="668" t="s">
        <v>43</v>
      </c>
      <c r="E16" s="669">
        <f>'Qtr NG Master'!$E$25</f>
        <v>0</v>
      </c>
      <c r="F16" s="670"/>
      <c r="G16" s="671">
        <f>SUM(' Qtr NG LMI'!$E$17:$F$17)</f>
        <v>0</v>
      </c>
      <c r="H16" s="671"/>
      <c r="I16" s="138"/>
      <c r="J16" s="138"/>
      <c r="K16" s="672"/>
      <c r="L16" s="672">
        <f>'Qtr NG Master'!$M$25</f>
        <v>0</v>
      </c>
      <c r="M16" s="672">
        <f>'Qtr NG Master'!$Q$25</f>
        <v>0</v>
      </c>
    </row>
    <row r="17" spans="1:13">
      <c r="A17" s="666" t="s">
        <v>64</v>
      </c>
      <c r="B17" s="667" t="s">
        <v>87</v>
      </c>
      <c r="C17" s="666" t="s">
        <v>87</v>
      </c>
      <c r="D17" s="668" t="s">
        <v>45</v>
      </c>
      <c r="E17" s="669">
        <f>'Qtr NG Master'!$E$26</f>
        <v>0</v>
      </c>
      <c r="F17" s="670"/>
      <c r="G17" s="671">
        <f>SUM(' Qtr NG Business Class'!$E$13:$F$13)</f>
        <v>0</v>
      </c>
      <c r="H17" s="671"/>
      <c r="I17" s="138"/>
      <c r="J17" s="138"/>
      <c r="K17" s="672"/>
      <c r="L17" s="672">
        <f>'Qtr NG Master'!$M$26</f>
        <v>0</v>
      </c>
      <c r="M17" s="672">
        <f>'Qtr NG Master'!$Q$26</f>
        <v>0</v>
      </c>
    </row>
    <row r="18" spans="1:13">
      <c r="A18" s="666" t="s">
        <v>64</v>
      </c>
      <c r="B18" s="667" t="s">
        <v>87</v>
      </c>
      <c r="C18" s="666" t="s">
        <v>87</v>
      </c>
      <c r="D18" s="668" t="s">
        <v>47</v>
      </c>
      <c r="E18" s="669">
        <f>'Qtr NG Master'!$E$27</f>
        <v>0</v>
      </c>
      <c r="F18" s="670"/>
      <c r="G18" s="671">
        <f>SUM(' Qtr NG Business Class'!$E$14:$F$14)</f>
        <v>0</v>
      </c>
      <c r="H18" s="671"/>
      <c r="I18" s="138"/>
      <c r="J18" s="138"/>
      <c r="K18" s="672"/>
      <c r="L18" s="672">
        <f>'Qtr NG Master'!$M$27</f>
        <v>0</v>
      </c>
      <c r="M18" s="672">
        <f>'Qtr NG Master'!$Q$27</f>
        <v>0</v>
      </c>
    </row>
    <row r="19" spans="1:13" ht="28.8">
      <c r="A19" s="666" t="s">
        <v>64</v>
      </c>
      <c r="B19" s="667" t="s">
        <v>931</v>
      </c>
      <c r="C19" s="666" t="s">
        <v>51</v>
      </c>
      <c r="D19" s="668" t="s">
        <v>51</v>
      </c>
      <c r="E19" s="669">
        <f>'Qtr NG Master'!$E$30</f>
        <v>0</v>
      </c>
      <c r="F19" s="670">
        <f>'Qtr NG Master'!$I$30</f>
        <v>0</v>
      </c>
      <c r="G19" s="671">
        <f>SUM(' Qtr NG LMI'!$E$19:$F$19)</f>
        <v>0</v>
      </c>
      <c r="H19" s="671">
        <f>'Qtr NG Master'!$I$30</f>
        <v>0</v>
      </c>
      <c r="I19" s="138"/>
      <c r="J19" s="138"/>
      <c r="K19" s="672"/>
      <c r="L19" s="672">
        <f>'Qtr NG Master'!$M$30</f>
        <v>0</v>
      </c>
      <c r="M19" s="672">
        <f>'Qtr NG Master'!$Q$30</f>
        <v>0</v>
      </c>
    </row>
    <row r="20" spans="1:13">
      <c r="A20" s="666" t="s">
        <v>64</v>
      </c>
      <c r="B20" s="667" t="s">
        <v>929</v>
      </c>
      <c r="C20" s="666" t="s">
        <v>33</v>
      </c>
      <c r="D20" s="668"/>
      <c r="E20" s="669"/>
      <c r="F20" s="670">
        <f>'Qtr NG Master'!$H$10</f>
        <v>17794.508000000002</v>
      </c>
      <c r="G20" s="671"/>
      <c r="H20" s="671"/>
      <c r="I20" s="672"/>
      <c r="J20" s="672"/>
      <c r="K20" s="672"/>
      <c r="L20" s="138"/>
      <c r="M20" s="138"/>
    </row>
    <row r="21" spans="1:13">
      <c r="A21" s="666" t="s">
        <v>64</v>
      </c>
      <c r="B21" s="667" t="s">
        <v>87</v>
      </c>
      <c r="C21" s="666" t="s">
        <v>87</v>
      </c>
      <c r="D21" s="668"/>
      <c r="E21" s="669"/>
      <c r="F21" s="670">
        <f>'Qtr NG Master'!$H$28</f>
        <v>7399.1559999999999</v>
      </c>
      <c r="G21" s="671"/>
      <c r="H21" s="671">
        <f>'Qtr NG Master'!I$28</f>
        <v>133</v>
      </c>
      <c r="I21" s="672"/>
      <c r="J21" s="672"/>
      <c r="K21" s="672"/>
      <c r="L21" s="138"/>
      <c r="M21" s="138"/>
    </row>
    <row r="22" spans="1:13">
      <c r="A22" s="666"/>
      <c r="B22" s="667"/>
      <c r="C22" s="666"/>
      <c r="D22" s="668"/>
      <c r="E22" s="673"/>
      <c r="F22" s="670"/>
      <c r="G22" s="671"/>
      <c r="H22" s="671"/>
      <c r="I22" s="672"/>
      <c r="J22" s="672"/>
      <c r="K22" s="672"/>
      <c r="L22" s="138"/>
      <c r="M22" s="138"/>
    </row>
    <row r="23" spans="1:13">
      <c r="A23" s="666"/>
      <c r="B23" s="667"/>
      <c r="C23" s="666"/>
      <c r="D23" s="668"/>
      <c r="E23" s="673"/>
      <c r="F23" s="670"/>
      <c r="G23" s="671"/>
      <c r="H23" s="671"/>
      <c r="I23" s="672"/>
      <c r="J23" s="672"/>
      <c r="K23" s="672"/>
      <c r="L23" s="138"/>
      <c r="M23" s="138"/>
    </row>
    <row r="24" spans="1:13">
      <c r="A24" s="666"/>
      <c r="B24" s="667"/>
      <c r="C24" s="666"/>
      <c r="D24" s="668"/>
      <c r="E24" s="673"/>
      <c r="F24" s="670"/>
      <c r="G24" s="671"/>
      <c r="H24" s="671"/>
      <c r="I24" s="672"/>
      <c r="J24" s="672"/>
      <c r="K24" s="672"/>
      <c r="L24" s="138"/>
      <c r="M24" s="138"/>
    </row>
    <row r="25" spans="1:13">
      <c r="A25" s="666"/>
      <c r="B25" s="667"/>
      <c r="C25" s="666"/>
      <c r="D25" s="668"/>
      <c r="E25" s="673"/>
      <c r="F25" s="670"/>
      <c r="G25" s="671"/>
      <c r="H25" s="671"/>
      <c r="I25" s="672"/>
      <c r="J25" s="672"/>
      <c r="K25" s="672"/>
      <c r="L25" s="138"/>
      <c r="M25" s="138"/>
    </row>
    <row r="26" spans="1:13">
      <c r="A26" s="666"/>
      <c r="B26" s="667"/>
      <c r="C26" s="666"/>
      <c r="D26" s="668"/>
      <c r="E26" s="673"/>
      <c r="F26" s="670"/>
      <c r="G26" s="671"/>
      <c r="H26" s="671"/>
      <c r="I26" s="672"/>
      <c r="J26" s="672"/>
      <c r="K26" s="672"/>
      <c r="L26" s="138"/>
      <c r="M26" s="138"/>
    </row>
    <row r="27" spans="1:13">
      <c r="A27" s="666"/>
      <c r="B27" s="667"/>
      <c r="C27" s="666"/>
      <c r="D27" s="668"/>
      <c r="E27" s="673"/>
      <c r="F27" s="670"/>
      <c r="G27" s="671"/>
      <c r="H27" s="671"/>
      <c r="I27" s="672"/>
      <c r="J27" s="672"/>
      <c r="K27" s="672"/>
      <c r="L27" s="138"/>
      <c r="M27" s="138"/>
    </row>
    <row r="28" spans="1:13">
      <c r="A28" s="666"/>
      <c r="B28" s="667"/>
      <c r="C28" s="666"/>
      <c r="D28" s="668"/>
      <c r="E28" s="673"/>
      <c r="F28" s="670"/>
      <c r="G28" s="671"/>
      <c r="H28" s="671"/>
      <c r="I28" s="672"/>
      <c r="J28" s="672"/>
      <c r="K28" s="672"/>
      <c r="L28" s="138"/>
      <c r="M28" s="138"/>
    </row>
    <row r="29" spans="1:13">
      <c r="A29" s="666"/>
      <c r="B29" s="667"/>
      <c r="C29" s="666"/>
      <c r="D29" s="668"/>
      <c r="E29" s="673"/>
      <c r="F29" s="670"/>
      <c r="G29" s="671"/>
      <c r="H29" s="671"/>
      <c r="I29" s="672"/>
      <c r="J29" s="672"/>
      <c r="K29" s="672"/>
      <c r="L29" s="138"/>
      <c r="M29" s="138"/>
    </row>
    <row r="30" spans="1:13">
      <c r="A30" s="666"/>
      <c r="B30" s="667"/>
      <c r="C30" s="666"/>
      <c r="D30" s="668"/>
      <c r="E30" s="673"/>
      <c r="F30" s="670"/>
      <c r="G30" s="671"/>
      <c r="H30" s="671"/>
      <c r="I30" s="672"/>
      <c r="J30" s="672"/>
      <c r="K30" s="672"/>
      <c r="L30" s="138"/>
      <c r="M30" s="138"/>
    </row>
  </sheetData>
  <mergeCells count="3">
    <mergeCell ref="A2:C2"/>
    <mergeCell ref="F2:H2"/>
    <mergeCell ref="I2:M2"/>
  </mergeCells>
  <conditionalFormatting sqref="G4:G30">
    <cfRule type="expression" dxfId="1" priority="2">
      <formula>IF(#REF!&gt;1,TRUE,FALSE)</formula>
    </cfRule>
  </conditionalFormatting>
  <conditionalFormatting sqref="H4:H30">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Lookup_Sheet!$A$28:$A$39</xm:f>
          </x14:formula1>
          <xm:sqref>B1</xm:sqref>
        </x14:dataValidation>
        <x14:dataValidation type="list" allowBlank="1" showInputMessage="1">
          <x14:formula1>
            <xm:f>Lookup_Sheet!$A$13:$A$15</xm:f>
          </x14:formula1>
          <xm:sqref>D4:D30</xm:sqref>
        </x14:dataValidation>
        <x14:dataValidation type="list" allowBlank="1" showInputMessage="1">
          <x14:formula1>
            <xm:f>Lookup_Sheet!$A$8:$A$10</xm:f>
          </x14:formula1>
          <xm:sqref>C4:C30</xm:sqref>
        </x14:dataValidation>
        <x14:dataValidation type="list" allowBlank="1" showInputMessage="1" showErrorMessage="1">
          <x14:formula1>
            <xm:f>Lookup_Sheet!$A$2:$A$5</xm:f>
          </x14:formula1>
          <xm:sqref>B4:B30</xm:sqref>
        </x14:dataValidation>
        <x14:dataValidation type="list" allowBlank="1" showInputMessage="1" showErrorMessage="1">
          <x14:formula1>
            <xm:f>Lookup_Sheet!$A$18:$A$24</xm:f>
          </x14:formula1>
          <xm:sqref>A4:A30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Z26"/>
  <sheetViews>
    <sheetView zoomScaleNormal="100" zoomScaleSheetLayoutView="100" workbookViewId="0">
      <selection activeCell="C1" sqref="C1"/>
    </sheetView>
  </sheetViews>
  <sheetFormatPr defaultColWidth="9.33203125" defaultRowHeight="14.4"/>
  <cols>
    <col min="1" max="1" width="42" customWidth="1"/>
    <col min="2" max="2" width="34.44140625" bestFit="1" customWidth="1"/>
    <col min="3" max="8" width="11.6640625" customWidth="1"/>
    <col min="9" max="9" width="16.33203125" customWidth="1"/>
    <col min="10" max="11" width="15.6640625" style="2" customWidth="1"/>
    <col min="12" max="12" width="13.5546875" customWidth="1"/>
    <col min="16" max="16" width="9.33203125" customWidth="1"/>
  </cols>
  <sheetData>
    <row r="1" spans="1:11" ht="20.100000000000001" customHeight="1">
      <c r="A1" s="1" t="s">
        <v>0</v>
      </c>
      <c r="H1" s="486" t="s">
        <v>94</v>
      </c>
      <c r="J1" s="176"/>
      <c r="K1" s="176"/>
    </row>
    <row r="2" spans="1:11" ht="18.600000000000001" thickBot="1">
      <c r="A2" s="6" t="s">
        <v>97</v>
      </c>
      <c r="B2" s="6"/>
      <c r="C2" s="6"/>
      <c r="D2" s="6"/>
      <c r="E2" s="6"/>
      <c r="F2" s="6"/>
      <c r="G2" s="6"/>
      <c r="J2" s="176"/>
      <c r="K2" s="176"/>
    </row>
    <row r="3" spans="1:11" ht="43.2" customHeight="1" thickBot="1">
      <c r="A3" s="509"/>
      <c r="B3" s="155"/>
      <c r="C3" s="613" t="s">
        <v>7</v>
      </c>
      <c r="D3" s="613"/>
      <c r="E3" s="636" t="s">
        <v>83</v>
      </c>
      <c r="F3" s="637"/>
      <c r="G3" s="638" t="s">
        <v>55</v>
      </c>
      <c r="H3" s="639"/>
      <c r="J3" s="183"/>
      <c r="K3" s="183"/>
    </row>
    <row r="4" spans="1:11" ht="21" customHeight="1" thickBot="1">
      <c r="A4" s="236"/>
      <c r="B4" s="157"/>
      <c r="C4" s="217" t="s">
        <v>10</v>
      </c>
      <c r="D4" s="221" t="s">
        <v>11</v>
      </c>
      <c r="E4" s="227" t="s">
        <v>12</v>
      </c>
      <c r="F4" s="228" t="s">
        <v>13</v>
      </c>
      <c r="G4" s="218" t="s">
        <v>14</v>
      </c>
      <c r="H4" s="219" t="s">
        <v>15</v>
      </c>
      <c r="J4" s="176"/>
      <c r="K4" s="176"/>
    </row>
    <row r="5" spans="1:11" ht="43.5" customHeight="1" thickBot="1">
      <c r="A5" s="237"/>
      <c r="B5" s="156"/>
      <c r="C5" s="630" t="s">
        <v>67</v>
      </c>
      <c r="D5" s="631"/>
      <c r="E5" s="632" t="s">
        <v>84</v>
      </c>
      <c r="F5" s="633"/>
      <c r="G5" s="634" t="s">
        <v>70</v>
      </c>
      <c r="H5" s="635"/>
      <c r="J5" s="176"/>
      <c r="K5" s="176"/>
    </row>
    <row r="6" spans="1:11" ht="29.4" thickBot="1">
      <c r="A6" s="195" t="s">
        <v>31</v>
      </c>
      <c r="B6" s="204" t="s">
        <v>32</v>
      </c>
      <c r="C6" s="220" t="s">
        <v>85</v>
      </c>
      <c r="D6" s="238" t="s">
        <v>86</v>
      </c>
      <c r="E6" s="220" t="s">
        <v>85</v>
      </c>
      <c r="F6" s="238" t="s">
        <v>86</v>
      </c>
      <c r="G6" s="220" t="s">
        <v>85</v>
      </c>
      <c r="H6" s="524" t="s">
        <v>86</v>
      </c>
      <c r="I6" s="179"/>
      <c r="J6" s="179"/>
      <c r="K6" s="179"/>
    </row>
    <row r="7" spans="1:11">
      <c r="A7" s="626" t="s">
        <v>33</v>
      </c>
      <c r="B7" s="539" t="s">
        <v>73</v>
      </c>
      <c r="C7" s="528">
        <f>10+120</f>
        <v>130</v>
      </c>
      <c r="D7" s="529">
        <f>152+407</f>
        <v>559</v>
      </c>
      <c r="E7" s="527">
        <v>1128</v>
      </c>
      <c r="F7" s="530">
        <v>3669</v>
      </c>
      <c r="G7" s="528">
        <f>108.477+2675.278</f>
        <v>2783.7549999999997</v>
      </c>
      <c r="H7" s="534">
        <f>1851.05+5135.0605</f>
        <v>6986.1104999999998</v>
      </c>
      <c r="I7" s="176"/>
      <c r="J7" s="176"/>
      <c r="K7" s="179"/>
    </row>
    <row r="8" spans="1:11">
      <c r="A8" s="627"/>
      <c r="B8" s="540" t="s">
        <v>74</v>
      </c>
      <c r="C8" s="348">
        <f>'Qtr NG Master'!E8</f>
        <v>570</v>
      </c>
      <c r="D8" s="416">
        <v>0</v>
      </c>
      <c r="E8" s="419">
        <v>24</v>
      </c>
      <c r="F8" s="420">
        <v>0</v>
      </c>
      <c r="G8" s="348">
        <f>'Qtr NG Master'!M8</f>
        <v>92.938500000000005</v>
      </c>
      <c r="H8" s="442">
        <v>0</v>
      </c>
      <c r="I8" s="176"/>
      <c r="J8" s="176"/>
      <c r="K8" s="179"/>
    </row>
    <row r="9" spans="1:11" ht="15" thickBot="1">
      <c r="A9" s="627"/>
      <c r="B9" s="541" t="s">
        <v>75</v>
      </c>
      <c r="C9" s="348">
        <v>0</v>
      </c>
      <c r="D9" s="416">
        <v>0</v>
      </c>
      <c r="E9" s="419">
        <v>0</v>
      </c>
      <c r="F9" s="421">
        <v>0</v>
      </c>
      <c r="G9" s="348">
        <v>0</v>
      </c>
      <c r="H9" s="412">
        <v>0</v>
      </c>
      <c r="I9" s="176"/>
      <c r="J9" s="176"/>
      <c r="K9" s="179"/>
    </row>
    <row r="10" spans="1:11" ht="18" customHeight="1">
      <c r="A10" s="626" t="s">
        <v>34</v>
      </c>
      <c r="B10" s="539" t="s">
        <v>861</v>
      </c>
      <c r="C10" s="406">
        <v>0</v>
      </c>
      <c r="D10" s="405">
        <v>63</v>
      </c>
      <c r="E10" s="422">
        <v>0</v>
      </c>
      <c r="F10" s="418">
        <v>833</v>
      </c>
      <c r="G10" s="444">
        <v>0</v>
      </c>
      <c r="H10" s="411">
        <v>0</v>
      </c>
      <c r="I10" s="184"/>
      <c r="J10" s="176"/>
      <c r="K10" s="176"/>
    </row>
    <row r="11" spans="1:11" ht="14.4" customHeight="1">
      <c r="A11" s="627"/>
      <c r="B11" s="542" t="s">
        <v>77</v>
      </c>
      <c r="C11" s="348">
        <v>0</v>
      </c>
      <c r="D11" s="403">
        <v>318</v>
      </c>
      <c r="E11" s="423">
        <v>0</v>
      </c>
      <c r="F11" s="424">
        <v>12</v>
      </c>
      <c r="G11" s="348">
        <v>0</v>
      </c>
      <c r="H11" s="412">
        <v>0</v>
      </c>
      <c r="I11" s="184"/>
      <c r="J11" s="176"/>
      <c r="K11" s="176"/>
    </row>
    <row r="12" spans="1:11" ht="14.4" customHeight="1" thickBot="1">
      <c r="A12" s="627"/>
      <c r="B12" s="543" t="s">
        <v>37</v>
      </c>
      <c r="C12" s="407">
        <v>0</v>
      </c>
      <c r="D12" s="417">
        <v>0</v>
      </c>
      <c r="E12" s="425">
        <v>0</v>
      </c>
      <c r="F12" s="426">
        <v>0</v>
      </c>
      <c r="G12" s="407">
        <v>0</v>
      </c>
      <c r="H12" s="443">
        <v>0</v>
      </c>
      <c r="I12" s="184"/>
      <c r="J12" s="176"/>
      <c r="K12" s="176"/>
    </row>
    <row r="13" spans="1:11" ht="16.2">
      <c r="A13" s="208" t="s">
        <v>38</v>
      </c>
      <c r="B13" s="549" t="s">
        <v>876</v>
      </c>
      <c r="C13" s="326">
        <v>0</v>
      </c>
      <c r="D13" s="405">
        <v>0</v>
      </c>
      <c r="E13" s="427">
        <v>0</v>
      </c>
      <c r="F13" s="428">
        <v>0</v>
      </c>
      <c r="G13" s="326">
        <v>0</v>
      </c>
      <c r="H13" s="411">
        <v>0</v>
      </c>
      <c r="I13" s="176"/>
      <c r="J13" s="176"/>
      <c r="K13" s="176"/>
    </row>
    <row r="14" spans="1:11" ht="15" thickBot="1">
      <c r="A14" s="198" t="s">
        <v>40</v>
      </c>
      <c r="B14" s="544"/>
      <c r="C14" s="408">
        <f>SUM(C7:C13)</f>
        <v>700</v>
      </c>
      <c r="D14" s="517">
        <f>SUM(D7:D13)</f>
        <v>940</v>
      </c>
      <c r="E14" s="522">
        <f>SUM(E7:E13)</f>
        <v>1152</v>
      </c>
      <c r="F14" s="521">
        <f>SUM(F7:F13)</f>
        <v>4514</v>
      </c>
      <c r="G14" s="520">
        <f>SUM(G7:G13)</f>
        <v>2876.6934999999999</v>
      </c>
      <c r="H14" s="517">
        <f t="shared" ref="H14" si="0">SUM(H7:H13)</f>
        <v>6986.1104999999998</v>
      </c>
      <c r="I14" s="179"/>
      <c r="J14" s="176"/>
      <c r="K14" s="179"/>
    </row>
    <row r="15" spans="1:11" ht="15" thickBot="1">
      <c r="A15" s="141"/>
      <c r="B15" s="545"/>
      <c r="C15" s="352"/>
      <c r="D15" s="409"/>
      <c r="E15" s="429"/>
      <c r="F15" s="430"/>
      <c r="G15" s="352"/>
      <c r="H15" s="375"/>
      <c r="I15" s="181"/>
      <c r="J15" s="176"/>
      <c r="K15" s="181"/>
    </row>
    <row r="16" spans="1:11">
      <c r="A16" s="617" t="s">
        <v>87</v>
      </c>
      <c r="B16" s="546" t="s">
        <v>81</v>
      </c>
      <c r="C16" s="410">
        <v>0</v>
      </c>
      <c r="D16" s="411">
        <v>0</v>
      </c>
      <c r="E16" s="431">
        <v>0</v>
      </c>
      <c r="F16" s="418">
        <v>0</v>
      </c>
      <c r="G16" s="410">
        <v>0</v>
      </c>
      <c r="H16" s="411">
        <v>0</v>
      </c>
      <c r="I16" s="181"/>
      <c r="J16" s="181"/>
      <c r="K16" s="181"/>
    </row>
    <row r="17" spans="1:26">
      <c r="A17" s="618"/>
      <c r="B17" s="547" t="s">
        <v>88</v>
      </c>
      <c r="C17" s="328">
        <v>0</v>
      </c>
      <c r="D17" s="412">
        <v>0</v>
      </c>
      <c r="E17" s="432">
        <v>0</v>
      </c>
      <c r="F17" s="424">
        <v>0</v>
      </c>
      <c r="G17" s="328">
        <v>0</v>
      </c>
      <c r="H17" s="412">
        <v>0</v>
      </c>
      <c r="I17" s="181"/>
      <c r="J17" s="181"/>
      <c r="K17" s="181"/>
    </row>
    <row r="18" spans="1:26">
      <c r="A18" s="81" t="s">
        <v>50</v>
      </c>
      <c r="B18" s="535"/>
      <c r="C18" s="333"/>
      <c r="D18" s="413"/>
      <c r="E18" s="433"/>
      <c r="F18" s="434"/>
      <c r="G18" s="333"/>
      <c r="H18" s="390"/>
      <c r="I18" s="179"/>
      <c r="J18" s="179"/>
      <c r="K18" s="179"/>
    </row>
    <row r="19" spans="1:26">
      <c r="A19" s="89" t="s">
        <v>51</v>
      </c>
      <c r="B19" s="138"/>
      <c r="C19" s="334">
        <v>0</v>
      </c>
      <c r="D19" s="414">
        <v>0</v>
      </c>
      <c r="E19" s="435">
        <v>0</v>
      </c>
      <c r="F19" s="436">
        <v>0</v>
      </c>
      <c r="G19" s="334">
        <v>0</v>
      </c>
      <c r="H19" s="380">
        <v>0</v>
      </c>
      <c r="I19" s="178"/>
      <c r="J19" s="176"/>
      <c r="K19" s="176"/>
    </row>
    <row r="20" spans="1:26" ht="15" thickBot="1">
      <c r="A20" s="95" t="s">
        <v>52</v>
      </c>
      <c r="B20" s="140"/>
      <c r="C20" s="335">
        <f>SUM(C16:C19)</f>
        <v>0</v>
      </c>
      <c r="D20" s="335">
        <f>SUM(D16:D19)</f>
        <v>0</v>
      </c>
      <c r="E20" s="437">
        <f>SUM(E16:E19)</f>
        <v>0</v>
      </c>
      <c r="F20" s="437">
        <f>SUM(F16:F19)</f>
        <v>0</v>
      </c>
      <c r="G20" s="335"/>
      <c r="H20" s="391"/>
      <c r="I20" s="182"/>
      <c r="J20" s="179"/>
      <c r="K20" s="179"/>
    </row>
    <row r="21" spans="1:26">
      <c r="A21" s="141"/>
      <c r="B21" s="142"/>
      <c r="C21" s="369"/>
      <c r="D21" s="409"/>
      <c r="E21" s="438"/>
      <c r="F21" s="430"/>
      <c r="G21" s="369"/>
      <c r="H21" s="392"/>
      <c r="I21" s="181"/>
      <c r="J21" s="181"/>
      <c r="K21" s="181"/>
    </row>
    <row r="22" spans="1:26" ht="15" thickBot="1">
      <c r="A22" s="95" t="s">
        <v>53</v>
      </c>
      <c r="B22" s="140"/>
      <c r="C22" s="335">
        <f>C20+C14</f>
        <v>700</v>
      </c>
      <c r="D22" s="415">
        <f t="shared" ref="D22:H22" si="1">D20+D14</f>
        <v>940</v>
      </c>
      <c r="E22" s="437">
        <f>E20+E14</f>
        <v>1152</v>
      </c>
      <c r="F22" s="439">
        <f t="shared" si="1"/>
        <v>4514</v>
      </c>
      <c r="G22" s="335">
        <f t="shared" si="1"/>
        <v>2876.6934999999999</v>
      </c>
      <c r="H22" s="523">
        <f t="shared" si="1"/>
        <v>6986.1104999999998</v>
      </c>
      <c r="I22" s="179"/>
      <c r="J22" s="181"/>
      <c r="K22" s="179"/>
    </row>
    <row r="23" spans="1:26" ht="15" thickBot="1">
      <c r="A23" s="144" t="s">
        <v>54</v>
      </c>
      <c r="B23" s="145"/>
      <c r="C23" s="163"/>
      <c r="D23" s="226"/>
      <c r="E23" s="440"/>
      <c r="F23" s="441"/>
      <c r="G23" s="163"/>
      <c r="H23" s="165"/>
      <c r="I23" s="179"/>
      <c r="J23" s="179"/>
      <c r="K23" s="179"/>
    </row>
    <row r="25" spans="1:26" s="536" customFormat="1" ht="16.2">
      <c r="A25" s="629" t="s">
        <v>860</v>
      </c>
      <c r="B25" s="629"/>
      <c r="C25" s="629"/>
      <c r="D25" s="629"/>
      <c r="E25" s="629"/>
      <c r="F25" s="629"/>
      <c r="G25" s="629"/>
      <c r="H25" s="629"/>
      <c r="I25" s="537"/>
      <c r="J25" s="538"/>
      <c r="K25" s="538"/>
      <c r="L25" s="537"/>
      <c r="M25" s="537"/>
      <c r="N25" s="537"/>
      <c r="O25" s="537"/>
      <c r="P25" s="537"/>
      <c r="Q25" s="537"/>
      <c r="R25" s="537"/>
      <c r="S25" s="537"/>
      <c r="T25" s="537"/>
      <c r="U25" s="537"/>
      <c r="V25" s="537"/>
      <c r="W25" s="537"/>
      <c r="X25" s="537"/>
      <c r="Y25" s="537"/>
      <c r="Z25" s="537"/>
    </row>
    <row r="26" spans="1:26" ht="16.2">
      <c r="A26" s="628" t="s">
        <v>875</v>
      </c>
      <c r="B26" s="628"/>
      <c r="C26" s="628"/>
      <c r="D26" s="628"/>
      <c r="E26" s="628"/>
      <c r="F26" s="628"/>
      <c r="G26" s="628"/>
      <c r="H26" s="628"/>
    </row>
  </sheetData>
  <mergeCells count="11">
    <mergeCell ref="C3:D3"/>
    <mergeCell ref="E3:F3"/>
    <mergeCell ref="G3:H3"/>
    <mergeCell ref="A7:A9"/>
    <mergeCell ref="A10:A12"/>
    <mergeCell ref="A26:H26"/>
    <mergeCell ref="A25:H25"/>
    <mergeCell ref="A16:A17"/>
    <mergeCell ref="C5:D5"/>
    <mergeCell ref="E5:F5"/>
    <mergeCell ref="G5:H5"/>
  </mergeCells>
  <pageMargins left="0.25" right="0.25" top="0.75" bottom="0.75" header="0.3" footer="0.3"/>
  <pageSetup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C20"/>
  <sheetViews>
    <sheetView zoomScaleNormal="100" zoomScaleSheetLayoutView="100" workbookViewId="0">
      <selection activeCell="D1" sqref="D1"/>
    </sheetView>
  </sheetViews>
  <sheetFormatPr defaultColWidth="9.33203125" defaultRowHeight="14.4"/>
  <cols>
    <col min="1" max="1" width="22.109375" customWidth="1"/>
    <col min="2" max="2" width="35" customWidth="1"/>
    <col min="3" max="7" width="13.5546875" customWidth="1"/>
    <col min="8" max="8" width="14.5546875" customWidth="1"/>
    <col min="9" max="9" width="16.33203125" customWidth="1"/>
    <col min="10" max="10" width="16.33203125" style="5" customWidth="1"/>
    <col min="11" max="12" width="16.33203125" customWidth="1"/>
    <col min="13" max="14" width="15.6640625" style="2" customWidth="1"/>
    <col min="15" max="15" width="13.5546875" customWidth="1"/>
    <col min="19" max="19" width="9.33203125" customWidth="1"/>
  </cols>
  <sheetData>
    <row r="1" spans="1:29" ht="23.4">
      <c r="A1" s="526" t="s">
        <v>0</v>
      </c>
      <c r="H1" s="486" t="s">
        <v>95</v>
      </c>
      <c r="J1" s="177"/>
      <c r="M1" s="176"/>
      <c r="N1" s="176"/>
    </row>
    <row r="2" spans="1:29" ht="18.600000000000001" thickBot="1">
      <c r="A2" s="525" t="s">
        <v>97</v>
      </c>
      <c r="B2" s="6"/>
      <c r="C2" s="6"/>
      <c r="D2" s="6"/>
      <c r="E2" s="6"/>
      <c r="F2" s="6"/>
      <c r="G2" s="6"/>
      <c r="J2" s="186"/>
      <c r="M2" s="176"/>
      <c r="N2" s="176"/>
    </row>
    <row r="3" spans="1:29" ht="43.2" customHeight="1" thickBot="1">
      <c r="A3" s="216"/>
      <c r="B3" s="155"/>
      <c r="C3" s="643" t="s">
        <v>7</v>
      </c>
      <c r="D3" s="614"/>
      <c r="E3" s="636" t="s">
        <v>83</v>
      </c>
      <c r="F3" s="637"/>
      <c r="G3" s="638" t="s">
        <v>55</v>
      </c>
      <c r="H3" s="639"/>
      <c r="J3" s="177"/>
      <c r="L3" s="183" t="s">
        <v>7</v>
      </c>
      <c r="M3" s="183"/>
      <c r="N3" s="183"/>
    </row>
    <row r="4" spans="1:29" ht="21" customHeight="1" thickBot="1">
      <c r="A4" s="236"/>
      <c r="B4" s="157"/>
      <c r="C4" s="217" t="s">
        <v>10</v>
      </c>
      <c r="D4" s="219" t="s">
        <v>11</v>
      </c>
      <c r="E4" s="227" t="s">
        <v>12</v>
      </c>
      <c r="F4" s="228" t="s">
        <v>13</v>
      </c>
      <c r="G4" s="218" t="s">
        <v>14</v>
      </c>
      <c r="H4" s="219" t="s">
        <v>15</v>
      </c>
      <c r="J4" s="177"/>
      <c r="M4" s="176"/>
      <c r="N4" s="176"/>
    </row>
    <row r="5" spans="1:29" ht="52.5" customHeight="1" thickBot="1">
      <c r="A5" s="237"/>
      <c r="B5" s="156"/>
      <c r="C5" s="644" t="s">
        <v>67</v>
      </c>
      <c r="D5" s="645"/>
      <c r="E5" s="632" t="s">
        <v>89</v>
      </c>
      <c r="F5" s="633"/>
      <c r="G5" s="634" t="s">
        <v>70</v>
      </c>
      <c r="H5" s="635"/>
      <c r="J5" s="177"/>
      <c r="M5" s="176"/>
      <c r="N5" s="176"/>
    </row>
    <row r="6" spans="1:29" ht="29.4" thickBot="1">
      <c r="A6" s="206" t="s">
        <v>41</v>
      </c>
      <c r="B6" s="195" t="s">
        <v>78</v>
      </c>
      <c r="C6" s="234" t="s">
        <v>90</v>
      </c>
      <c r="D6" s="235" t="s">
        <v>91</v>
      </c>
      <c r="E6" s="234" t="s">
        <v>90</v>
      </c>
      <c r="F6" s="235" t="s">
        <v>91</v>
      </c>
      <c r="G6" s="234" t="s">
        <v>90</v>
      </c>
      <c r="H6" s="235" t="s">
        <v>91</v>
      </c>
      <c r="I6" s="179"/>
      <c r="J6" s="180"/>
      <c r="K6" s="179"/>
      <c r="L6" s="179"/>
      <c r="M6" s="179"/>
      <c r="N6" s="179"/>
    </row>
    <row r="7" spans="1:29" ht="15" thickBot="1">
      <c r="A7" s="194" t="s">
        <v>42</v>
      </c>
      <c r="B7" s="194" t="s">
        <v>43</v>
      </c>
      <c r="C7" s="329">
        <v>0</v>
      </c>
      <c r="D7" s="443">
        <v>0</v>
      </c>
      <c r="E7" s="256">
        <v>0</v>
      </c>
      <c r="F7" s="286">
        <v>0</v>
      </c>
      <c r="G7" s="232"/>
      <c r="H7" s="239" t="s">
        <v>92</v>
      </c>
      <c r="I7" s="178"/>
      <c r="J7" s="177"/>
      <c r="K7" s="178"/>
      <c r="L7" s="178"/>
      <c r="M7" s="176"/>
      <c r="N7" s="176"/>
    </row>
    <row r="8" spans="1:29">
      <c r="A8" s="640" t="s">
        <v>44</v>
      </c>
      <c r="B8" s="192" t="s">
        <v>45</v>
      </c>
      <c r="C8" s="356">
        <v>0</v>
      </c>
      <c r="D8" s="515">
        <v>0</v>
      </c>
      <c r="E8" s="285">
        <v>0</v>
      </c>
      <c r="F8" s="286">
        <v>0</v>
      </c>
      <c r="G8" s="169"/>
      <c r="H8" s="242"/>
      <c r="I8" s="184"/>
      <c r="J8" s="184"/>
      <c r="K8" s="184"/>
      <c r="L8" s="178"/>
      <c r="M8" s="176"/>
      <c r="N8" s="176"/>
    </row>
    <row r="9" spans="1:29">
      <c r="A9" s="641"/>
      <c r="B9" s="189" t="s">
        <v>46</v>
      </c>
      <c r="C9" s="358">
        <v>0</v>
      </c>
      <c r="D9" s="412">
        <v>0</v>
      </c>
      <c r="E9" s="287">
        <v>0</v>
      </c>
      <c r="F9" s="284">
        <v>0</v>
      </c>
      <c r="G9" s="231"/>
      <c r="H9" s="191"/>
      <c r="I9" s="184"/>
      <c r="J9" s="184"/>
      <c r="K9" s="184"/>
      <c r="L9" s="178"/>
      <c r="M9" s="176"/>
      <c r="N9" s="176"/>
    </row>
    <row r="10" spans="1:29" ht="15" thickBot="1">
      <c r="A10" s="642"/>
      <c r="B10" s="241" t="s">
        <v>47</v>
      </c>
      <c r="C10" s="360">
        <v>0</v>
      </c>
      <c r="D10" s="516">
        <v>0</v>
      </c>
      <c r="E10" s="288">
        <v>0</v>
      </c>
      <c r="F10" s="289">
        <v>0</v>
      </c>
      <c r="G10" s="232"/>
      <c r="H10" s="243"/>
      <c r="I10" s="184"/>
      <c r="J10" s="184"/>
      <c r="K10" s="184"/>
      <c r="L10" s="176"/>
      <c r="M10" s="176"/>
      <c r="N10" s="176"/>
    </row>
    <row r="11" spans="1:29" s="104" customFormat="1" ht="15" thickBot="1">
      <c r="A11" s="144" t="s">
        <v>48</v>
      </c>
      <c r="B11" s="222"/>
      <c r="C11" s="330">
        <f>SUM(C7:C10)</f>
        <v>0</v>
      </c>
      <c r="D11" s="517">
        <f>SUM(D8:D10)</f>
        <v>0</v>
      </c>
      <c r="E11" s="257">
        <f>SUM(E7:E10)</f>
        <v>0</v>
      </c>
      <c r="F11" s="290">
        <f>SUM(F8:F10)</f>
        <v>0</v>
      </c>
      <c r="G11" s="144"/>
      <c r="H11" s="203"/>
      <c r="I11" s="179"/>
      <c r="J11" s="180"/>
      <c r="K11" s="179"/>
      <c r="L11" s="179"/>
      <c r="M11" s="179"/>
      <c r="N11" s="179"/>
      <c r="O11"/>
      <c r="P11"/>
      <c r="Q11"/>
      <c r="R11"/>
      <c r="S11"/>
      <c r="T11"/>
      <c r="U11"/>
      <c r="V11"/>
      <c r="W11"/>
      <c r="X11"/>
      <c r="Y11"/>
      <c r="Z11"/>
      <c r="AA11"/>
      <c r="AB11"/>
      <c r="AC11"/>
    </row>
    <row r="12" spans="1:29" ht="15" thickBot="1">
      <c r="A12" s="209"/>
      <c r="B12" s="224"/>
      <c r="C12" s="209"/>
      <c r="D12" s="210"/>
      <c r="E12" s="258"/>
      <c r="F12" s="291"/>
      <c r="G12" s="209"/>
      <c r="H12" s="210"/>
      <c r="I12" s="181"/>
      <c r="J12" s="181"/>
      <c r="K12" s="181"/>
      <c r="L12" s="181"/>
      <c r="M12" s="181"/>
      <c r="N12" s="181"/>
    </row>
    <row r="13" spans="1:29">
      <c r="A13" s="617" t="s">
        <v>49</v>
      </c>
      <c r="B13" s="230" t="s">
        <v>45</v>
      </c>
      <c r="C13" s="327">
        <v>0</v>
      </c>
      <c r="D13" s="515">
        <v>0</v>
      </c>
      <c r="E13" s="255">
        <v>0</v>
      </c>
      <c r="F13" s="286">
        <v>0</v>
      </c>
      <c r="G13" s="169"/>
      <c r="H13" s="170"/>
      <c r="I13" s="181"/>
      <c r="J13" s="181"/>
      <c r="K13" s="181"/>
      <c r="L13" s="181"/>
      <c r="M13" s="181"/>
      <c r="N13" s="181"/>
    </row>
    <row r="14" spans="1:29" ht="15.75" customHeight="1" thickBot="1">
      <c r="A14" s="619"/>
      <c r="B14" s="229" t="s">
        <v>47</v>
      </c>
      <c r="C14" s="329">
        <v>0</v>
      </c>
      <c r="D14" s="516">
        <v>0</v>
      </c>
      <c r="E14" s="256">
        <v>0</v>
      </c>
      <c r="F14" s="289">
        <v>0</v>
      </c>
      <c r="G14" s="232"/>
      <c r="H14" s="233"/>
      <c r="I14" s="181"/>
      <c r="J14" s="181"/>
      <c r="K14" s="181"/>
      <c r="L14" s="181"/>
      <c r="M14" s="181"/>
      <c r="N14" s="181"/>
    </row>
    <row r="15" spans="1:29" ht="15" thickBot="1">
      <c r="A15" s="19" t="s">
        <v>50</v>
      </c>
      <c r="B15" s="244"/>
      <c r="C15" s="19"/>
      <c r="D15" s="245"/>
      <c r="E15" s="292"/>
      <c r="F15" s="293"/>
      <c r="G15" s="19"/>
      <c r="H15" s="246"/>
      <c r="I15" s="179"/>
      <c r="J15" s="180"/>
      <c r="K15" s="179"/>
      <c r="L15" s="179"/>
      <c r="M15" s="179"/>
      <c r="N15" s="179"/>
    </row>
    <row r="16" spans="1:29" ht="15" thickBot="1">
      <c r="A16" s="248" t="s">
        <v>51</v>
      </c>
      <c r="B16" s="249"/>
      <c r="C16" s="518">
        <v>0</v>
      </c>
      <c r="D16" s="519">
        <v>0</v>
      </c>
      <c r="E16" s="294">
        <v>0</v>
      </c>
      <c r="F16" s="295">
        <v>0</v>
      </c>
      <c r="G16" s="248"/>
      <c r="H16" s="250"/>
      <c r="I16" s="178"/>
      <c r="J16" s="177"/>
      <c r="K16" s="178"/>
      <c r="L16" s="178"/>
      <c r="M16" s="176"/>
      <c r="N16" s="176"/>
    </row>
    <row r="17" spans="1:14" ht="15" thickBot="1">
      <c r="A17" s="144" t="s">
        <v>52</v>
      </c>
      <c r="B17" s="222"/>
      <c r="C17" s="330">
        <f>SUM(C13:C16)</f>
        <v>0</v>
      </c>
      <c r="D17" s="330">
        <f>SUM(D13:D16)</f>
        <v>0</v>
      </c>
      <c r="E17" s="257">
        <f>SUM(E13:E16)</f>
        <v>0</v>
      </c>
      <c r="F17" s="257">
        <f>SUM(F13:F16)</f>
        <v>0</v>
      </c>
      <c r="G17" s="144"/>
      <c r="H17" s="247"/>
      <c r="I17" s="182"/>
      <c r="J17" s="180"/>
      <c r="K17" s="182"/>
      <c r="L17" s="182"/>
      <c r="M17" s="179"/>
      <c r="N17" s="179"/>
    </row>
    <row r="18" spans="1:14">
      <c r="A18" s="141"/>
      <c r="B18" s="223"/>
      <c r="C18" s="141"/>
      <c r="D18" s="143"/>
      <c r="E18" s="141"/>
      <c r="F18" s="143"/>
      <c r="G18" s="141"/>
      <c r="H18" s="143"/>
      <c r="I18" s="181"/>
      <c r="J18" s="181"/>
      <c r="K18" s="181"/>
      <c r="L18" s="181"/>
      <c r="M18" s="181"/>
      <c r="N18" s="181"/>
    </row>
    <row r="19" spans="1:14" ht="15" thickBot="1">
      <c r="A19" s="95" t="s">
        <v>53</v>
      </c>
      <c r="B19" s="225"/>
      <c r="C19" s="335">
        <f>C17+C11</f>
        <v>0</v>
      </c>
      <c r="D19" s="335">
        <f>D17+D11</f>
        <v>0</v>
      </c>
      <c r="E19" s="313">
        <f>E17+E11</f>
        <v>0</v>
      </c>
      <c r="F19" s="313">
        <f>F17+F11</f>
        <v>0</v>
      </c>
      <c r="G19" s="95"/>
      <c r="H19" s="190"/>
      <c r="I19" s="179"/>
      <c r="J19" s="180"/>
      <c r="K19" s="179"/>
      <c r="L19" s="179"/>
      <c r="M19" s="179"/>
      <c r="N19" s="179"/>
    </row>
    <row r="20" spans="1:14" ht="15" thickBot="1">
      <c r="A20" s="144" t="s">
        <v>54</v>
      </c>
      <c r="B20" s="158"/>
      <c r="C20" s="163"/>
      <c r="D20" s="165"/>
      <c r="E20" s="160"/>
      <c r="F20" s="146"/>
      <c r="G20" s="163"/>
      <c r="H20" s="165"/>
      <c r="I20" s="179"/>
      <c r="J20" s="180"/>
      <c r="K20" s="179"/>
      <c r="L20" s="179"/>
      <c r="M20" s="179"/>
      <c r="N20" s="179"/>
    </row>
  </sheetData>
  <mergeCells count="8">
    <mergeCell ref="A8:A10"/>
    <mergeCell ref="A13:A14"/>
    <mergeCell ref="C3:D3"/>
    <mergeCell ref="E3:F3"/>
    <mergeCell ref="G3:H3"/>
    <mergeCell ref="C5:D5"/>
    <mergeCell ref="E5:F5"/>
    <mergeCell ref="G5:H5"/>
  </mergeCells>
  <pageMargins left="0.25" right="0.25" top="0.75" bottom="0.75" header="0.3" footer="0.3"/>
  <pageSetup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P16"/>
  <sheetViews>
    <sheetView zoomScaleNormal="100" zoomScaleSheetLayoutView="70" workbookViewId="0"/>
  </sheetViews>
  <sheetFormatPr defaultRowHeight="14.4"/>
  <cols>
    <col min="1" max="1" width="14.33203125" customWidth="1"/>
    <col min="2" max="2" width="14.88671875" bestFit="1" customWidth="1"/>
    <col min="3" max="3" width="15.88671875" bestFit="1" customWidth="1"/>
    <col min="4" max="4" width="14" bestFit="1" customWidth="1"/>
    <col min="5" max="5" width="12.109375" bestFit="1" customWidth="1"/>
    <col min="6" max="6" width="15.33203125" bestFit="1" customWidth="1"/>
    <col min="7" max="7" width="18.5546875" bestFit="1" customWidth="1"/>
    <col min="8" max="8" width="22.33203125" customWidth="1"/>
    <col min="9" max="9" width="22.109375" bestFit="1" customWidth="1"/>
    <col min="10" max="11" width="18.88671875" bestFit="1" customWidth="1"/>
    <col min="12" max="13" width="18.109375" bestFit="1" customWidth="1"/>
    <col min="15" max="15" width="21.6640625" customWidth="1"/>
    <col min="16" max="16" width="16.5546875" customWidth="1"/>
  </cols>
  <sheetData>
    <row r="1" spans="1:16">
      <c r="M1" s="486" t="s">
        <v>877</v>
      </c>
    </row>
    <row r="2" spans="1:16" ht="15" thickBot="1"/>
    <row r="3" spans="1:16" ht="18" thickBot="1">
      <c r="A3" s="646" t="s">
        <v>878</v>
      </c>
      <c r="B3" s="647"/>
      <c r="C3" s="647"/>
      <c r="D3" s="647"/>
      <c r="E3" s="647"/>
      <c r="F3" s="647"/>
      <c r="G3" s="647"/>
      <c r="H3" s="647"/>
      <c r="I3" s="647"/>
      <c r="J3" s="647"/>
      <c r="K3" s="647"/>
      <c r="L3" s="647"/>
      <c r="M3" s="648"/>
      <c r="O3" s="550"/>
    </row>
    <row r="4" spans="1:16" ht="78">
      <c r="A4" s="551" t="s">
        <v>879</v>
      </c>
      <c r="B4" s="552" t="s">
        <v>880</v>
      </c>
      <c r="C4" s="552" t="s">
        <v>881</v>
      </c>
      <c r="D4" s="552" t="s">
        <v>882</v>
      </c>
      <c r="E4" s="553" t="s">
        <v>883</v>
      </c>
      <c r="F4" s="552" t="s">
        <v>884</v>
      </c>
      <c r="G4" s="554" t="s">
        <v>911</v>
      </c>
      <c r="H4" s="555" t="s">
        <v>885</v>
      </c>
      <c r="I4" s="555" t="s">
        <v>886</v>
      </c>
      <c r="J4" s="555" t="s">
        <v>887</v>
      </c>
      <c r="K4" s="555" t="s">
        <v>888</v>
      </c>
      <c r="L4" s="556" t="s">
        <v>889</v>
      </c>
      <c r="M4" s="557" t="s">
        <v>890</v>
      </c>
      <c r="O4" s="558"/>
    </row>
    <row r="5" spans="1:16" ht="18">
      <c r="A5" s="559"/>
      <c r="B5" s="560"/>
      <c r="C5" s="560"/>
      <c r="D5" s="561" t="s">
        <v>891</v>
      </c>
      <c r="E5" s="561" t="s">
        <v>892</v>
      </c>
      <c r="F5" s="561" t="s">
        <v>893</v>
      </c>
      <c r="G5" s="562" t="s">
        <v>894</v>
      </c>
      <c r="H5" s="563" t="s">
        <v>895</v>
      </c>
      <c r="I5" s="562" t="s">
        <v>896</v>
      </c>
      <c r="J5" s="562" t="s">
        <v>897</v>
      </c>
      <c r="K5" s="562" t="s">
        <v>898</v>
      </c>
      <c r="L5" s="562" t="s">
        <v>899</v>
      </c>
      <c r="M5" s="564" t="s">
        <v>900</v>
      </c>
      <c r="O5" s="558"/>
    </row>
    <row r="6" spans="1:16" ht="15.6">
      <c r="A6" s="565"/>
      <c r="B6" s="566"/>
      <c r="C6" s="566"/>
      <c r="D6" s="566"/>
      <c r="E6" s="566"/>
      <c r="F6" s="566"/>
      <c r="G6" s="567"/>
      <c r="H6" s="567"/>
      <c r="I6" s="567"/>
      <c r="J6" s="567"/>
      <c r="K6" s="567"/>
      <c r="L6" s="568"/>
      <c r="M6" s="569"/>
      <c r="O6" s="570"/>
    </row>
    <row r="7" spans="1:16" s="487" customFormat="1" ht="17.399999999999999">
      <c r="A7" s="571" t="s">
        <v>64</v>
      </c>
      <c r="B7" s="572">
        <v>2019</v>
      </c>
      <c r="C7" s="573" t="s">
        <v>901</v>
      </c>
      <c r="D7" s="574">
        <v>706996325.46000016</v>
      </c>
      <c r="E7" s="574">
        <v>5085681.2299999995</v>
      </c>
      <c r="F7" s="574">
        <f>D7-E7</f>
        <v>701910644.23000014</v>
      </c>
      <c r="G7" s="574"/>
      <c r="H7" s="574"/>
      <c r="I7" s="574"/>
      <c r="J7" s="574"/>
      <c r="K7" s="574"/>
      <c r="L7" s="575"/>
      <c r="M7" s="576"/>
      <c r="O7" s="577"/>
      <c r="P7" s="578"/>
    </row>
    <row r="8" spans="1:16" s="487" customFormat="1" ht="17.399999999999999">
      <c r="A8" s="579"/>
      <c r="B8" s="572">
        <v>2020</v>
      </c>
      <c r="C8" s="573" t="s">
        <v>902</v>
      </c>
      <c r="D8" s="574">
        <v>672480094.43000007</v>
      </c>
      <c r="E8" s="574">
        <v>5866252.4899999993</v>
      </c>
      <c r="F8" s="574">
        <f>D8-E8</f>
        <v>666613841.94000006</v>
      </c>
      <c r="G8" s="574"/>
      <c r="H8" s="574"/>
      <c r="I8" s="574"/>
      <c r="J8" s="574"/>
      <c r="K8" s="574"/>
      <c r="L8" s="575"/>
      <c r="M8" s="576"/>
      <c r="O8" s="577"/>
    </row>
    <row r="9" spans="1:16" s="487" customFormat="1" ht="17.399999999999999">
      <c r="A9" s="580"/>
      <c r="B9" s="572">
        <v>2021</v>
      </c>
      <c r="C9" s="573" t="s">
        <v>903</v>
      </c>
      <c r="D9" s="574">
        <v>713001603.47240114</v>
      </c>
      <c r="E9" s="574">
        <v>6315734.5685000001</v>
      </c>
      <c r="F9" s="574">
        <f>D9-E9</f>
        <v>706685868.9039011</v>
      </c>
      <c r="G9" s="574"/>
      <c r="H9" s="574"/>
      <c r="I9" s="574"/>
      <c r="J9" s="574"/>
      <c r="K9" s="574"/>
      <c r="L9" s="575"/>
      <c r="M9" s="576"/>
      <c r="O9" s="581"/>
    </row>
    <row r="10" spans="1:16" s="487" customFormat="1" ht="18" thickBot="1">
      <c r="A10" s="582"/>
      <c r="B10" s="583" t="s">
        <v>904</v>
      </c>
      <c r="C10" s="584"/>
      <c r="D10" s="585"/>
      <c r="E10" s="585"/>
      <c r="F10" s="585"/>
      <c r="G10" s="585">
        <f>AVERAGE(F7:F9)</f>
        <v>691736785.02463377</v>
      </c>
      <c r="H10" s="586" t="s">
        <v>905</v>
      </c>
      <c r="I10" s="585" t="s">
        <v>905</v>
      </c>
      <c r="J10" s="586" t="s">
        <v>905</v>
      </c>
      <c r="K10" s="586" t="s">
        <v>905</v>
      </c>
      <c r="L10" s="586" t="s">
        <v>905</v>
      </c>
      <c r="M10" s="587" t="s">
        <v>905</v>
      </c>
      <c r="O10" s="581"/>
    </row>
    <row r="11" spans="1:16" ht="20.399999999999999">
      <c r="A11" s="588"/>
      <c r="B11" s="589"/>
      <c r="C11" s="589"/>
      <c r="D11" s="590"/>
      <c r="E11" s="591"/>
      <c r="F11" s="591"/>
      <c r="G11" s="597"/>
      <c r="H11" s="592"/>
      <c r="I11" s="592"/>
      <c r="J11" s="592"/>
      <c r="K11" s="592"/>
      <c r="L11" s="591"/>
      <c r="M11" s="593"/>
      <c r="O11" s="550"/>
    </row>
    <row r="12" spans="1:16" ht="17.399999999999999">
      <c r="A12" s="594" t="s">
        <v>906</v>
      </c>
      <c r="B12" s="595"/>
      <c r="C12" s="595"/>
      <c r="D12" s="550"/>
      <c r="E12" s="550"/>
      <c r="F12" s="550"/>
      <c r="G12" s="550"/>
      <c r="H12" s="550"/>
      <c r="I12" s="550"/>
      <c r="J12" s="550"/>
      <c r="K12" s="550"/>
      <c r="L12" s="550"/>
      <c r="M12" s="550"/>
      <c r="O12" s="550"/>
    </row>
    <row r="13" spans="1:16" ht="17.399999999999999">
      <c r="A13" s="596" t="s">
        <v>907</v>
      </c>
      <c r="B13" s="595"/>
      <c r="C13" s="595"/>
      <c r="D13" s="550"/>
      <c r="E13" s="550"/>
      <c r="F13" s="550"/>
      <c r="G13" s="550"/>
      <c r="H13" s="550"/>
      <c r="I13" s="550"/>
      <c r="J13" s="550"/>
      <c r="K13" s="550"/>
      <c r="L13" s="550"/>
      <c r="M13" s="550"/>
      <c r="O13" s="550"/>
    </row>
    <row r="14" spans="1:16" ht="17.399999999999999">
      <c r="A14" s="596" t="s">
        <v>908</v>
      </c>
      <c r="B14" s="595"/>
      <c r="C14" s="595"/>
      <c r="D14" s="550"/>
      <c r="E14" s="550"/>
      <c r="F14" s="550"/>
      <c r="G14" s="550"/>
      <c r="H14" s="550"/>
      <c r="I14" s="550"/>
      <c r="J14" s="550"/>
      <c r="K14" s="550"/>
      <c r="L14" s="550"/>
      <c r="M14" s="550"/>
      <c r="O14" s="550"/>
    </row>
    <row r="15" spans="1:16" ht="18.600000000000001">
      <c r="A15" s="596" t="s">
        <v>909</v>
      </c>
      <c r="B15" s="595"/>
      <c r="C15" s="595"/>
      <c r="D15" s="550"/>
      <c r="E15" s="550"/>
      <c r="F15" s="550"/>
      <c r="G15" s="550"/>
      <c r="H15" s="550"/>
      <c r="I15" s="550"/>
      <c r="J15" s="550"/>
      <c r="K15" s="550"/>
      <c r="L15" s="550"/>
      <c r="M15" s="550"/>
    </row>
    <row r="16" spans="1:16" ht="18.600000000000001">
      <c r="A16" s="598" t="s">
        <v>910</v>
      </c>
      <c r="B16" s="595"/>
      <c r="C16" s="595"/>
      <c r="D16" s="550"/>
      <c r="E16" s="550"/>
      <c r="F16" s="550"/>
      <c r="G16" s="550"/>
      <c r="H16" s="550"/>
      <c r="I16" s="550"/>
      <c r="J16" s="550"/>
      <c r="K16" s="550"/>
      <c r="L16" s="550"/>
      <c r="M16" s="550"/>
    </row>
  </sheetData>
  <mergeCells count="1">
    <mergeCell ref="A3:M3"/>
  </mergeCells>
  <pageMargins left="0.6" right="0.21" top="0.77" bottom="0.74" header="0.5" footer="0.5"/>
  <pageSetup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election activeCell="J21" sqref="J21"/>
    </sheetView>
  </sheetViews>
  <sheetFormatPr defaultRowHeight="14.4"/>
  <cols>
    <col min="1" max="1" width="51.88671875" bestFit="1" customWidth="1"/>
    <col min="3" max="3" width="7.44140625" bestFit="1" customWidth="1"/>
  </cols>
  <sheetData>
    <row r="1" spans="1:1">
      <c r="A1" s="674" t="s">
        <v>919</v>
      </c>
    </row>
    <row r="2" spans="1:1">
      <c r="A2" s="138" t="s">
        <v>929</v>
      </c>
    </row>
    <row r="3" spans="1:1">
      <c r="A3" s="138" t="s">
        <v>930</v>
      </c>
    </row>
    <row r="4" spans="1:1">
      <c r="A4" s="138" t="s">
        <v>87</v>
      </c>
    </row>
    <row r="5" spans="1:1">
      <c r="A5" s="138" t="s">
        <v>931</v>
      </c>
    </row>
    <row r="7" spans="1:1">
      <c r="A7" s="674" t="s">
        <v>920</v>
      </c>
    </row>
    <row r="8" spans="1:1">
      <c r="A8" s="138" t="s">
        <v>33</v>
      </c>
    </row>
    <row r="9" spans="1:1">
      <c r="A9" s="138" t="s">
        <v>43</v>
      </c>
    </row>
    <row r="10" spans="1:1">
      <c r="A10" s="138" t="s">
        <v>87</v>
      </c>
    </row>
    <row r="12" spans="1:1">
      <c r="A12" s="674" t="s">
        <v>78</v>
      </c>
    </row>
    <row r="13" spans="1:1">
      <c r="A13" s="138" t="s">
        <v>81</v>
      </c>
    </row>
    <row r="14" spans="1:1">
      <c r="A14" s="675" t="s">
        <v>45</v>
      </c>
    </row>
    <row r="15" spans="1:1">
      <c r="A15" s="675" t="s">
        <v>43</v>
      </c>
    </row>
    <row r="17" spans="1:1">
      <c r="A17" s="674" t="s">
        <v>932</v>
      </c>
    </row>
    <row r="18" spans="1:1">
      <c r="A18" s="676" t="s">
        <v>933</v>
      </c>
    </row>
    <row r="19" spans="1:1">
      <c r="A19" s="676" t="s">
        <v>934</v>
      </c>
    </row>
    <row r="20" spans="1:1">
      <c r="A20" s="676" t="s">
        <v>935</v>
      </c>
    </row>
    <row r="21" spans="1:1">
      <c r="A21" s="676" t="s">
        <v>64</v>
      </c>
    </row>
    <row r="22" spans="1:1">
      <c r="A22" s="677" t="s">
        <v>936</v>
      </c>
    </row>
    <row r="23" spans="1:1">
      <c r="A23" s="676" t="s">
        <v>937</v>
      </c>
    </row>
    <row r="24" spans="1:1">
      <c r="A24" s="676" t="s">
        <v>938</v>
      </c>
    </row>
    <row r="27" spans="1:1">
      <c r="A27" s="678" t="s">
        <v>939</v>
      </c>
    </row>
    <row r="28" spans="1:1">
      <c r="A28" s="679" t="s">
        <v>940</v>
      </c>
    </row>
    <row r="29" spans="1:1">
      <c r="A29" s="679" t="s">
        <v>941</v>
      </c>
    </row>
    <row r="30" spans="1:1">
      <c r="A30" s="679" t="s">
        <v>942</v>
      </c>
    </row>
    <row r="31" spans="1:1">
      <c r="A31" s="679" t="s">
        <v>943</v>
      </c>
    </row>
    <row r="32" spans="1:1">
      <c r="A32" s="679" t="s">
        <v>913</v>
      </c>
    </row>
    <row r="33" spans="1:1">
      <c r="A33" s="679" t="s">
        <v>944</v>
      </c>
    </row>
    <row r="34" spans="1:1">
      <c r="A34" s="679" t="s">
        <v>945</v>
      </c>
    </row>
    <row r="35" spans="1:1">
      <c r="A35" s="679" t="s">
        <v>946</v>
      </c>
    </row>
    <row r="36" spans="1:1">
      <c r="A36" s="679" t="s">
        <v>947</v>
      </c>
    </row>
    <row r="37" spans="1:1">
      <c r="A37" s="679" t="s">
        <v>948</v>
      </c>
    </row>
    <row r="38" spans="1:1">
      <c r="A38" s="679" t="s">
        <v>949</v>
      </c>
    </row>
    <row r="39" spans="1:1">
      <c r="A39" s="679" t="s">
        <v>950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50"/>
  <sheetViews>
    <sheetView zoomScale="89" zoomScaleNormal="89" workbookViewId="0">
      <pane ySplit="1" topLeftCell="A334" activePane="bottomLeft" state="frozen"/>
      <selection pane="bottomLeft" activeCell="N369" sqref="N369"/>
    </sheetView>
  </sheetViews>
  <sheetFormatPr defaultRowHeight="14.4"/>
  <cols>
    <col min="1" max="1" width="3" bestFit="1" customWidth="1"/>
    <col min="2" max="2" width="14.5546875" bestFit="1" customWidth="1"/>
    <col min="4" max="4" width="13" bestFit="1" customWidth="1"/>
    <col min="5" max="5" width="24.109375" bestFit="1" customWidth="1"/>
    <col min="6" max="6" width="14.44140625" bestFit="1" customWidth="1"/>
  </cols>
  <sheetData>
    <row r="1" spans="1:5" ht="15" thickBot="1">
      <c r="B1" s="512" t="s">
        <v>853</v>
      </c>
      <c r="D1" s="502" t="s">
        <v>99</v>
      </c>
      <c r="E1" s="503" t="s">
        <v>100</v>
      </c>
    </row>
    <row r="2" spans="1:5">
      <c r="A2" s="514" t="s">
        <v>857</v>
      </c>
      <c r="B2" t="s">
        <v>856</v>
      </c>
      <c r="D2" s="504" t="s">
        <v>102</v>
      </c>
      <c r="E2" s="504" t="s">
        <v>101</v>
      </c>
    </row>
    <row r="3" spans="1:5">
      <c r="B3" t="s">
        <v>855</v>
      </c>
      <c r="D3" s="504" t="s">
        <v>274</v>
      </c>
      <c r="E3" s="504" t="s">
        <v>98</v>
      </c>
    </row>
    <row r="4" spans="1:5">
      <c r="B4" t="s">
        <v>275</v>
      </c>
      <c r="D4" s="505" t="s">
        <v>275</v>
      </c>
      <c r="E4" s="504" t="s">
        <v>98</v>
      </c>
    </row>
    <row r="5" spans="1:5">
      <c r="B5" t="s">
        <v>276</v>
      </c>
      <c r="D5" s="504" t="s">
        <v>276</v>
      </c>
      <c r="E5" s="504" t="s">
        <v>98</v>
      </c>
    </row>
    <row r="6" spans="1:5">
      <c r="B6" t="s">
        <v>278</v>
      </c>
      <c r="D6" s="504" t="s">
        <v>726</v>
      </c>
      <c r="E6" s="504" t="s">
        <v>98</v>
      </c>
    </row>
    <row r="7" spans="1:5">
      <c r="B7" s="511" t="s">
        <v>279</v>
      </c>
      <c r="D7" s="505" t="s">
        <v>277</v>
      </c>
      <c r="E7" s="505" t="s">
        <v>98</v>
      </c>
    </row>
    <row r="8" spans="1:5">
      <c r="B8" t="s">
        <v>280</v>
      </c>
      <c r="D8" s="505" t="s">
        <v>727</v>
      </c>
      <c r="E8" s="504" t="s">
        <v>98</v>
      </c>
    </row>
    <row r="9" spans="1:5">
      <c r="B9" t="s">
        <v>281</v>
      </c>
      <c r="D9" s="504" t="s">
        <v>278</v>
      </c>
      <c r="E9" s="504" t="s">
        <v>98</v>
      </c>
    </row>
    <row r="10" spans="1:5">
      <c r="B10" t="s">
        <v>283</v>
      </c>
      <c r="D10" s="504" t="s">
        <v>728</v>
      </c>
      <c r="E10" s="504" t="s">
        <v>98</v>
      </c>
    </row>
    <row r="11" spans="1:5">
      <c r="B11" t="s">
        <v>284</v>
      </c>
      <c r="D11" s="505" t="s">
        <v>729</v>
      </c>
      <c r="E11" s="504" t="s">
        <v>98</v>
      </c>
    </row>
    <row r="12" spans="1:5">
      <c r="B12" t="s">
        <v>286</v>
      </c>
      <c r="D12" s="505" t="s">
        <v>279</v>
      </c>
      <c r="E12" s="505" t="s">
        <v>98</v>
      </c>
    </row>
    <row r="13" spans="1:5">
      <c r="B13" t="s">
        <v>287</v>
      </c>
      <c r="D13" s="504" t="s">
        <v>280</v>
      </c>
      <c r="E13" s="504" t="s">
        <v>98</v>
      </c>
    </row>
    <row r="14" spans="1:5">
      <c r="B14" t="s">
        <v>289</v>
      </c>
      <c r="D14" s="504" t="s">
        <v>730</v>
      </c>
      <c r="E14" s="504" t="s">
        <v>98</v>
      </c>
    </row>
    <row r="15" spans="1:5">
      <c r="B15" t="s">
        <v>737</v>
      </c>
      <c r="D15" s="505" t="s">
        <v>281</v>
      </c>
      <c r="E15" s="505" t="s">
        <v>98</v>
      </c>
    </row>
    <row r="16" spans="1:5">
      <c r="B16" t="s">
        <v>292</v>
      </c>
      <c r="D16" s="505" t="s">
        <v>731</v>
      </c>
      <c r="E16" s="504" t="s">
        <v>98</v>
      </c>
    </row>
    <row r="17" spans="1:5">
      <c r="B17" t="s">
        <v>295</v>
      </c>
      <c r="D17" s="504" t="s">
        <v>732</v>
      </c>
      <c r="E17" s="504" t="s">
        <v>98</v>
      </c>
    </row>
    <row r="18" spans="1:5">
      <c r="B18" s="511" t="s">
        <v>296</v>
      </c>
      <c r="D18" s="504" t="s">
        <v>282</v>
      </c>
      <c r="E18" s="504" t="s">
        <v>98</v>
      </c>
    </row>
    <row r="19" spans="1:5">
      <c r="B19" s="511" t="s">
        <v>739</v>
      </c>
      <c r="D19" s="505" t="s">
        <v>283</v>
      </c>
      <c r="E19" s="504" t="s">
        <v>98</v>
      </c>
    </row>
    <row r="20" spans="1:5">
      <c r="B20" t="s">
        <v>297</v>
      </c>
      <c r="D20" s="504" t="s">
        <v>138</v>
      </c>
      <c r="E20" s="504" t="s">
        <v>101</v>
      </c>
    </row>
    <row r="21" spans="1:5">
      <c r="B21" t="s">
        <v>741</v>
      </c>
      <c r="D21" s="505" t="s">
        <v>733</v>
      </c>
      <c r="E21" s="504" t="s">
        <v>98</v>
      </c>
    </row>
    <row r="22" spans="1:5">
      <c r="B22" t="s">
        <v>301</v>
      </c>
      <c r="D22" s="504" t="s">
        <v>284</v>
      </c>
      <c r="E22" s="504" t="s">
        <v>98</v>
      </c>
    </row>
    <row r="23" spans="1:5">
      <c r="B23" t="s">
        <v>302</v>
      </c>
      <c r="D23" s="505" t="s">
        <v>285</v>
      </c>
      <c r="E23" s="505" t="s">
        <v>98</v>
      </c>
    </row>
    <row r="24" spans="1:5">
      <c r="B24" t="s">
        <v>303</v>
      </c>
      <c r="D24" s="504" t="s">
        <v>286</v>
      </c>
      <c r="E24" s="504" t="s">
        <v>98</v>
      </c>
    </row>
    <row r="25" spans="1:5">
      <c r="B25" t="s">
        <v>305</v>
      </c>
      <c r="D25" s="504" t="s">
        <v>734</v>
      </c>
      <c r="E25" s="504" t="s">
        <v>98</v>
      </c>
    </row>
    <row r="26" spans="1:5">
      <c r="B26" t="s">
        <v>307</v>
      </c>
      <c r="D26" s="505" t="s">
        <v>287</v>
      </c>
      <c r="E26" s="504" t="s">
        <v>98</v>
      </c>
    </row>
    <row r="27" spans="1:5">
      <c r="B27" t="s">
        <v>234</v>
      </c>
      <c r="D27" s="505" t="s">
        <v>735</v>
      </c>
      <c r="E27" s="504" t="s">
        <v>98</v>
      </c>
    </row>
    <row r="28" spans="1:5">
      <c r="B28" t="s">
        <v>308</v>
      </c>
      <c r="D28" s="504" t="s">
        <v>288</v>
      </c>
      <c r="E28" s="504" t="s">
        <v>101</v>
      </c>
    </row>
    <row r="29" spans="1:5">
      <c r="B29" t="s">
        <v>749</v>
      </c>
      <c r="D29" s="504" t="s">
        <v>736</v>
      </c>
      <c r="E29" s="504" t="s">
        <v>98</v>
      </c>
    </row>
    <row r="30" spans="1:5">
      <c r="B30" t="s">
        <v>310</v>
      </c>
      <c r="D30" s="505" t="s">
        <v>289</v>
      </c>
      <c r="E30" s="504" t="s">
        <v>98</v>
      </c>
    </row>
    <row r="31" spans="1:5">
      <c r="B31" t="s">
        <v>312</v>
      </c>
      <c r="D31" s="504" t="s">
        <v>290</v>
      </c>
      <c r="E31" s="504" t="s">
        <v>98</v>
      </c>
    </row>
    <row r="32" spans="1:5">
      <c r="A32" s="514" t="s">
        <v>857</v>
      </c>
      <c r="B32" s="511" t="s">
        <v>750</v>
      </c>
      <c r="D32" s="505" t="s">
        <v>737</v>
      </c>
      <c r="E32" s="504" t="s">
        <v>98</v>
      </c>
    </row>
    <row r="33" spans="2:5">
      <c r="B33" t="s">
        <v>313</v>
      </c>
      <c r="D33" s="505" t="s">
        <v>291</v>
      </c>
      <c r="E33" s="504" t="s">
        <v>98</v>
      </c>
    </row>
    <row r="34" spans="2:5">
      <c r="B34" t="s">
        <v>314</v>
      </c>
      <c r="D34" s="504" t="s">
        <v>292</v>
      </c>
      <c r="E34" s="504" t="s">
        <v>98</v>
      </c>
    </row>
    <row r="35" spans="2:5">
      <c r="B35" s="511" t="s">
        <v>315</v>
      </c>
      <c r="D35" s="505" t="s">
        <v>139</v>
      </c>
      <c r="E35" s="504" t="s">
        <v>101</v>
      </c>
    </row>
    <row r="36" spans="2:5">
      <c r="B36" t="s">
        <v>319</v>
      </c>
      <c r="D36" s="504" t="s">
        <v>738</v>
      </c>
      <c r="E36" s="504" t="s">
        <v>98</v>
      </c>
    </row>
    <row r="37" spans="2:5">
      <c r="B37" s="511" t="s">
        <v>752</v>
      </c>
      <c r="D37" s="505" t="s">
        <v>293</v>
      </c>
      <c r="E37" s="504" t="s">
        <v>98</v>
      </c>
    </row>
    <row r="38" spans="2:5">
      <c r="B38" s="511" t="s">
        <v>320</v>
      </c>
      <c r="D38" s="504" t="s">
        <v>294</v>
      </c>
      <c r="E38" s="504" t="s">
        <v>98</v>
      </c>
    </row>
    <row r="39" spans="2:5">
      <c r="B39" t="s">
        <v>323</v>
      </c>
      <c r="D39" s="505" t="s">
        <v>295</v>
      </c>
      <c r="E39" s="504" t="s">
        <v>98</v>
      </c>
    </row>
    <row r="40" spans="2:5">
      <c r="B40" s="511" t="s">
        <v>324</v>
      </c>
      <c r="D40" s="504" t="s">
        <v>296</v>
      </c>
      <c r="E40" s="504" t="s">
        <v>98</v>
      </c>
    </row>
    <row r="41" spans="2:5">
      <c r="B41" t="s">
        <v>325</v>
      </c>
      <c r="D41" s="505" t="s">
        <v>739</v>
      </c>
      <c r="E41" s="504" t="s">
        <v>98</v>
      </c>
    </row>
    <row r="42" spans="2:5">
      <c r="B42" t="s">
        <v>327</v>
      </c>
      <c r="D42" s="504" t="s">
        <v>740</v>
      </c>
      <c r="E42" s="504" t="s">
        <v>98</v>
      </c>
    </row>
    <row r="43" spans="2:5">
      <c r="B43" t="s">
        <v>329</v>
      </c>
      <c r="D43" s="505" t="s">
        <v>297</v>
      </c>
      <c r="E43" s="504" t="s">
        <v>98</v>
      </c>
    </row>
    <row r="44" spans="2:5">
      <c r="B44" t="s">
        <v>330</v>
      </c>
      <c r="D44" s="505" t="s">
        <v>741</v>
      </c>
      <c r="E44" s="504" t="s">
        <v>98</v>
      </c>
    </row>
    <row r="45" spans="2:5">
      <c r="B45" t="s">
        <v>332</v>
      </c>
      <c r="D45" s="504" t="s">
        <v>298</v>
      </c>
      <c r="E45" s="504" t="s">
        <v>101</v>
      </c>
    </row>
    <row r="46" spans="2:5">
      <c r="B46" s="511" t="s">
        <v>333</v>
      </c>
      <c r="D46" s="504" t="s">
        <v>742</v>
      </c>
      <c r="E46" s="504" t="s">
        <v>98</v>
      </c>
    </row>
    <row r="47" spans="2:5">
      <c r="B47" t="s">
        <v>336</v>
      </c>
      <c r="D47" s="505" t="s">
        <v>299</v>
      </c>
      <c r="E47" s="504" t="s">
        <v>98</v>
      </c>
    </row>
    <row r="48" spans="2:5">
      <c r="B48" t="s">
        <v>338</v>
      </c>
      <c r="D48" s="505" t="s">
        <v>743</v>
      </c>
      <c r="E48" s="504" t="s">
        <v>98</v>
      </c>
    </row>
    <row r="49" spans="2:5">
      <c r="B49" t="s">
        <v>339</v>
      </c>
      <c r="D49" s="504" t="s">
        <v>300</v>
      </c>
      <c r="E49" s="504" t="s">
        <v>98</v>
      </c>
    </row>
    <row r="50" spans="2:5">
      <c r="B50" t="s">
        <v>341</v>
      </c>
      <c r="D50" s="505" t="s">
        <v>301</v>
      </c>
      <c r="E50" s="505" t="s">
        <v>98</v>
      </c>
    </row>
    <row r="51" spans="2:5">
      <c r="B51" s="511" t="s">
        <v>343</v>
      </c>
      <c r="D51" s="504" t="s">
        <v>744</v>
      </c>
      <c r="E51" s="504" t="s">
        <v>98</v>
      </c>
    </row>
    <row r="52" spans="2:5">
      <c r="B52" t="s">
        <v>344</v>
      </c>
      <c r="D52" s="504" t="s">
        <v>302</v>
      </c>
      <c r="E52" s="504" t="s">
        <v>98</v>
      </c>
    </row>
    <row r="53" spans="2:5">
      <c r="B53" t="s">
        <v>345</v>
      </c>
      <c r="D53" s="505" t="s">
        <v>303</v>
      </c>
      <c r="E53" s="504" t="s">
        <v>98</v>
      </c>
    </row>
    <row r="54" spans="2:5">
      <c r="B54" t="s">
        <v>346</v>
      </c>
      <c r="D54" s="504" t="s">
        <v>304</v>
      </c>
      <c r="E54" s="504" t="s">
        <v>101</v>
      </c>
    </row>
    <row r="55" spans="2:5">
      <c r="B55" t="s">
        <v>347</v>
      </c>
      <c r="D55" s="505" t="s">
        <v>305</v>
      </c>
      <c r="E55" s="505" t="s">
        <v>98</v>
      </c>
    </row>
    <row r="56" spans="2:5">
      <c r="B56" t="s">
        <v>348</v>
      </c>
      <c r="D56" s="505" t="s">
        <v>745</v>
      </c>
      <c r="E56" s="504" t="s">
        <v>98</v>
      </c>
    </row>
    <row r="57" spans="2:5">
      <c r="B57" t="s">
        <v>349</v>
      </c>
      <c r="D57" s="504" t="s">
        <v>306</v>
      </c>
      <c r="E57" s="504" t="s">
        <v>98</v>
      </c>
    </row>
    <row r="58" spans="2:5">
      <c r="B58" t="s">
        <v>350</v>
      </c>
      <c r="D58" s="504" t="s">
        <v>746</v>
      </c>
      <c r="E58" s="504" t="s">
        <v>98</v>
      </c>
    </row>
    <row r="59" spans="2:5">
      <c r="B59" t="s">
        <v>755</v>
      </c>
      <c r="D59" s="505" t="s">
        <v>747</v>
      </c>
      <c r="E59" s="504" t="s">
        <v>98</v>
      </c>
    </row>
    <row r="60" spans="2:5">
      <c r="B60" t="s">
        <v>352</v>
      </c>
      <c r="D60" s="505" t="s">
        <v>307</v>
      </c>
      <c r="E60" s="505" t="s">
        <v>98</v>
      </c>
    </row>
    <row r="61" spans="2:5">
      <c r="B61" t="s">
        <v>354</v>
      </c>
      <c r="D61" s="504" t="s">
        <v>234</v>
      </c>
      <c r="E61" s="504" t="s">
        <v>98</v>
      </c>
    </row>
    <row r="62" spans="2:5">
      <c r="B62" t="s">
        <v>355</v>
      </c>
      <c r="D62" s="504" t="s">
        <v>308</v>
      </c>
      <c r="E62" s="504" t="s">
        <v>98</v>
      </c>
    </row>
    <row r="63" spans="2:5">
      <c r="B63" t="s">
        <v>756</v>
      </c>
      <c r="D63" s="504" t="s">
        <v>748</v>
      </c>
      <c r="E63" s="504" t="s">
        <v>98</v>
      </c>
    </row>
    <row r="64" spans="2:5">
      <c r="B64" t="s">
        <v>757</v>
      </c>
      <c r="D64" s="505" t="s">
        <v>749</v>
      </c>
      <c r="E64" s="504" t="s">
        <v>98</v>
      </c>
    </row>
    <row r="65" spans="2:5">
      <c r="B65" t="s">
        <v>758</v>
      </c>
      <c r="D65" s="505" t="s">
        <v>309</v>
      </c>
      <c r="E65" s="504" t="s">
        <v>98</v>
      </c>
    </row>
    <row r="66" spans="2:5">
      <c r="B66" t="s">
        <v>356</v>
      </c>
      <c r="D66" s="504" t="s">
        <v>310</v>
      </c>
      <c r="E66" s="504" t="s">
        <v>98</v>
      </c>
    </row>
    <row r="67" spans="2:5">
      <c r="B67" t="s">
        <v>357</v>
      </c>
      <c r="D67" s="504" t="s">
        <v>140</v>
      </c>
      <c r="E67" s="504" t="s">
        <v>101</v>
      </c>
    </row>
    <row r="68" spans="2:5">
      <c r="B68" t="s">
        <v>358</v>
      </c>
      <c r="D68" s="505" t="s">
        <v>311</v>
      </c>
      <c r="E68" s="505" t="s">
        <v>98</v>
      </c>
    </row>
    <row r="69" spans="2:5">
      <c r="B69" t="s">
        <v>359</v>
      </c>
      <c r="D69" s="504" t="s">
        <v>312</v>
      </c>
      <c r="E69" s="504" t="s">
        <v>98</v>
      </c>
    </row>
    <row r="70" spans="2:5">
      <c r="B70" t="s">
        <v>360</v>
      </c>
      <c r="D70" s="504" t="s">
        <v>750</v>
      </c>
      <c r="E70" s="504" t="s">
        <v>98</v>
      </c>
    </row>
    <row r="71" spans="2:5">
      <c r="B71" t="s">
        <v>362</v>
      </c>
      <c r="D71" s="505" t="s">
        <v>313</v>
      </c>
      <c r="E71" s="504" t="s">
        <v>98</v>
      </c>
    </row>
    <row r="72" spans="2:5">
      <c r="B72" s="511" t="s">
        <v>760</v>
      </c>
      <c r="D72" s="504" t="s">
        <v>314</v>
      </c>
      <c r="E72" s="504" t="s">
        <v>98</v>
      </c>
    </row>
    <row r="73" spans="2:5">
      <c r="B73" s="511" t="s">
        <v>366</v>
      </c>
      <c r="D73" s="505" t="s">
        <v>751</v>
      </c>
      <c r="E73" s="504" t="s">
        <v>98</v>
      </c>
    </row>
    <row r="74" spans="2:5">
      <c r="B74" t="s">
        <v>367</v>
      </c>
      <c r="D74" s="505" t="s">
        <v>315</v>
      </c>
      <c r="E74" s="504" t="s">
        <v>98</v>
      </c>
    </row>
    <row r="75" spans="2:5">
      <c r="B75" t="s">
        <v>369</v>
      </c>
      <c r="D75" s="504" t="s">
        <v>316</v>
      </c>
      <c r="E75" s="504" t="s">
        <v>98</v>
      </c>
    </row>
    <row r="76" spans="2:5">
      <c r="B76" s="511" t="s">
        <v>761</v>
      </c>
      <c r="D76" s="505" t="s">
        <v>317</v>
      </c>
      <c r="E76" s="504" t="s">
        <v>98</v>
      </c>
    </row>
    <row r="77" spans="2:5">
      <c r="B77" t="s">
        <v>371</v>
      </c>
      <c r="D77" s="504" t="s">
        <v>318</v>
      </c>
      <c r="E77" s="504" t="s">
        <v>98</v>
      </c>
    </row>
    <row r="78" spans="2:5">
      <c r="B78" s="511" t="s">
        <v>762</v>
      </c>
      <c r="D78" s="505" t="s">
        <v>319</v>
      </c>
      <c r="E78" s="504" t="s">
        <v>98</v>
      </c>
    </row>
    <row r="79" spans="2:5">
      <c r="B79" t="s">
        <v>377</v>
      </c>
      <c r="D79" s="504" t="s">
        <v>752</v>
      </c>
      <c r="E79" s="504" t="s">
        <v>98</v>
      </c>
    </row>
    <row r="80" spans="2:5">
      <c r="B80" t="s">
        <v>763</v>
      </c>
      <c r="D80" s="504" t="s">
        <v>320</v>
      </c>
      <c r="E80" s="504" t="s">
        <v>98</v>
      </c>
    </row>
    <row r="81" spans="2:5">
      <c r="B81" t="s">
        <v>378</v>
      </c>
      <c r="D81" s="505" t="s">
        <v>321</v>
      </c>
      <c r="E81" s="504" t="s">
        <v>98</v>
      </c>
    </row>
    <row r="82" spans="2:5">
      <c r="B82" t="s">
        <v>379</v>
      </c>
      <c r="D82" s="504" t="s">
        <v>322</v>
      </c>
      <c r="E82" s="504" t="s">
        <v>98</v>
      </c>
    </row>
    <row r="83" spans="2:5">
      <c r="B83" t="s">
        <v>380</v>
      </c>
      <c r="D83" s="505" t="s">
        <v>323</v>
      </c>
      <c r="E83" s="505" t="s">
        <v>98</v>
      </c>
    </row>
    <row r="84" spans="2:5">
      <c r="B84" t="s">
        <v>382</v>
      </c>
      <c r="D84" s="504" t="s">
        <v>324</v>
      </c>
      <c r="E84" s="504" t="s">
        <v>98</v>
      </c>
    </row>
    <row r="85" spans="2:5">
      <c r="B85" s="511" t="s">
        <v>383</v>
      </c>
      <c r="D85" s="505" t="s">
        <v>325</v>
      </c>
      <c r="E85" s="504" t="s">
        <v>98</v>
      </c>
    </row>
    <row r="86" spans="2:5">
      <c r="B86" t="s">
        <v>386</v>
      </c>
      <c r="D86" s="504" t="s">
        <v>326</v>
      </c>
      <c r="E86" s="504" t="s">
        <v>98</v>
      </c>
    </row>
    <row r="87" spans="2:5">
      <c r="B87" t="s">
        <v>387</v>
      </c>
      <c r="D87" s="505" t="s">
        <v>327</v>
      </c>
      <c r="E87" s="505" t="s">
        <v>98</v>
      </c>
    </row>
    <row r="88" spans="2:5">
      <c r="B88" t="s">
        <v>764</v>
      </c>
      <c r="D88" s="504" t="s">
        <v>328</v>
      </c>
      <c r="E88" s="504" t="s">
        <v>98</v>
      </c>
    </row>
    <row r="89" spans="2:5">
      <c r="B89" t="s">
        <v>388</v>
      </c>
      <c r="D89" s="505" t="s">
        <v>329</v>
      </c>
      <c r="E89" s="504" t="s">
        <v>98</v>
      </c>
    </row>
    <row r="90" spans="2:5">
      <c r="B90" t="s">
        <v>389</v>
      </c>
      <c r="D90" s="505" t="s">
        <v>753</v>
      </c>
      <c r="E90" s="504" t="s">
        <v>98</v>
      </c>
    </row>
    <row r="91" spans="2:5">
      <c r="B91" t="s">
        <v>390</v>
      </c>
      <c r="D91" s="504" t="s">
        <v>754</v>
      </c>
      <c r="E91" s="504" t="s">
        <v>98</v>
      </c>
    </row>
    <row r="92" spans="2:5">
      <c r="B92" t="s">
        <v>391</v>
      </c>
      <c r="D92" s="504" t="s">
        <v>330</v>
      </c>
      <c r="E92" s="504" t="s">
        <v>98</v>
      </c>
    </row>
    <row r="93" spans="2:5">
      <c r="B93" t="s">
        <v>392</v>
      </c>
      <c r="D93" s="505" t="s">
        <v>141</v>
      </c>
      <c r="E93" s="504" t="s">
        <v>101</v>
      </c>
    </row>
    <row r="94" spans="2:5">
      <c r="B94" t="s">
        <v>393</v>
      </c>
      <c r="D94" s="505" t="s">
        <v>331</v>
      </c>
      <c r="E94" s="504" t="s">
        <v>98</v>
      </c>
    </row>
    <row r="95" spans="2:5">
      <c r="B95" s="511" t="s">
        <v>394</v>
      </c>
      <c r="D95" s="504" t="s">
        <v>332</v>
      </c>
      <c r="E95" s="504" t="s">
        <v>98</v>
      </c>
    </row>
    <row r="96" spans="2:5">
      <c r="B96" t="s">
        <v>397</v>
      </c>
      <c r="D96" s="505" t="s">
        <v>333</v>
      </c>
      <c r="E96" s="505" t="s">
        <v>98</v>
      </c>
    </row>
    <row r="97" spans="2:5">
      <c r="B97" t="s">
        <v>398</v>
      </c>
      <c r="D97" s="504" t="s">
        <v>334</v>
      </c>
      <c r="E97" s="504" t="s">
        <v>98</v>
      </c>
    </row>
    <row r="98" spans="2:5">
      <c r="B98" t="s">
        <v>399</v>
      </c>
      <c r="D98" s="505" t="s">
        <v>335</v>
      </c>
      <c r="E98" s="504" t="s">
        <v>98</v>
      </c>
    </row>
    <row r="99" spans="2:5">
      <c r="B99" t="s">
        <v>400</v>
      </c>
      <c r="D99" s="504" t="s">
        <v>336</v>
      </c>
      <c r="E99" s="504" t="s">
        <v>98</v>
      </c>
    </row>
    <row r="100" spans="2:5">
      <c r="B100" t="s">
        <v>401</v>
      </c>
      <c r="D100" s="505" t="s">
        <v>337</v>
      </c>
      <c r="E100" s="504" t="s">
        <v>98</v>
      </c>
    </row>
    <row r="101" spans="2:5">
      <c r="B101" t="s">
        <v>404</v>
      </c>
      <c r="D101" s="504" t="s">
        <v>338</v>
      </c>
      <c r="E101" s="504" t="s">
        <v>98</v>
      </c>
    </row>
    <row r="102" spans="2:5">
      <c r="B102" t="s">
        <v>765</v>
      </c>
      <c r="D102" s="505" t="s">
        <v>339</v>
      </c>
      <c r="E102" s="504" t="s">
        <v>98</v>
      </c>
    </row>
    <row r="103" spans="2:5">
      <c r="B103" t="s">
        <v>406</v>
      </c>
      <c r="D103" s="504" t="s">
        <v>340</v>
      </c>
      <c r="E103" s="504" t="s">
        <v>98</v>
      </c>
    </row>
    <row r="104" spans="2:5">
      <c r="B104" t="s">
        <v>408</v>
      </c>
      <c r="D104" s="504" t="s">
        <v>142</v>
      </c>
      <c r="E104" s="504" t="s">
        <v>101</v>
      </c>
    </row>
    <row r="105" spans="2:5">
      <c r="B105" t="s">
        <v>766</v>
      </c>
      <c r="D105" s="505" t="s">
        <v>341</v>
      </c>
      <c r="E105" s="504" t="s">
        <v>98</v>
      </c>
    </row>
    <row r="106" spans="2:5">
      <c r="B106" t="s">
        <v>412</v>
      </c>
      <c r="D106" s="504" t="s">
        <v>342</v>
      </c>
      <c r="E106" s="504" t="s">
        <v>98</v>
      </c>
    </row>
    <row r="107" spans="2:5">
      <c r="B107" t="s">
        <v>413</v>
      </c>
      <c r="D107" s="505" t="s">
        <v>343</v>
      </c>
      <c r="E107" s="504" t="s">
        <v>98</v>
      </c>
    </row>
    <row r="108" spans="2:5">
      <c r="B108" t="s">
        <v>414</v>
      </c>
      <c r="D108" s="504" t="s">
        <v>344</v>
      </c>
      <c r="E108" s="504" t="s">
        <v>98</v>
      </c>
    </row>
    <row r="109" spans="2:5">
      <c r="B109" t="s">
        <v>415</v>
      </c>
      <c r="D109" s="505" t="s">
        <v>345</v>
      </c>
      <c r="E109" s="505" t="s">
        <v>98</v>
      </c>
    </row>
    <row r="110" spans="2:5">
      <c r="B110" t="s">
        <v>419</v>
      </c>
      <c r="D110" s="504" t="s">
        <v>346</v>
      </c>
      <c r="E110" s="504" t="s">
        <v>98</v>
      </c>
    </row>
    <row r="111" spans="2:5">
      <c r="B111" t="s">
        <v>420</v>
      </c>
      <c r="D111" s="505" t="s">
        <v>347</v>
      </c>
      <c r="E111" s="505" t="s">
        <v>98</v>
      </c>
    </row>
    <row r="112" spans="2:5">
      <c r="B112" t="s">
        <v>421</v>
      </c>
      <c r="D112" s="504" t="s">
        <v>348</v>
      </c>
      <c r="E112" s="504" t="s">
        <v>98</v>
      </c>
    </row>
    <row r="113" spans="2:5">
      <c r="B113" t="s">
        <v>423</v>
      </c>
      <c r="D113" s="505" t="s">
        <v>349</v>
      </c>
      <c r="E113" s="505" t="s">
        <v>98</v>
      </c>
    </row>
    <row r="114" spans="2:5">
      <c r="B114" t="s">
        <v>424</v>
      </c>
      <c r="D114" s="504" t="s">
        <v>350</v>
      </c>
      <c r="E114" s="504" t="s">
        <v>98</v>
      </c>
    </row>
    <row r="115" spans="2:5">
      <c r="B115" s="511" t="s">
        <v>426</v>
      </c>
      <c r="D115" s="505" t="s">
        <v>235</v>
      </c>
      <c r="E115" s="504" t="s">
        <v>101</v>
      </c>
    </row>
    <row r="116" spans="2:5">
      <c r="B116" t="s">
        <v>427</v>
      </c>
      <c r="D116" s="505" t="s">
        <v>351</v>
      </c>
      <c r="E116" s="504" t="s">
        <v>98</v>
      </c>
    </row>
    <row r="117" spans="2:5">
      <c r="B117" t="s">
        <v>428</v>
      </c>
      <c r="D117" s="505" t="s">
        <v>755</v>
      </c>
      <c r="E117" s="504" t="s">
        <v>98</v>
      </c>
    </row>
    <row r="118" spans="2:5">
      <c r="B118" t="s">
        <v>430</v>
      </c>
      <c r="D118" s="504" t="s">
        <v>352</v>
      </c>
      <c r="E118" s="504" t="s">
        <v>98</v>
      </c>
    </row>
    <row r="119" spans="2:5">
      <c r="B119" t="s">
        <v>431</v>
      </c>
      <c r="D119" s="505" t="s">
        <v>353</v>
      </c>
      <c r="E119" s="505" t="s">
        <v>98</v>
      </c>
    </row>
    <row r="120" spans="2:5">
      <c r="B120" t="s">
        <v>432</v>
      </c>
      <c r="D120" s="504" t="s">
        <v>354</v>
      </c>
      <c r="E120" s="504" t="s">
        <v>98</v>
      </c>
    </row>
    <row r="121" spans="2:5">
      <c r="B121" s="511" t="s">
        <v>433</v>
      </c>
      <c r="D121" s="505" t="s">
        <v>355</v>
      </c>
      <c r="E121" s="504" t="s">
        <v>98</v>
      </c>
    </row>
    <row r="122" spans="2:5">
      <c r="B122" t="s">
        <v>434</v>
      </c>
      <c r="D122" s="504" t="s">
        <v>756</v>
      </c>
      <c r="E122" s="504" t="s">
        <v>98</v>
      </c>
    </row>
    <row r="123" spans="2:5">
      <c r="B123" t="s">
        <v>435</v>
      </c>
      <c r="D123" s="505" t="s">
        <v>757</v>
      </c>
      <c r="E123" s="504" t="s">
        <v>98</v>
      </c>
    </row>
    <row r="124" spans="2:5">
      <c r="B124" t="s">
        <v>767</v>
      </c>
      <c r="D124" s="504" t="s">
        <v>758</v>
      </c>
      <c r="E124" s="504" t="s">
        <v>98</v>
      </c>
    </row>
    <row r="125" spans="2:5">
      <c r="B125" t="s">
        <v>436</v>
      </c>
      <c r="D125" s="504" t="s">
        <v>356</v>
      </c>
      <c r="E125" s="504" t="s">
        <v>98</v>
      </c>
    </row>
    <row r="126" spans="2:5">
      <c r="B126" t="s">
        <v>437</v>
      </c>
      <c r="D126" s="505" t="s">
        <v>357</v>
      </c>
      <c r="E126" s="504" t="s">
        <v>98</v>
      </c>
    </row>
    <row r="127" spans="2:5">
      <c r="B127" s="511" t="s">
        <v>438</v>
      </c>
      <c r="D127" s="504" t="s">
        <v>358</v>
      </c>
      <c r="E127" s="504" t="s">
        <v>98</v>
      </c>
    </row>
    <row r="128" spans="2:5">
      <c r="B128" t="s">
        <v>439</v>
      </c>
      <c r="D128" s="505" t="s">
        <v>759</v>
      </c>
      <c r="E128" s="504" t="s">
        <v>98</v>
      </c>
    </row>
    <row r="129" spans="2:5">
      <c r="B129" t="s">
        <v>441</v>
      </c>
      <c r="D129" s="505" t="s">
        <v>359</v>
      </c>
      <c r="E129" s="504" t="s">
        <v>98</v>
      </c>
    </row>
    <row r="130" spans="2:5">
      <c r="B130" s="511" t="s">
        <v>442</v>
      </c>
      <c r="D130" s="504" t="s">
        <v>360</v>
      </c>
      <c r="E130" s="504" t="s">
        <v>98</v>
      </c>
    </row>
    <row r="131" spans="2:5">
      <c r="B131" t="s">
        <v>443</v>
      </c>
      <c r="D131" s="505" t="s">
        <v>361</v>
      </c>
      <c r="E131" s="504" t="s">
        <v>101</v>
      </c>
    </row>
    <row r="132" spans="2:5">
      <c r="B132" t="s">
        <v>444</v>
      </c>
      <c r="D132" s="504" t="s">
        <v>362</v>
      </c>
      <c r="E132" s="504" t="s">
        <v>98</v>
      </c>
    </row>
    <row r="133" spans="2:5">
      <c r="B133" t="s">
        <v>446</v>
      </c>
      <c r="D133" s="505" t="s">
        <v>363</v>
      </c>
      <c r="E133" s="504" t="s">
        <v>98</v>
      </c>
    </row>
    <row r="134" spans="2:5">
      <c r="B134" t="s">
        <v>769</v>
      </c>
      <c r="D134" s="504" t="s">
        <v>760</v>
      </c>
      <c r="E134" s="504" t="s">
        <v>98</v>
      </c>
    </row>
    <row r="135" spans="2:5">
      <c r="B135" t="s">
        <v>770</v>
      </c>
      <c r="D135" s="504" t="s">
        <v>364</v>
      </c>
      <c r="E135" s="504" t="s">
        <v>98</v>
      </c>
    </row>
    <row r="136" spans="2:5">
      <c r="B136" t="s">
        <v>448</v>
      </c>
      <c r="D136" s="505" t="s">
        <v>365</v>
      </c>
      <c r="E136" s="505" t="s">
        <v>98</v>
      </c>
    </row>
    <row r="137" spans="2:5">
      <c r="B137" t="s">
        <v>449</v>
      </c>
      <c r="D137" s="504" t="s">
        <v>366</v>
      </c>
      <c r="E137" s="504" t="s">
        <v>98</v>
      </c>
    </row>
    <row r="138" spans="2:5">
      <c r="B138" t="s">
        <v>450</v>
      </c>
      <c r="D138" s="505" t="s">
        <v>367</v>
      </c>
      <c r="E138" s="505" t="s">
        <v>98</v>
      </c>
    </row>
    <row r="139" spans="2:5">
      <c r="B139" t="s">
        <v>771</v>
      </c>
      <c r="D139" s="504" t="s">
        <v>368</v>
      </c>
      <c r="E139" s="504" t="s">
        <v>98</v>
      </c>
    </row>
    <row r="140" spans="2:5">
      <c r="B140" t="s">
        <v>451</v>
      </c>
      <c r="D140" s="505" t="s">
        <v>369</v>
      </c>
      <c r="E140" s="504" t="s">
        <v>98</v>
      </c>
    </row>
    <row r="141" spans="2:5">
      <c r="B141" t="s">
        <v>452</v>
      </c>
      <c r="D141" s="505" t="s">
        <v>761</v>
      </c>
      <c r="E141" s="504" t="s">
        <v>98</v>
      </c>
    </row>
    <row r="142" spans="2:5">
      <c r="B142" t="s">
        <v>454</v>
      </c>
      <c r="D142" s="504" t="s">
        <v>370</v>
      </c>
      <c r="E142" s="504" t="s">
        <v>101</v>
      </c>
    </row>
    <row r="143" spans="2:5">
      <c r="B143" t="s">
        <v>455</v>
      </c>
      <c r="D143" s="505" t="s">
        <v>371</v>
      </c>
      <c r="E143" s="504" t="s">
        <v>98</v>
      </c>
    </row>
    <row r="144" spans="2:5">
      <c r="B144" t="s">
        <v>456</v>
      </c>
      <c r="D144" s="504" t="s">
        <v>372</v>
      </c>
      <c r="E144" s="504" t="s">
        <v>98</v>
      </c>
    </row>
    <row r="145" spans="2:6">
      <c r="B145" t="s">
        <v>457</v>
      </c>
      <c r="D145" s="505" t="s">
        <v>373</v>
      </c>
      <c r="E145" s="504" t="s">
        <v>98</v>
      </c>
    </row>
    <row r="146" spans="2:6">
      <c r="B146" s="511" t="s">
        <v>459</v>
      </c>
      <c r="D146" s="504" t="s">
        <v>236</v>
      </c>
      <c r="E146" s="504" t="s">
        <v>101</v>
      </c>
    </row>
    <row r="147" spans="2:6">
      <c r="B147" t="s">
        <v>460</v>
      </c>
      <c r="D147" s="504" t="s">
        <v>374</v>
      </c>
      <c r="E147" s="504" t="s">
        <v>101</v>
      </c>
    </row>
    <row r="148" spans="2:6">
      <c r="B148" t="s">
        <v>461</v>
      </c>
      <c r="D148" s="505" t="s">
        <v>375</v>
      </c>
      <c r="E148" s="504" t="s">
        <v>101</v>
      </c>
    </row>
    <row r="149" spans="2:6">
      <c r="B149" t="s">
        <v>462</v>
      </c>
      <c r="D149" s="504" t="s">
        <v>762</v>
      </c>
      <c r="E149" s="504" t="s">
        <v>98</v>
      </c>
    </row>
    <row r="150" spans="2:6">
      <c r="B150" t="s">
        <v>463</v>
      </c>
      <c r="D150" s="504" t="s">
        <v>376</v>
      </c>
      <c r="E150" s="504" t="s">
        <v>101</v>
      </c>
    </row>
    <row r="151" spans="2:6">
      <c r="B151" t="s">
        <v>464</v>
      </c>
      <c r="D151" s="505" t="s">
        <v>377</v>
      </c>
      <c r="E151" s="504" t="s">
        <v>98</v>
      </c>
    </row>
    <row r="152" spans="2:6">
      <c r="B152" t="s">
        <v>465</v>
      </c>
      <c r="D152" s="505" t="s">
        <v>763</v>
      </c>
      <c r="E152" s="504" t="s">
        <v>98</v>
      </c>
    </row>
    <row r="153" spans="2:6">
      <c r="B153" t="s">
        <v>466</v>
      </c>
      <c r="D153" s="505" t="s">
        <v>143</v>
      </c>
      <c r="E153" s="504" t="s">
        <v>101</v>
      </c>
    </row>
    <row r="154" spans="2:6">
      <c r="B154" t="s">
        <v>467</v>
      </c>
      <c r="D154" s="504" t="s">
        <v>378</v>
      </c>
      <c r="E154" s="504" t="s">
        <v>98</v>
      </c>
    </row>
    <row r="155" spans="2:6">
      <c r="B155" s="511" t="s">
        <v>468</v>
      </c>
      <c r="D155" s="505" t="s">
        <v>379</v>
      </c>
      <c r="E155" s="505" t="s">
        <v>98</v>
      </c>
    </row>
    <row r="156" spans="2:6">
      <c r="B156" t="s">
        <v>469</v>
      </c>
      <c r="D156" s="504" t="s">
        <v>380</v>
      </c>
      <c r="E156" s="504" t="s">
        <v>98</v>
      </c>
    </row>
    <row r="157" spans="2:6">
      <c r="B157" t="s">
        <v>470</v>
      </c>
      <c r="D157" s="505" t="s">
        <v>381</v>
      </c>
      <c r="E157" s="505" t="s">
        <v>98</v>
      </c>
    </row>
    <row r="158" spans="2:6">
      <c r="B158" t="s">
        <v>772</v>
      </c>
      <c r="D158" s="504" t="s">
        <v>382</v>
      </c>
      <c r="E158" s="504" t="s">
        <v>101</v>
      </c>
      <c r="F158" t="s">
        <v>854</v>
      </c>
    </row>
    <row r="159" spans="2:6">
      <c r="B159" t="s">
        <v>471</v>
      </c>
      <c r="D159" s="504" t="s">
        <v>144</v>
      </c>
      <c r="E159" s="504" t="s">
        <v>101</v>
      </c>
    </row>
    <row r="160" spans="2:6">
      <c r="B160" t="s">
        <v>472</v>
      </c>
      <c r="D160" s="505" t="s">
        <v>383</v>
      </c>
      <c r="E160" s="504" t="s">
        <v>98</v>
      </c>
    </row>
    <row r="161" spans="2:6">
      <c r="B161" t="s">
        <v>473</v>
      </c>
      <c r="D161" s="504" t="s">
        <v>384</v>
      </c>
      <c r="E161" s="504" t="s">
        <v>98</v>
      </c>
    </row>
    <row r="162" spans="2:6">
      <c r="B162" t="s">
        <v>474</v>
      </c>
      <c r="D162" s="505" t="s">
        <v>385</v>
      </c>
      <c r="E162" s="504" t="s">
        <v>98</v>
      </c>
    </row>
    <row r="163" spans="2:6">
      <c r="B163" t="s">
        <v>773</v>
      </c>
      <c r="D163" s="504" t="s">
        <v>386</v>
      </c>
      <c r="E163" s="504" t="s">
        <v>98</v>
      </c>
    </row>
    <row r="164" spans="2:6">
      <c r="B164" t="s">
        <v>475</v>
      </c>
      <c r="D164" s="505" t="s">
        <v>387</v>
      </c>
      <c r="E164" s="504" t="s">
        <v>98</v>
      </c>
    </row>
    <row r="165" spans="2:6">
      <c r="B165" s="511" t="s">
        <v>477</v>
      </c>
      <c r="D165" s="504" t="s">
        <v>764</v>
      </c>
      <c r="E165" s="504" t="s">
        <v>98</v>
      </c>
    </row>
    <row r="166" spans="2:6">
      <c r="B166" t="s">
        <v>478</v>
      </c>
      <c r="D166" s="504" t="s">
        <v>388</v>
      </c>
      <c r="E166" s="504" t="s">
        <v>101</v>
      </c>
      <c r="F166" t="s">
        <v>854</v>
      </c>
    </row>
    <row r="167" spans="2:6">
      <c r="B167" t="s">
        <v>479</v>
      </c>
      <c r="D167" s="505" t="s">
        <v>389</v>
      </c>
      <c r="E167" s="504" t="s">
        <v>98</v>
      </c>
    </row>
    <row r="168" spans="2:6">
      <c r="B168" t="s">
        <v>480</v>
      </c>
      <c r="D168" s="504" t="s">
        <v>390</v>
      </c>
      <c r="E168" s="504" t="s">
        <v>98</v>
      </c>
    </row>
    <row r="169" spans="2:6">
      <c r="B169" t="s">
        <v>481</v>
      </c>
      <c r="D169" s="505" t="s">
        <v>391</v>
      </c>
      <c r="E169" s="504" t="s">
        <v>98</v>
      </c>
    </row>
    <row r="170" spans="2:6">
      <c r="B170" t="s">
        <v>482</v>
      </c>
      <c r="D170" s="504" t="s">
        <v>392</v>
      </c>
      <c r="E170" s="504" t="s">
        <v>98</v>
      </c>
    </row>
    <row r="171" spans="2:6">
      <c r="B171" t="s">
        <v>483</v>
      </c>
      <c r="D171" s="505" t="s">
        <v>393</v>
      </c>
      <c r="E171" s="504" t="s">
        <v>98</v>
      </c>
    </row>
    <row r="172" spans="2:6">
      <c r="B172" t="s">
        <v>774</v>
      </c>
      <c r="D172" s="504" t="s">
        <v>394</v>
      </c>
      <c r="E172" s="504" t="s">
        <v>98</v>
      </c>
    </row>
    <row r="173" spans="2:6">
      <c r="B173" t="s">
        <v>485</v>
      </c>
      <c r="D173" s="505" t="s">
        <v>395</v>
      </c>
      <c r="E173" s="504" t="s">
        <v>98</v>
      </c>
    </row>
    <row r="174" spans="2:6">
      <c r="B174" s="511" t="s">
        <v>775</v>
      </c>
      <c r="D174" s="504" t="s">
        <v>396</v>
      </c>
      <c r="E174" s="504" t="s">
        <v>98</v>
      </c>
    </row>
    <row r="175" spans="2:6">
      <c r="B175" s="511" t="s">
        <v>486</v>
      </c>
      <c r="D175" s="505" t="s">
        <v>145</v>
      </c>
      <c r="E175" s="504" t="s">
        <v>101</v>
      </c>
    </row>
    <row r="176" spans="2:6">
      <c r="B176" t="s">
        <v>487</v>
      </c>
      <c r="D176" s="505" t="s">
        <v>397</v>
      </c>
      <c r="E176" s="504" t="s">
        <v>98</v>
      </c>
    </row>
    <row r="177" spans="2:6">
      <c r="B177" t="s">
        <v>488</v>
      </c>
      <c r="D177" s="504" t="s">
        <v>398</v>
      </c>
      <c r="E177" s="504" t="s">
        <v>98</v>
      </c>
    </row>
    <row r="178" spans="2:6">
      <c r="B178" t="s">
        <v>489</v>
      </c>
      <c r="D178" s="505" t="s">
        <v>399</v>
      </c>
      <c r="E178" s="504" t="s">
        <v>101</v>
      </c>
      <c r="F178" t="s">
        <v>854</v>
      </c>
    </row>
    <row r="179" spans="2:6">
      <c r="B179" t="s">
        <v>776</v>
      </c>
      <c r="D179" s="504" t="s">
        <v>400</v>
      </c>
      <c r="E179" s="504" t="s">
        <v>98</v>
      </c>
    </row>
    <row r="180" spans="2:6">
      <c r="B180" t="s">
        <v>491</v>
      </c>
      <c r="D180" s="505" t="s">
        <v>401</v>
      </c>
      <c r="E180" s="505" t="s">
        <v>98</v>
      </c>
    </row>
    <row r="181" spans="2:6">
      <c r="B181" s="511" t="s">
        <v>492</v>
      </c>
      <c r="D181" s="504" t="s">
        <v>402</v>
      </c>
      <c r="E181" s="504" t="s">
        <v>98</v>
      </c>
    </row>
    <row r="182" spans="2:6">
      <c r="B182" t="s">
        <v>493</v>
      </c>
      <c r="D182" s="505" t="s">
        <v>403</v>
      </c>
      <c r="E182" s="504" t="s">
        <v>98</v>
      </c>
    </row>
    <row r="183" spans="2:6">
      <c r="B183" t="s">
        <v>777</v>
      </c>
      <c r="D183" s="504" t="s">
        <v>404</v>
      </c>
      <c r="E183" s="504" t="s">
        <v>98</v>
      </c>
    </row>
    <row r="184" spans="2:6">
      <c r="B184" t="s">
        <v>778</v>
      </c>
      <c r="D184" s="505" t="s">
        <v>765</v>
      </c>
      <c r="E184" s="504" t="s">
        <v>98</v>
      </c>
    </row>
    <row r="185" spans="2:6">
      <c r="B185" s="511" t="s">
        <v>497</v>
      </c>
      <c r="D185" s="505" t="s">
        <v>405</v>
      </c>
      <c r="E185" s="504" t="s">
        <v>98</v>
      </c>
    </row>
    <row r="186" spans="2:6">
      <c r="B186" t="s">
        <v>498</v>
      </c>
      <c r="D186" s="504" t="s">
        <v>406</v>
      </c>
      <c r="E186" s="504" t="s">
        <v>98</v>
      </c>
    </row>
    <row r="187" spans="2:6">
      <c r="B187" t="s">
        <v>499</v>
      </c>
      <c r="D187" s="505" t="s">
        <v>407</v>
      </c>
      <c r="E187" s="504" t="s">
        <v>98</v>
      </c>
    </row>
    <row r="188" spans="2:6">
      <c r="B188" t="s">
        <v>500</v>
      </c>
      <c r="D188" s="504" t="s">
        <v>408</v>
      </c>
      <c r="E188" s="504" t="s">
        <v>98</v>
      </c>
    </row>
    <row r="189" spans="2:6">
      <c r="B189" t="s">
        <v>501</v>
      </c>
      <c r="D189" s="505" t="s">
        <v>409</v>
      </c>
      <c r="E189" s="504" t="s">
        <v>98</v>
      </c>
    </row>
    <row r="190" spans="2:6">
      <c r="B190" t="s">
        <v>779</v>
      </c>
      <c r="D190" s="504" t="s">
        <v>410</v>
      </c>
      <c r="E190" s="504" t="s">
        <v>98</v>
      </c>
    </row>
    <row r="191" spans="2:6">
      <c r="B191" t="s">
        <v>780</v>
      </c>
      <c r="D191" s="505" t="s">
        <v>411</v>
      </c>
      <c r="E191" s="504" t="s">
        <v>98</v>
      </c>
    </row>
    <row r="192" spans="2:6">
      <c r="B192" t="s">
        <v>781</v>
      </c>
      <c r="D192" s="504" t="s">
        <v>766</v>
      </c>
      <c r="E192" s="504" t="s">
        <v>98</v>
      </c>
    </row>
    <row r="193" spans="2:5">
      <c r="B193" t="s">
        <v>502</v>
      </c>
      <c r="D193" s="504" t="s">
        <v>412</v>
      </c>
      <c r="E193" s="504" t="s">
        <v>98</v>
      </c>
    </row>
    <row r="194" spans="2:5">
      <c r="B194" t="s">
        <v>503</v>
      </c>
      <c r="D194" s="505" t="s">
        <v>413</v>
      </c>
      <c r="E194" s="504" t="s">
        <v>98</v>
      </c>
    </row>
    <row r="195" spans="2:5">
      <c r="B195" t="s">
        <v>782</v>
      </c>
      <c r="D195" s="504" t="s">
        <v>414</v>
      </c>
      <c r="E195" s="504" t="s">
        <v>98</v>
      </c>
    </row>
    <row r="196" spans="2:5">
      <c r="B196" t="s">
        <v>504</v>
      </c>
      <c r="D196" s="505" t="s">
        <v>415</v>
      </c>
      <c r="E196" s="504" t="s">
        <v>98</v>
      </c>
    </row>
    <row r="197" spans="2:5">
      <c r="B197" t="s">
        <v>505</v>
      </c>
      <c r="D197" s="504" t="s">
        <v>416</v>
      </c>
      <c r="E197" s="504" t="s">
        <v>98</v>
      </c>
    </row>
    <row r="198" spans="2:5">
      <c r="B198" t="s">
        <v>506</v>
      </c>
      <c r="D198" s="505" t="s">
        <v>417</v>
      </c>
      <c r="E198" s="505" t="s">
        <v>98</v>
      </c>
    </row>
    <row r="199" spans="2:5">
      <c r="B199" t="s">
        <v>507</v>
      </c>
      <c r="D199" s="504" t="s">
        <v>418</v>
      </c>
      <c r="E199" s="504" t="s">
        <v>98</v>
      </c>
    </row>
    <row r="200" spans="2:5">
      <c r="B200" s="511" t="s">
        <v>508</v>
      </c>
      <c r="D200" s="505" t="s">
        <v>419</v>
      </c>
      <c r="E200" s="504" t="s">
        <v>98</v>
      </c>
    </row>
    <row r="201" spans="2:5">
      <c r="B201" t="s">
        <v>509</v>
      </c>
      <c r="D201" s="504" t="s">
        <v>420</v>
      </c>
      <c r="E201" s="504" t="s">
        <v>98</v>
      </c>
    </row>
    <row r="202" spans="2:5">
      <c r="B202" s="511" t="s">
        <v>510</v>
      </c>
      <c r="D202" s="504" t="s">
        <v>146</v>
      </c>
      <c r="E202" s="504" t="s">
        <v>101</v>
      </c>
    </row>
    <row r="203" spans="2:5">
      <c r="B203" t="s">
        <v>511</v>
      </c>
      <c r="D203" s="505" t="s">
        <v>421</v>
      </c>
      <c r="E203" s="504" t="s">
        <v>98</v>
      </c>
    </row>
    <row r="204" spans="2:5">
      <c r="B204" t="s">
        <v>512</v>
      </c>
      <c r="D204" s="504" t="s">
        <v>422</v>
      </c>
      <c r="E204" s="504" t="s">
        <v>101</v>
      </c>
    </row>
    <row r="205" spans="2:5">
      <c r="B205" t="s">
        <v>514</v>
      </c>
      <c r="D205" s="505" t="s">
        <v>423</v>
      </c>
      <c r="E205" s="505" t="s">
        <v>98</v>
      </c>
    </row>
    <row r="206" spans="2:5">
      <c r="B206" t="s">
        <v>515</v>
      </c>
      <c r="D206" s="504" t="s">
        <v>424</v>
      </c>
      <c r="E206" s="504" t="s">
        <v>98</v>
      </c>
    </row>
    <row r="207" spans="2:5">
      <c r="B207" s="511" t="s">
        <v>517</v>
      </c>
      <c r="D207" s="505" t="s">
        <v>425</v>
      </c>
      <c r="E207" s="505" t="s">
        <v>98</v>
      </c>
    </row>
    <row r="208" spans="2:5">
      <c r="B208" t="s">
        <v>519</v>
      </c>
      <c r="D208" s="505" t="s">
        <v>237</v>
      </c>
      <c r="E208" s="505" t="s">
        <v>98</v>
      </c>
    </row>
    <row r="209" spans="2:5">
      <c r="B209" t="s">
        <v>520</v>
      </c>
      <c r="D209" s="504" t="s">
        <v>426</v>
      </c>
      <c r="E209" s="504" t="s">
        <v>98</v>
      </c>
    </row>
    <row r="210" spans="2:5">
      <c r="B210" t="s">
        <v>521</v>
      </c>
      <c r="D210" s="505" t="s">
        <v>147</v>
      </c>
      <c r="E210" s="504" t="s">
        <v>101</v>
      </c>
    </row>
    <row r="211" spans="2:5">
      <c r="B211" t="s">
        <v>522</v>
      </c>
      <c r="D211" s="505" t="s">
        <v>427</v>
      </c>
      <c r="E211" s="504" t="s">
        <v>98</v>
      </c>
    </row>
    <row r="212" spans="2:5">
      <c r="B212" t="s">
        <v>784</v>
      </c>
      <c r="D212" s="504" t="s">
        <v>428</v>
      </c>
      <c r="E212" s="504" t="s">
        <v>98</v>
      </c>
    </row>
    <row r="213" spans="2:5">
      <c r="B213" s="511" t="s">
        <v>523</v>
      </c>
      <c r="D213" s="505" t="s">
        <v>429</v>
      </c>
      <c r="E213" s="505" t="s">
        <v>98</v>
      </c>
    </row>
    <row r="214" spans="2:5">
      <c r="B214" s="511" t="s">
        <v>785</v>
      </c>
      <c r="D214" s="504" t="s">
        <v>430</v>
      </c>
      <c r="E214" s="504" t="s">
        <v>98</v>
      </c>
    </row>
    <row r="215" spans="2:5">
      <c r="B215" t="s">
        <v>786</v>
      </c>
      <c r="D215" s="505" t="s">
        <v>431</v>
      </c>
      <c r="E215" s="505" t="s">
        <v>98</v>
      </c>
    </row>
    <row r="216" spans="2:5">
      <c r="B216" t="s">
        <v>787</v>
      </c>
      <c r="D216" s="504" t="s">
        <v>148</v>
      </c>
      <c r="E216" s="504" t="s">
        <v>101</v>
      </c>
    </row>
    <row r="217" spans="2:5">
      <c r="B217" t="s">
        <v>525</v>
      </c>
      <c r="D217" s="504" t="s">
        <v>432</v>
      </c>
      <c r="E217" s="504" t="s">
        <v>98</v>
      </c>
    </row>
    <row r="218" spans="2:5">
      <c r="B218" t="s">
        <v>526</v>
      </c>
      <c r="D218" s="505" t="s">
        <v>433</v>
      </c>
      <c r="E218" s="504" t="s">
        <v>98</v>
      </c>
    </row>
    <row r="219" spans="2:5">
      <c r="B219" t="s">
        <v>527</v>
      </c>
      <c r="D219" s="504" t="s">
        <v>434</v>
      </c>
      <c r="E219" s="504" t="s">
        <v>98</v>
      </c>
    </row>
    <row r="220" spans="2:5">
      <c r="B220" t="s">
        <v>528</v>
      </c>
      <c r="D220" s="505" t="s">
        <v>435</v>
      </c>
      <c r="E220" s="504" t="s">
        <v>98</v>
      </c>
    </row>
    <row r="221" spans="2:5">
      <c r="B221" t="s">
        <v>788</v>
      </c>
      <c r="D221" s="505" t="s">
        <v>149</v>
      </c>
      <c r="E221" s="504" t="s">
        <v>101</v>
      </c>
    </row>
    <row r="222" spans="2:5">
      <c r="B222" t="s">
        <v>529</v>
      </c>
      <c r="D222" s="505" t="s">
        <v>767</v>
      </c>
      <c r="E222" s="504" t="s">
        <v>98</v>
      </c>
    </row>
    <row r="223" spans="2:5">
      <c r="B223" t="s">
        <v>530</v>
      </c>
      <c r="D223" s="504" t="s">
        <v>436</v>
      </c>
      <c r="E223" s="504" t="s">
        <v>98</v>
      </c>
    </row>
    <row r="224" spans="2:5">
      <c r="B224" t="s">
        <v>531</v>
      </c>
      <c r="D224" s="505" t="s">
        <v>437</v>
      </c>
      <c r="E224" s="505" t="s">
        <v>98</v>
      </c>
    </row>
    <row r="225" spans="2:6">
      <c r="B225" s="511" t="s">
        <v>533</v>
      </c>
      <c r="D225" s="504" t="s">
        <v>438</v>
      </c>
      <c r="E225" s="504" t="s">
        <v>98</v>
      </c>
    </row>
    <row r="226" spans="2:6">
      <c r="B226" t="s">
        <v>534</v>
      </c>
      <c r="D226" s="505" t="s">
        <v>439</v>
      </c>
      <c r="E226" s="505" t="s">
        <v>98</v>
      </c>
    </row>
    <row r="227" spans="2:6">
      <c r="B227" t="s">
        <v>536</v>
      </c>
      <c r="D227" s="504" t="s">
        <v>440</v>
      </c>
      <c r="E227" s="504" t="s">
        <v>98</v>
      </c>
    </row>
    <row r="228" spans="2:6">
      <c r="B228" t="s">
        <v>537</v>
      </c>
      <c r="D228" s="505" t="s">
        <v>441</v>
      </c>
      <c r="E228" s="505" t="s">
        <v>98</v>
      </c>
    </row>
    <row r="229" spans="2:6">
      <c r="B229" t="s">
        <v>539</v>
      </c>
      <c r="D229" s="504" t="s">
        <v>442</v>
      </c>
      <c r="E229" s="504" t="s">
        <v>98</v>
      </c>
    </row>
    <row r="230" spans="2:6">
      <c r="B230" s="511" t="s">
        <v>542</v>
      </c>
      <c r="D230" s="505" t="s">
        <v>443</v>
      </c>
      <c r="E230" s="504" t="s">
        <v>98</v>
      </c>
    </row>
    <row r="231" spans="2:6">
      <c r="B231" t="s">
        <v>544</v>
      </c>
      <c r="D231" s="504" t="s">
        <v>150</v>
      </c>
      <c r="E231" s="504" t="s">
        <v>101</v>
      </c>
    </row>
    <row r="232" spans="2:6">
      <c r="B232" t="s">
        <v>791</v>
      </c>
      <c r="D232" s="504" t="s">
        <v>444</v>
      </c>
      <c r="E232" s="504" t="s">
        <v>101</v>
      </c>
      <c r="F232" t="s">
        <v>854</v>
      </c>
    </row>
    <row r="233" spans="2:6">
      <c r="B233" t="s">
        <v>545</v>
      </c>
      <c r="D233" s="505" t="s">
        <v>445</v>
      </c>
      <c r="E233" s="505" t="s">
        <v>98</v>
      </c>
    </row>
    <row r="234" spans="2:6">
      <c r="B234" t="s">
        <v>546</v>
      </c>
      <c r="D234" s="504" t="s">
        <v>768</v>
      </c>
      <c r="E234" s="504" t="s">
        <v>98</v>
      </c>
    </row>
    <row r="235" spans="2:6">
      <c r="B235" t="s">
        <v>547</v>
      </c>
      <c r="D235" s="504" t="s">
        <v>446</v>
      </c>
      <c r="E235" s="504" t="s">
        <v>98</v>
      </c>
    </row>
    <row r="236" spans="2:6">
      <c r="B236" t="s">
        <v>851</v>
      </c>
      <c r="D236" s="505" t="s">
        <v>151</v>
      </c>
      <c r="E236" s="504" t="s">
        <v>101</v>
      </c>
    </row>
    <row r="237" spans="2:6">
      <c r="B237" t="s">
        <v>792</v>
      </c>
      <c r="D237" s="505" t="s">
        <v>447</v>
      </c>
      <c r="E237" s="505" t="s">
        <v>98</v>
      </c>
    </row>
    <row r="238" spans="2:6">
      <c r="B238" t="s">
        <v>548</v>
      </c>
      <c r="D238" s="505" t="s">
        <v>769</v>
      </c>
      <c r="E238" s="504" t="s">
        <v>98</v>
      </c>
    </row>
    <row r="239" spans="2:6">
      <c r="B239" s="511" t="s">
        <v>550</v>
      </c>
      <c r="D239" s="504" t="s">
        <v>770</v>
      </c>
      <c r="E239" s="504" t="s">
        <v>98</v>
      </c>
    </row>
    <row r="240" spans="2:6">
      <c r="B240" t="s">
        <v>551</v>
      </c>
      <c r="D240" s="504" t="s">
        <v>152</v>
      </c>
      <c r="E240" s="504" t="s">
        <v>101</v>
      </c>
    </row>
    <row r="241" spans="2:5">
      <c r="B241" t="s">
        <v>552</v>
      </c>
      <c r="D241" s="504" t="s">
        <v>448</v>
      </c>
      <c r="E241" s="504" t="s">
        <v>98</v>
      </c>
    </row>
    <row r="242" spans="2:5">
      <c r="B242" t="s">
        <v>553</v>
      </c>
      <c r="D242" s="505" t="s">
        <v>449</v>
      </c>
      <c r="E242" s="504" t="s">
        <v>98</v>
      </c>
    </row>
    <row r="243" spans="2:5">
      <c r="B243" t="s">
        <v>794</v>
      </c>
      <c r="D243" s="504" t="s">
        <v>450</v>
      </c>
      <c r="E243" s="504" t="s">
        <v>98</v>
      </c>
    </row>
    <row r="244" spans="2:5">
      <c r="B244" t="s">
        <v>554</v>
      </c>
      <c r="D244" s="505" t="s">
        <v>771</v>
      </c>
      <c r="E244" s="504" t="s">
        <v>98</v>
      </c>
    </row>
    <row r="245" spans="2:5">
      <c r="B245" t="s">
        <v>555</v>
      </c>
      <c r="D245" s="505" t="s">
        <v>153</v>
      </c>
      <c r="E245" s="504" t="s">
        <v>101</v>
      </c>
    </row>
    <row r="246" spans="2:5">
      <c r="B246" s="511" t="s">
        <v>556</v>
      </c>
      <c r="D246" s="505" t="s">
        <v>451</v>
      </c>
      <c r="E246" s="505" t="s">
        <v>98</v>
      </c>
    </row>
    <row r="247" spans="2:5">
      <c r="B247" s="511" t="s">
        <v>557</v>
      </c>
      <c r="D247" s="504" t="s">
        <v>452</v>
      </c>
      <c r="E247" s="504" t="s">
        <v>98</v>
      </c>
    </row>
    <row r="248" spans="2:5">
      <c r="B248" s="511" t="s">
        <v>560</v>
      </c>
      <c r="D248" s="505" t="s">
        <v>453</v>
      </c>
      <c r="E248" s="505" t="s">
        <v>98</v>
      </c>
    </row>
    <row r="249" spans="2:5">
      <c r="B249" t="s">
        <v>561</v>
      </c>
      <c r="D249" s="504" t="s">
        <v>454</v>
      </c>
      <c r="E249" s="504" t="s">
        <v>98</v>
      </c>
    </row>
    <row r="250" spans="2:5">
      <c r="B250" t="s">
        <v>795</v>
      </c>
      <c r="D250" s="505" t="s">
        <v>455</v>
      </c>
      <c r="E250" s="505" t="s">
        <v>98</v>
      </c>
    </row>
    <row r="251" spans="2:5">
      <c r="B251" s="511" t="s">
        <v>563</v>
      </c>
      <c r="D251" s="504" t="s">
        <v>456</v>
      </c>
      <c r="E251" s="504" t="s">
        <v>98</v>
      </c>
    </row>
    <row r="252" spans="2:5">
      <c r="B252" t="s">
        <v>564</v>
      </c>
      <c r="D252" s="504" t="s">
        <v>154</v>
      </c>
      <c r="E252" s="504" t="s">
        <v>101</v>
      </c>
    </row>
    <row r="253" spans="2:5">
      <c r="B253" t="s">
        <v>565</v>
      </c>
      <c r="D253" s="505" t="s">
        <v>457</v>
      </c>
      <c r="E253" s="504" t="s">
        <v>98</v>
      </c>
    </row>
    <row r="254" spans="2:5">
      <c r="B254" t="s">
        <v>796</v>
      </c>
      <c r="D254" s="504" t="s">
        <v>458</v>
      </c>
      <c r="E254" s="504" t="s">
        <v>101</v>
      </c>
    </row>
    <row r="255" spans="2:5">
      <c r="B255" t="s">
        <v>567</v>
      </c>
      <c r="D255" s="505" t="s">
        <v>459</v>
      </c>
      <c r="E255" s="504" t="s">
        <v>98</v>
      </c>
    </row>
    <row r="256" spans="2:5">
      <c r="B256" s="511" t="s">
        <v>568</v>
      </c>
      <c r="D256" s="504" t="s">
        <v>460</v>
      </c>
      <c r="E256" s="504" t="s">
        <v>98</v>
      </c>
    </row>
    <row r="257" spans="2:5">
      <c r="B257" t="s">
        <v>569</v>
      </c>
      <c r="D257" s="505" t="s">
        <v>461</v>
      </c>
      <c r="E257" s="505" t="s">
        <v>98</v>
      </c>
    </row>
    <row r="258" spans="2:5">
      <c r="B258" t="s">
        <v>570</v>
      </c>
      <c r="D258" s="504" t="s">
        <v>462</v>
      </c>
      <c r="E258" s="504" t="s">
        <v>98</v>
      </c>
    </row>
    <row r="259" spans="2:5">
      <c r="B259" t="s">
        <v>571</v>
      </c>
      <c r="D259" s="505" t="s">
        <v>463</v>
      </c>
      <c r="E259" s="504" t="s">
        <v>98</v>
      </c>
    </row>
    <row r="260" spans="2:5">
      <c r="B260" t="s">
        <v>798</v>
      </c>
      <c r="D260" s="504" t="s">
        <v>464</v>
      </c>
      <c r="E260" s="504" t="s">
        <v>98</v>
      </c>
    </row>
    <row r="261" spans="2:5">
      <c r="B261" t="s">
        <v>572</v>
      </c>
      <c r="D261" s="505" t="s">
        <v>465</v>
      </c>
      <c r="E261" s="504" t="s">
        <v>98</v>
      </c>
    </row>
    <row r="262" spans="2:5">
      <c r="B262" t="s">
        <v>799</v>
      </c>
      <c r="D262" s="504" t="s">
        <v>466</v>
      </c>
      <c r="E262" s="504" t="s">
        <v>98</v>
      </c>
    </row>
    <row r="263" spans="2:5">
      <c r="B263" t="s">
        <v>573</v>
      </c>
      <c r="D263" s="505" t="s">
        <v>467</v>
      </c>
      <c r="E263" s="504" t="s">
        <v>98</v>
      </c>
    </row>
    <row r="264" spans="2:5">
      <c r="B264" t="s">
        <v>574</v>
      </c>
      <c r="D264" s="504" t="s">
        <v>468</v>
      </c>
      <c r="E264" s="504" t="s">
        <v>98</v>
      </c>
    </row>
    <row r="265" spans="2:5">
      <c r="B265" t="s">
        <v>579</v>
      </c>
      <c r="D265" s="505" t="s">
        <v>469</v>
      </c>
      <c r="E265" s="505" t="s">
        <v>98</v>
      </c>
    </row>
    <row r="266" spans="2:5">
      <c r="B266" t="s">
        <v>580</v>
      </c>
      <c r="D266" s="504" t="s">
        <v>470</v>
      </c>
      <c r="E266" s="504" t="s">
        <v>98</v>
      </c>
    </row>
    <row r="267" spans="2:5">
      <c r="B267" t="s">
        <v>581</v>
      </c>
      <c r="D267" s="504" t="s">
        <v>772</v>
      </c>
      <c r="E267" s="504" t="s">
        <v>98</v>
      </c>
    </row>
    <row r="268" spans="2:5">
      <c r="B268" t="s">
        <v>582</v>
      </c>
      <c r="D268" s="505" t="s">
        <v>471</v>
      </c>
      <c r="E268" s="505" t="s">
        <v>98</v>
      </c>
    </row>
    <row r="269" spans="2:5">
      <c r="B269" t="s">
        <v>583</v>
      </c>
      <c r="D269" s="504" t="s">
        <v>472</v>
      </c>
      <c r="E269" s="504" t="s">
        <v>98</v>
      </c>
    </row>
    <row r="270" spans="2:5">
      <c r="B270" t="s">
        <v>801</v>
      </c>
      <c r="D270" s="505" t="s">
        <v>473</v>
      </c>
      <c r="E270" s="504" t="s">
        <v>98</v>
      </c>
    </row>
    <row r="271" spans="2:5">
      <c r="B271" t="s">
        <v>585</v>
      </c>
      <c r="D271" s="504" t="s">
        <v>474</v>
      </c>
      <c r="E271" s="504" t="s">
        <v>98</v>
      </c>
    </row>
    <row r="272" spans="2:5">
      <c r="B272" t="s">
        <v>586</v>
      </c>
      <c r="D272" s="504" t="s">
        <v>238</v>
      </c>
      <c r="E272" s="504" t="s">
        <v>101</v>
      </c>
    </row>
    <row r="273" spans="2:5">
      <c r="B273" t="s">
        <v>802</v>
      </c>
      <c r="D273" s="505" t="s">
        <v>773</v>
      </c>
      <c r="E273" s="504" t="s">
        <v>98</v>
      </c>
    </row>
    <row r="274" spans="2:5">
      <c r="B274" t="s">
        <v>803</v>
      </c>
      <c r="D274" s="505" t="s">
        <v>475</v>
      </c>
      <c r="E274" s="504" t="s">
        <v>98</v>
      </c>
    </row>
    <row r="275" spans="2:5">
      <c r="B275" s="511" t="s">
        <v>587</v>
      </c>
      <c r="D275" s="504" t="s">
        <v>476</v>
      </c>
      <c r="E275" s="504" t="s">
        <v>98</v>
      </c>
    </row>
    <row r="276" spans="2:5">
      <c r="B276" t="s">
        <v>589</v>
      </c>
      <c r="D276" s="505" t="s">
        <v>477</v>
      </c>
      <c r="E276" s="504" t="s">
        <v>98</v>
      </c>
    </row>
    <row r="277" spans="2:5">
      <c r="B277" t="s">
        <v>590</v>
      </c>
      <c r="D277" s="505" t="s">
        <v>155</v>
      </c>
      <c r="E277" s="504" t="s">
        <v>101</v>
      </c>
    </row>
    <row r="278" spans="2:5">
      <c r="B278" t="s">
        <v>593</v>
      </c>
      <c r="D278" s="505" t="s">
        <v>239</v>
      </c>
      <c r="E278" s="504" t="s">
        <v>101</v>
      </c>
    </row>
    <row r="279" spans="2:5">
      <c r="B279" t="s">
        <v>594</v>
      </c>
      <c r="D279" s="504" t="s">
        <v>478</v>
      </c>
      <c r="E279" s="504" t="s">
        <v>98</v>
      </c>
    </row>
    <row r="280" spans="2:5">
      <c r="B280" t="s">
        <v>596</v>
      </c>
      <c r="D280" s="505" t="s">
        <v>479</v>
      </c>
      <c r="E280" s="504" t="s">
        <v>98</v>
      </c>
    </row>
    <row r="281" spans="2:5">
      <c r="B281" t="s">
        <v>598</v>
      </c>
      <c r="D281" s="504" t="s">
        <v>480</v>
      </c>
      <c r="E281" s="504" t="s">
        <v>98</v>
      </c>
    </row>
    <row r="282" spans="2:5">
      <c r="B282" t="s">
        <v>599</v>
      </c>
      <c r="D282" s="505" t="s">
        <v>481</v>
      </c>
      <c r="E282" s="504" t="s">
        <v>98</v>
      </c>
    </row>
    <row r="283" spans="2:5">
      <c r="B283" t="s">
        <v>600</v>
      </c>
      <c r="D283" s="504" t="s">
        <v>156</v>
      </c>
      <c r="E283" s="504" t="s">
        <v>101</v>
      </c>
    </row>
    <row r="284" spans="2:5">
      <c r="B284" t="s">
        <v>601</v>
      </c>
      <c r="D284" s="504" t="s">
        <v>482</v>
      </c>
      <c r="E284" s="504" t="s">
        <v>98</v>
      </c>
    </row>
    <row r="285" spans="2:5">
      <c r="B285" t="s">
        <v>804</v>
      </c>
      <c r="D285" s="505" t="s">
        <v>483</v>
      </c>
      <c r="E285" s="505" t="s">
        <v>98</v>
      </c>
    </row>
    <row r="286" spans="2:5">
      <c r="B286" s="511" t="s">
        <v>805</v>
      </c>
      <c r="D286" s="504" t="s">
        <v>774</v>
      </c>
      <c r="E286" s="504" t="s">
        <v>98</v>
      </c>
    </row>
    <row r="287" spans="2:5">
      <c r="B287" s="511" t="s">
        <v>806</v>
      </c>
      <c r="D287" s="505" t="s">
        <v>157</v>
      </c>
      <c r="E287" s="504" t="s">
        <v>101</v>
      </c>
    </row>
    <row r="288" spans="2:5">
      <c r="B288" t="s">
        <v>807</v>
      </c>
      <c r="D288" s="504" t="s">
        <v>484</v>
      </c>
      <c r="E288" s="504" t="s">
        <v>98</v>
      </c>
    </row>
    <row r="289" spans="2:5">
      <c r="B289" s="511" t="s">
        <v>808</v>
      </c>
      <c r="D289" s="505" t="s">
        <v>485</v>
      </c>
      <c r="E289" s="505" t="s">
        <v>98</v>
      </c>
    </row>
    <row r="290" spans="2:5">
      <c r="B290" t="s">
        <v>604</v>
      </c>
      <c r="D290" s="505" t="s">
        <v>775</v>
      </c>
      <c r="E290" s="504" t="s">
        <v>98</v>
      </c>
    </row>
    <row r="291" spans="2:5">
      <c r="B291" t="s">
        <v>605</v>
      </c>
      <c r="D291" s="504" t="s">
        <v>486</v>
      </c>
      <c r="E291" s="504" t="s">
        <v>98</v>
      </c>
    </row>
    <row r="292" spans="2:5">
      <c r="B292" s="511" t="s">
        <v>809</v>
      </c>
      <c r="D292" s="505" t="s">
        <v>487</v>
      </c>
      <c r="E292" s="504" t="s">
        <v>98</v>
      </c>
    </row>
    <row r="293" spans="2:5">
      <c r="B293" s="511" t="s">
        <v>609</v>
      </c>
      <c r="D293" s="504" t="s">
        <v>488</v>
      </c>
      <c r="E293" s="504" t="s">
        <v>98</v>
      </c>
    </row>
    <row r="294" spans="2:5">
      <c r="B294" t="s">
        <v>810</v>
      </c>
      <c r="D294" s="505" t="s">
        <v>489</v>
      </c>
      <c r="E294" s="504" t="s">
        <v>98</v>
      </c>
    </row>
    <row r="295" spans="2:5">
      <c r="B295" s="511" t="s">
        <v>811</v>
      </c>
      <c r="D295" s="504" t="s">
        <v>776</v>
      </c>
      <c r="E295" s="504" t="s">
        <v>98</v>
      </c>
    </row>
    <row r="296" spans="2:5">
      <c r="B296" t="s">
        <v>610</v>
      </c>
      <c r="D296" s="504" t="s">
        <v>490</v>
      </c>
      <c r="E296" s="504" t="s">
        <v>101</v>
      </c>
    </row>
    <row r="297" spans="2:5">
      <c r="B297" t="s">
        <v>812</v>
      </c>
      <c r="D297" s="505" t="s">
        <v>491</v>
      </c>
      <c r="E297" s="504" t="s">
        <v>98</v>
      </c>
    </row>
    <row r="298" spans="2:5">
      <c r="B298" t="s">
        <v>613</v>
      </c>
      <c r="D298" s="504" t="s">
        <v>492</v>
      </c>
      <c r="E298" s="504" t="s">
        <v>98</v>
      </c>
    </row>
    <row r="299" spans="2:5">
      <c r="B299" t="s">
        <v>813</v>
      </c>
      <c r="D299" s="505" t="s">
        <v>493</v>
      </c>
      <c r="E299" s="504" t="s">
        <v>98</v>
      </c>
    </row>
    <row r="300" spans="2:5">
      <c r="B300" t="s">
        <v>614</v>
      </c>
      <c r="D300" s="504" t="s">
        <v>494</v>
      </c>
      <c r="E300" s="504" t="s">
        <v>98</v>
      </c>
    </row>
    <row r="301" spans="2:5">
      <c r="B301" t="s">
        <v>814</v>
      </c>
      <c r="D301" s="505" t="s">
        <v>777</v>
      </c>
      <c r="E301" s="504" t="s">
        <v>98</v>
      </c>
    </row>
    <row r="302" spans="2:5">
      <c r="B302" t="s">
        <v>616</v>
      </c>
      <c r="D302" s="505" t="s">
        <v>495</v>
      </c>
      <c r="E302" s="505" t="s">
        <v>98</v>
      </c>
    </row>
    <row r="303" spans="2:5">
      <c r="B303" t="s">
        <v>815</v>
      </c>
      <c r="D303" s="504" t="s">
        <v>496</v>
      </c>
      <c r="E303" s="504" t="s">
        <v>98</v>
      </c>
    </row>
    <row r="304" spans="2:5">
      <c r="B304" t="s">
        <v>816</v>
      </c>
      <c r="D304" s="504" t="s">
        <v>778</v>
      </c>
      <c r="E304" s="504" t="s">
        <v>98</v>
      </c>
    </row>
    <row r="305" spans="2:5">
      <c r="B305" t="s">
        <v>817</v>
      </c>
      <c r="D305" s="505" t="s">
        <v>497</v>
      </c>
      <c r="E305" s="504" t="s">
        <v>98</v>
      </c>
    </row>
    <row r="306" spans="2:5">
      <c r="B306" s="511" t="s">
        <v>818</v>
      </c>
      <c r="D306" s="505" t="s">
        <v>103</v>
      </c>
      <c r="E306" s="504" t="s">
        <v>101</v>
      </c>
    </row>
    <row r="307" spans="2:5">
      <c r="B307" t="s">
        <v>819</v>
      </c>
      <c r="D307" s="504" t="s">
        <v>498</v>
      </c>
      <c r="E307" s="504" t="s">
        <v>98</v>
      </c>
    </row>
    <row r="308" spans="2:5">
      <c r="B308" t="s">
        <v>619</v>
      </c>
      <c r="D308" s="505" t="s">
        <v>499</v>
      </c>
      <c r="E308" s="504" t="s">
        <v>98</v>
      </c>
    </row>
    <row r="309" spans="2:5">
      <c r="B309" t="s">
        <v>821</v>
      </c>
      <c r="D309" s="504" t="s">
        <v>500</v>
      </c>
      <c r="E309" s="504" t="s">
        <v>98</v>
      </c>
    </row>
    <row r="310" spans="2:5">
      <c r="B310" t="s">
        <v>620</v>
      </c>
      <c r="D310" s="505" t="s">
        <v>501</v>
      </c>
      <c r="E310" s="504" t="s">
        <v>98</v>
      </c>
    </row>
    <row r="311" spans="2:5">
      <c r="B311" t="s">
        <v>822</v>
      </c>
      <c r="D311" s="505" t="s">
        <v>779</v>
      </c>
      <c r="E311" s="504" t="s">
        <v>98</v>
      </c>
    </row>
    <row r="312" spans="2:5">
      <c r="B312" t="s">
        <v>823</v>
      </c>
      <c r="D312" s="504" t="s">
        <v>780</v>
      </c>
      <c r="E312" s="504" t="s">
        <v>98</v>
      </c>
    </row>
    <row r="313" spans="2:5">
      <c r="B313" t="s">
        <v>621</v>
      </c>
      <c r="D313" s="505" t="s">
        <v>781</v>
      </c>
      <c r="E313" s="504" t="s">
        <v>98</v>
      </c>
    </row>
    <row r="314" spans="2:5">
      <c r="B314" s="511" t="s">
        <v>824</v>
      </c>
      <c r="D314" s="504" t="s">
        <v>502</v>
      </c>
      <c r="E314" s="504" t="s">
        <v>98</v>
      </c>
    </row>
    <row r="315" spans="2:5">
      <c r="B315" t="s">
        <v>623</v>
      </c>
      <c r="D315" s="505" t="s">
        <v>503</v>
      </c>
      <c r="E315" s="504" t="s">
        <v>98</v>
      </c>
    </row>
    <row r="316" spans="2:5">
      <c r="B316" t="s">
        <v>825</v>
      </c>
      <c r="D316" s="504" t="s">
        <v>782</v>
      </c>
      <c r="E316" s="504" t="s">
        <v>98</v>
      </c>
    </row>
    <row r="317" spans="2:5">
      <c r="B317" t="s">
        <v>826</v>
      </c>
      <c r="D317" s="504" t="s">
        <v>504</v>
      </c>
      <c r="E317" s="504" t="s">
        <v>98</v>
      </c>
    </row>
    <row r="318" spans="2:5">
      <c r="B318" t="s">
        <v>827</v>
      </c>
      <c r="D318" s="504" t="s">
        <v>240</v>
      </c>
      <c r="E318" s="504" t="s">
        <v>101</v>
      </c>
    </row>
    <row r="319" spans="2:5">
      <c r="B319" s="511" t="s">
        <v>630</v>
      </c>
      <c r="D319" s="504" t="s">
        <v>104</v>
      </c>
      <c r="E319" s="504" t="s">
        <v>101</v>
      </c>
    </row>
    <row r="320" spans="2:5">
      <c r="B320" t="s">
        <v>634</v>
      </c>
      <c r="D320" s="505" t="s">
        <v>505</v>
      </c>
      <c r="E320" s="505" t="s">
        <v>98</v>
      </c>
    </row>
    <row r="321" spans="2:5">
      <c r="B321" s="511" t="s">
        <v>635</v>
      </c>
      <c r="D321" s="504" t="s">
        <v>506</v>
      </c>
      <c r="E321" s="504" t="s">
        <v>98</v>
      </c>
    </row>
    <row r="322" spans="2:5">
      <c r="B322" s="511" t="s">
        <v>636</v>
      </c>
      <c r="D322" s="504" t="s">
        <v>158</v>
      </c>
      <c r="E322" s="504" t="s">
        <v>101</v>
      </c>
    </row>
    <row r="323" spans="2:5">
      <c r="B323" t="s">
        <v>637</v>
      </c>
      <c r="D323" s="505" t="s">
        <v>507</v>
      </c>
      <c r="E323" s="504" t="s">
        <v>98</v>
      </c>
    </row>
    <row r="324" spans="2:5">
      <c r="B324" t="s">
        <v>828</v>
      </c>
      <c r="D324" s="504" t="s">
        <v>508</v>
      </c>
      <c r="E324" s="504" t="s">
        <v>98</v>
      </c>
    </row>
    <row r="325" spans="2:5">
      <c r="B325" t="s">
        <v>829</v>
      </c>
      <c r="D325" s="505" t="s">
        <v>509</v>
      </c>
      <c r="E325" s="505" t="s">
        <v>98</v>
      </c>
    </row>
    <row r="326" spans="2:5">
      <c r="B326" t="s">
        <v>639</v>
      </c>
      <c r="D326" s="504" t="s">
        <v>510</v>
      </c>
      <c r="E326" s="504" t="s">
        <v>98</v>
      </c>
    </row>
    <row r="327" spans="2:5">
      <c r="B327" t="s">
        <v>830</v>
      </c>
      <c r="D327" s="505" t="s">
        <v>511</v>
      </c>
      <c r="E327" s="505" t="s">
        <v>98</v>
      </c>
    </row>
    <row r="328" spans="2:5">
      <c r="B328" t="s">
        <v>641</v>
      </c>
      <c r="D328" s="504" t="s">
        <v>512</v>
      </c>
      <c r="E328" s="504" t="s">
        <v>98</v>
      </c>
    </row>
    <row r="329" spans="2:5">
      <c r="B329" t="s">
        <v>831</v>
      </c>
      <c r="D329" s="505" t="s">
        <v>513</v>
      </c>
      <c r="E329" s="505" t="s">
        <v>98</v>
      </c>
    </row>
    <row r="330" spans="2:5">
      <c r="B330" t="s">
        <v>643</v>
      </c>
      <c r="D330" s="504" t="s">
        <v>514</v>
      </c>
      <c r="E330" s="504" t="s">
        <v>98</v>
      </c>
    </row>
    <row r="331" spans="2:5">
      <c r="B331" t="s">
        <v>832</v>
      </c>
      <c r="D331" s="505" t="s">
        <v>515</v>
      </c>
      <c r="E331" s="504" t="s">
        <v>98</v>
      </c>
    </row>
    <row r="332" spans="2:5">
      <c r="B332" t="s">
        <v>833</v>
      </c>
      <c r="D332" s="504" t="s">
        <v>516</v>
      </c>
      <c r="E332" s="504" t="s">
        <v>98</v>
      </c>
    </row>
    <row r="333" spans="2:5">
      <c r="B333" t="s">
        <v>644</v>
      </c>
      <c r="D333" s="505" t="s">
        <v>517</v>
      </c>
      <c r="E333" s="504" t="s">
        <v>98</v>
      </c>
    </row>
    <row r="334" spans="2:5">
      <c r="B334" t="s">
        <v>646</v>
      </c>
      <c r="D334" s="504" t="s">
        <v>518</v>
      </c>
      <c r="E334" s="504" t="s">
        <v>98</v>
      </c>
    </row>
    <row r="335" spans="2:5">
      <c r="B335" t="s">
        <v>835</v>
      </c>
      <c r="D335" s="505" t="s">
        <v>519</v>
      </c>
      <c r="E335" s="505" t="s">
        <v>98</v>
      </c>
    </row>
    <row r="336" spans="2:5">
      <c r="B336" t="s">
        <v>836</v>
      </c>
      <c r="D336" s="504" t="s">
        <v>520</v>
      </c>
      <c r="E336" s="504" t="s">
        <v>98</v>
      </c>
    </row>
    <row r="337" spans="2:5">
      <c r="B337" t="s">
        <v>648</v>
      </c>
      <c r="D337" s="505" t="s">
        <v>521</v>
      </c>
      <c r="E337" s="504" t="s">
        <v>98</v>
      </c>
    </row>
    <row r="338" spans="2:5">
      <c r="B338" s="511" t="s">
        <v>653</v>
      </c>
      <c r="D338" s="505" t="s">
        <v>783</v>
      </c>
      <c r="E338" s="504" t="s">
        <v>98</v>
      </c>
    </row>
    <row r="339" spans="2:5">
      <c r="B339" t="s">
        <v>655</v>
      </c>
      <c r="D339" s="505" t="s">
        <v>159</v>
      </c>
      <c r="E339" s="504" t="s">
        <v>101</v>
      </c>
    </row>
    <row r="340" spans="2:5">
      <c r="B340" t="s">
        <v>657</v>
      </c>
      <c r="D340" s="504" t="s">
        <v>522</v>
      </c>
      <c r="E340" s="504" t="s">
        <v>98</v>
      </c>
    </row>
    <row r="341" spans="2:5">
      <c r="B341" t="s">
        <v>838</v>
      </c>
      <c r="D341" s="504" t="s">
        <v>160</v>
      </c>
      <c r="E341" s="504" t="s">
        <v>101</v>
      </c>
    </row>
    <row r="342" spans="2:5">
      <c r="B342" t="s">
        <v>840</v>
      </c>
      <c r="D342" s="504" t="s">
        <v>784</v>
      </c>
      <c r="E342" s="504" t="s">
        <v>98</v>
      </c>
    </row>
    <row r="343" spans="2:5">
      <c r="B343" s="511" t="s">
        <v>841</v>
      </c>
      <c r="D343" s="505" t="s">
        <v>523</v>
      </c>
      <c r="E343" s="504" t="s">
        <v>98</v>
      </c>
    </row>
    <row r="344" spans="2:5">
      <c r="B344" s="511" t="s">
        <v>659</v>
      </c>
      <c r="D344" s="505" t="s">
        <v>785</v>
      </c>
      <c r="E344" s="504" t="s">
        <v>98</v>
      </c>
    </row>
    <row r="345" spans="2:5">
      <c r="B345" t="s">
        <v>660</v>
      </c>
      <c r="D345" s="504" t="s">
        <v>786</v>
      </c>
      <c r="E345" s="504" t="s">
        <v>98</v>
      </c>
    </row>
    <row r="346" spans="2:5">
      <c r="B346" t="s">
        <v>666</v>
      </c>
      <c r="D346" s="505" t="s">
        <v>161</v>
      </c>
      <c r="E346" s="504" t="s">
        <v>101</v>
      </c>
    </row>
    <row r="347" spans="2:5">
      <c r="B347" t="s">
        <v>667</v>
      </c>
      <c r="D347" s="504" t="s">
        <v>524</v>
      </c>
      <c r="E347" s="504" t="s">
        <v>98</v>
      </c>
    </row>
    <row r="348" spans="2:5">
      <c r="B348" s="511" t="s">
        <v>846</v>
      </c>
      <c r="D348" s="505" t="s">
        <v>787</v>
      </c>
      <c r="E348" s="504" t="s">
        <v>98</v>
      </c>
    </row>
    <row r="349" spans="2:5">
      <c r="B349" s="511" t="s">
        <v>848</v>
      </c>
      <c r="D349" s="505" t="s">
        <v>525</v>
      </c>
      <c r="E349" s="505" t="s">
        <v>98</v>
      </c>
    </row>
    <row r="350" spans="2:5">
      <c r="B350" t="s">
        <v>673</v>
      </c>
      <c r="D350" s="504" t="s">
        <v>526</v>
      </c>
      <c r="E350" s="504" t="s">
        <v>98</v>
      </c>
    </row>
    <row r="351" spans="2:5">
      <c r="B351" t="s">
        <v>676</v>
      </c>
      <c r="D351" s="504" t="s">
        <v>162</v>
      </c>
      <c r="E351" s="504" t="s">
        <v>101</v>
      </c>
    </row>
    <row r="352" spans="2:5">
      <c r="B352" t="s">
        <v>689</v>
      </c>
      <c r="D352" s="505" t="s">
        <v>527</v>
      </c>
      <c r="E352" s="504" t="s">
        <v>98</v>
      </c>
    </row>
    <row r="353" spans="2:5">
      <c r="B353" t="s">
        <v>850</v>
      </c>
      <c r="D353" s="504" t="s">
        <v>528</v>
      </c>
      <c r="E353" s="504" t="s">
        <v>98</v>
      </c>
    </row>
    <row r="354" spans="2:5">
      <c r="B354" t="s">
        <v>852</v>
      </c>
      <c r="D354" s="504" t="s">
        <v>788</v>
      </c>
      <c r="E354" s="504" t="s">
        <v>98</v>
      </c>
    </row>
    <row r="355" spans="2:5">
      <c r="B355" s="513">
        <f>SUBTOTAL(103,B2:B354)</f>
        <v>353</v>
      </c>
      <c r="D355" s="505" t="s">
        <v>529</v>
      </c>
      <c r="E355" s="505" t="s">
        <v>98</v>
      </c>
    </row>
    <row r="356" spans="2:5">
      <c r="D356" s="505" t="s">
        <v>163</v>
      </c>
      <c r="E356" s="504" t="s">
        <v>101</v>
      </c>
    </row>
    <row r="357" spans="2:5">
      <c r="D357" s="504" t="s">
        <v>530</v>
      </c>
      <c r="E357" s="504" t="s">
        <v>98</v>
      </c>
    </row>
    <row r="358" spans="2:5">
      <c r="D358" s="505" t="s">
        <v>531</v>
      </c>
      <c r="E358" s="505" t="s">
        <v>98</v>
      </c>
    </row>
    <row r="359" spans="2:5">
      <c r="D359" s="504" t="s">
        <v>532</v>
      </c>
      <c r="E359" s="504" t="s">
        <v>98</v>
      </c>
    </row>
    <row r="360" spans="2:5">
      <c r="D360" s="505" t="s">
        <v>533</v>
      </c>
      <c r="E360" s="504" t="s">
        <v>98</v>
      </c>
    </row>
    <row r="361" spans="2:5">
      <c r="D361" s="504" t="s">
        <v>534</v>
      </c>
      <c r="E361" s="504" t="s">
        <v>98</v>
      </c>
    </row>
    <row r="362" spans="2:5">
      <c r="D362" s="505" t="s">
        <v>535</v>
      </c>
      <c r="E362" s="505" t="s">
        <v>98</v>
      </c>
    </row>
    <row r="363" spans="2:5">
      <c r="D363" s="504" t="s">
        <v>536</v>
      </c>
      <c r="E363" s="504" t="s">
        <v>98</v>
      </c>
    </row>
    <row r="364" spans="2:5">
      <c r="D364" s="505" t="s">
        <v>537</v>
      </c>
      <c r="E364" s="505" t="s">
        <v>98</v>
      </c>
    </row>
    <row r="365" spans="2:5">
      <c r="D365" s="504" t="s">
        <v>538</v>
      </c>
      <c r="E365" s="504" t="s">
        <v>98</v>
      </c>
    </row>
    <row r="366" spans="2:5">
      <c r="D366" s="505" t="s">
        <v>539</v>
      </c>
      <c r="E366" s="504" t="s">
        <v>98</v>
      </c>
    </row>
    <row r="367" spans="2:5">
      <c r="D367" s="504" t="s">
        <v>164</v>
      </c>
      <c r="E367" s="504" t="s">
        <v>101</v>
      </c>
    </row>
    <row r="368" spans="2:5">
      <c r="D368" s="504" t="s">
        <v>540</v>
      </c>
      <c r="E368" s="504" t="s">
        <v>98</v>
      </c>
    </row>
    <row r="369" spans="4:5">
      <c r="D369" s="505" t="s">
        <v>541</v>
      </c>
      <c r="E369" s="505" t="s">
        <v>98</v>
      </c>
    </row>
    <row r="370" spans="4:5">
      <c r="D370" s="505" t="s">
        <v>789</v>
      </c>
      <c r="E370" s="504" t="s">
        <v>98</v>
      </c>
    </row>
    <row r="371" spans="4:5">
      <c r="D371" s="505" t="s">
        <v>165</v>
      </c>
      <c r="E371" s="504" t="s">
        <v>101</v>
      </c>
    </row>
    <row r="372" spans="4:5">
      <c r="D372" s="504" t="s">
        <v>542</v>
      </c>
      <c r="E372" s="504" t="s">
        <v>98</v>
      </c>
    </row>
    <row r="373" spans="4:5">
      <c r="D373" s="505" t="s">
        <v>543</v>
      </c>
      <c r="E373" s="505" t="s">
        <v>98</v>
      </c>
    </row>
    <row r="374" spans="4:5">
      <c r="D374" s="504" t="s">
        <v>166</v>
      </c>
      <c r="E374" s="504" t="s">
        <v>101</v>
      </c>
    </row>
    <row r="375" spans="4:5">
      <c r="D375" s="504" t="s">
        <v>790</v>
      </c>
      <c r="E375" s="504" t="s">
        <v>98</v>
      </c>
    </row>
    <row r="376" spans="4:5">
      <c r="D376" s="504" t="s">
        <v>544</v>
      </c>
      <c r="E376" s="504" t="s">
        <v>98</v>
      </c>
    </row>
    <row r="377" spans="4:5">
      <c r="D377" s="505" t="s">
        <v>791</v>
      </c>
      <c r="E377" s="504" t="s">
        <v>98</v>
      </c>
    </row>
    <row r="378" spans="4:5">
      <c r="D378" s="505" t="s">
        <v>545</v>
      </c>
      <c r="E378" s="504" t="s">
        <v>98</v>
      </c>
    </row>
    <row r="379" spans="4:5">
      <c r="D379" s="504" t="s">
        <v>546</v>
      </c>
      <c r="E379" s="504" t="s">
        <v>98</v>
      </c>
    </row>
    <row r="380" spans="4:5">
      <c r="D380" s="505" t="s">
        <v>547</v>
      </c>
      <c r="E380" s="504" t="s">
        <v>98</v>
      </c>
    </row>
    <row r="381" spans="4:5">
      <c r="D381" s="504" t="s">
        <v>792</v>
      </c>
      <c r="E381" s="504" t="s">
        <v>98</v>
      </c>
    </row>
    <row r="382" spans="4:5">
      <c r="D382" s="504" t="s">
        <v>548</v>
      </c>
      <c r="E382" s="504" t="s">
        <v>98</v>
      </c>
    </row>
    <row r="383" spans="4:5">
      <c r="D383" s="505" t="s">
        <v>549</v>
      </c>
      <c r="E383" s="505" t="s">
        <v>98</v>
      </c>
    </row>
    <row r="384" spans="4:5">
      <c r="D384" s="505" t="s">
        <v>167</v>
      </c>
      <c r="E384" s="504" t="s">
        <v>101</v>
      </c>
    </row>
    <row r="385" spans="4:5">
      <c r="D385" s="505" t="s">
        <v>793</v>
      </c>
      <c r="E385" s="504" t="s">
        <v>98</v>
      </c>
    </row>
    <row r="386" spans="4:5">
      <c r="D386" s="504" t="s">
        <v>550</v>
      </c>
      <c r="E386" s="504" t="s">
        <v>98</v>
      </c>
    </row>
    <row r="387" spans="4:5">
      <c r="D387" s="505" t="s">
        <v>551</v>
      </c>
      <c r="E387" s="504" t="s">
        <v>98</v>
      </c>
    </row>
    <row r="388" spans="4:5">
      <c r="D388" s="504" t="s">
        <v>168</v>
      </c>
      <c r="E388" s="504" t="s">
        <v>101</v>
      </c>
    </row>
    <row r="389" spans="4:5">
      <c r="D389" s="504" t="s">
        <v>552</v>
      </c>
      <c r="E389" s="504" t="s">
        <v>98</v>
      </c>
    </row>
    <row r="390" spans="4:5">
      <c r="D390" s="505" t="s">
        <v>553</v>
      </c>
      <c r="E390" s="504" t="s">
        <v>98</v>
      </c>
    </row>
    <row r="391" spans="4:5">
      <c r="D391" s="504" t="s">
        <v>794</v>
      </c>
      <c r="E391" s="504" t="s">
        <v>98</v>
      </c>
    </row>
    <row r="392" spans="4:5">
      <c r="D392" s="505" t="s">
        <v>169</v>
      </c>
      <c r="E392" s="504" t="s">
        <v>101</v>
      </c>
    </row>
    <row r="393" spans="4:5">
      <c r="D393" s="504" t="s">
        <v>554</v>
      </c>
      <c r="E393" s="504" t="s">
        <v>98</v>
      </c>
    </row>
    <row r="394" spans="4:5">
      <c r="D394" s="505" t="s">
        <v>555</v>
      </c>
      <c r="E394" s="505" t="s">
        <v>98</v>
      </c>
    </row>
    <row r="395" spans="4:5">
      <c r="D395" s="504" t="s">
        <v>556</v>
      </c>
      <c r="E395" s="504" t="s">
        <v>98</v>
      </c>
    </row>
    <row r="396" spans="4:5">
      <c r="D396" s="505" t="s">
        <v>557</v>
      </c>
      <c r="E396" s="504" t="s">
        <v>98</v>
      </c>
    </row>
    <row r="397" spans="4:5">
      <c r="D397" s="504" t="s">
        <v>558</v>
      </c>
      <c r="E397" s="504" t="s">
        <v>101</v>
      </c>
    </row>
    <row r="398" spans="4:5">
      <c r="D398" s="505" t="s">
        <v>559</v>
      </c>
      <c r="E398" s="505" t="s">
        <v>98</v>
      </c>
    </row>
    <row r="399" spans="4:5">
      <c r="D399" s="504" t="s">
        <v>560</v>
      </c>
      <c r="E399" s="504" t="s">
        <v>98</v>
      </c>
    </row>
    <row r="400" spans="4:5">
      <c r="D400" s="505" t="s">
        <v>561</v>
      </c>
      <c r="E400" s="504" t="s">
        <v>98</v>
      </c>
    </row>
    <row r="401" spans="4:5">
      <c r="D401" s="504" t="s">
        <v>562</v>
      </c>
      <c r="E401" s="504" t="s">
        <v>98</v>
      </c>
    </row>
    <row r="402" spans="4:5">
      <c r="D402" s="505" t="s">
        <v>795</v>
      </c>
      <c r="E402" s="504" t="s">
        <v>98</v>
      </c>
    </row>
    <row r="403" spans="4:5">
      <c r="D403" s="505" t="s">
        <v>563</v>
      </c>
      <c r="E403" s="504" t="s">
        <v>98</v>
      </c>
    </row>
    <row r="404" spans="4:5">
      <c r="D404" s="505" t="s">
        <v>105</v>
      </c>
      <c r="E404" s="504" t="s">
        <v>101</v>
      </c>
    </row>
    <row r="405" spans="4:5">
      <c r="D405" s="504" t="s">
        <v>564</v>
      </c>
      <c r="E405" s="504" t="s">
        <v>98</v>
      </c>
    </row>
    <row r="406" spans="4:5">
      <c r="D406" s="504" t="s">
        <v>170</v>
      </c>
      <c r="E406" s="504" t="s">
        <v>101</v>
      </c>
    </row>
    <row r="407" spans="4:5">
      <c r="D407" s="505" t="s">
        <v>565</v>
      </c>
      <c r="E407" s="504" t="s">
        <v>98</v>
      </c>
    </row>
    <row r="408" spans="4:5">
      <c r="D408" s="504" t="s">
        <v>796</v>
      </c>
      <c r="E408" s="504" t="s">
        <v>98</v>
      </c>
    </row>
    <row r="409" spans="4:5">
      <c r="D409" s="504" t="s">
        <v>566</v>
      </c>
      <c r="E409" s="504" t="s">
        <v>98</v>
      </c>
    </row>
    <row r="410" spans="4:5">
      <c r="D410" s="505" t="s">
        <v>567</v>
      </c>
      <c r="E410" s="504" t="s">
        <v>98</v>
      </c>
    </row>
    <row r="411" spans="4:5">
      <c r="D411" s="504" t="s">
        <v>568</v>
      </c>
      <c r="E411" s="504" t="s">
        <v>98</v>
      </c>
    </row>
    <row r="412" spans="4:5">
      <c r="D412" s="505" t="s">
        <v>569</v>
      </c>
      <c r="E412" s="505" t="s">
        <v>98</v>
      </c>
    </row>
    <row r="413" spans="4:5">
      <c r="D413" s="505" t="s">
        <v>797</v>
      </c>
      <c r="E413" s="504" t="s">
        <v>98</v>
      </c>
    </row>
    <row r="414" spans="4:5">
      <c r="D414" s="505" t="s">
        <v>171</v>
      </c>
      <c r="E414" s="504" t="s">
        <v>101</v>
      </c>
    </row>
    <row r="415" spans="4:5">
      <c r="D415" s="504" t="s">
        <v>570</v>
      </c>
      <c r="E415" s="504" t="s">
        <v>98</v>
      </c>
    </row>
    <row r="416" spans="4:5">
      <c r="D416" s="505" t="s">
        <v>571</v>
      </c>
      <c r="E416" s="504" t="s">
        <v>98</v>
      </c>
    </row>
    <row r="417" spans="4:5">
      <c r="D417" s="504" t="s">
        <v>798</v>
      </c>
      <c r="E417" s="504" t="s">
        <v>98</v>
      </c>
    </row>
    <row r="418" spans="4:5">
      <c r="D418" s="504" t="s">
        <v>572</v>
      </c>
      <c r="E418" s="504" t="s">
        <v>98</v>
      </c>
    </row>
    <row r="419" spans="4:5">
      <c r="D419" s="505" t="s">
        <v>799</v>
      </c>
      <c r="E419" s="504" t="s">
        <v>98</v>
      </c>
    </row>
    <row r="420" spans="4:5">
      <c r="D420" s="505" t="s">
        <v>573</v>
      </c>
      <c r="E420" s="504" t="s">
        <v>98</v>
      </c>
    </row>
    <row r="421" spans="4:5">
      <c r="D421" s="504" t="s">
        <v>574</v>
      </c>
      <c r="E421" s="504" t="s">
        <v>98</v>
      </c>
    </row>
    <row r="422" spans="4:5">
      <c r="D422" s="505" t="s">
        <v>575</v>
      </c>
      <c r="E422" s="505" t="s">
        <v>98</v>
      </c>
    </row>
    <row r="423" spans="4:5">
      <c r="D423" s="504" t="s">
        <v>576</v>
      </c>
      <c r="E423" s="504" t="s">
        <v>98</v>
      </c>
    </row>
    <row r="424" spans="4:5">
      <c r="D424" s="505" t="s">
        <v>577</v>
      </c>
      <c r="E424" s="505" t="s">
        <v>98</v>
      </c>
    </row>
    <row r="425" spans="4:5">
      <c r="D425" s="504" t="s">
        <v>578</v>
      </c>
      <c r="E425" s="504" t="s">
        <v>98</v>
      </c>
    </row>
    <row r="426" spans="4:5">
      <c r="D426" s="505" t="s">
        <v>579</v>
      </c>
      <c r="E426" s="504" t="s">
        <v>98</v>
      </c>
    </row>
    <row r="427" spans="4:5">
      <c r="D427" s="504" t="s">
        <v>580</v>
      </c>
      <c r="E427" s="504" t="s">
        <v>98</v>
      </c>
    </row>
    <row r="428" spans="4:5">
      <c r="D428" s="504" t="s">
        <v>800</v>
      </c>
      <c r="E428" s="504" t="s">
        <v>98</v>
      </c>
    </row>
    <row r="429" spans="4:5">
      <c r="D429" s="505" t="s">
        <v>581</v>
      </c>
      <c r="E429" s="504" t="s">
        <v>98</v>
      </c>
    </row>
    <row r="430" spans="4:5">
      <c r="D430" s="504" t="s">
        <v>582</v>
      </c>
      <c r="E430" s="504" t="s">
        <v>98</v>
      </c>
    </row>
    <row r="431" spans="4:5">
      <c r="D431" s="504" t="s">
        <v>172</v>
      </c>
      <c r="E431" s="504" t="s">
        <v>101</v>
      </c>
    </row>
    <row r="432" spans="4:5">
      <c r="D432" s="505" t="s">
        <v>583</v>
      </c>
      <c r="E432" s="505" t="s">
        <v>98</v>
      </c>
    </row>
    <row r="433" spans="4:5">
      <c r="D433" s="504" t="s">
        <v>584</v>
      </c>
      <c r="E433" s="504" t="s">
        <v>101</v>
      </c>
    </row>
    <row r="434" spans="4:5">
      <c r="D434" s="505" t="s">
        <v>801</v>
      </c>
      <c r="E434" s="504" t="s">
        <v>98</v>
      </c>
    </row>
    <row r="435" spans="4:5">
      <c r="D435" s="505" t="s">
        <v>585</v>
      </c>
      <c r="E435" s="504" t="s">
        <v>98</v>
      </c>
    </row>
    <row r="436" spans="4:5">
      <c r="D436" s="504" t="s">
        <v>586</v>
      </c>
      <c r="E436" s="504" t="s">
        <v>98</v>
      </c>
    </row>
    <row r="437" spans="4:5">
      <c r="D437" s="504" t="s">
        <v>802</v>
      </c>
      <c r="E437" s="504" t="s">
        <v>98</v>
      </c>
    </row>
    <row r="438" spans="4:5">
      <c r="D438" s="505" t="s">
        <v>173</v>
      </c>
      <c r="E438" s="504" t="s">
        <v>101</v>
      </c>
    </row>
    <row r="439" spans="4:5">
      <c r="D439" s="505" t="s">
        <v>803</v>
      </c>
      <c r="E439" s="504" t="s">
        <v>98</v>
      </c>
    </row>
    <row r="440" spans="4:5">
      <c r="D440" s="505" t="s">
        <v>587</v>
      </c>
      <c r="E440" s="505" t="s">
        <v>98</v>
      </c>
    </row>
    <row r="441" spans="4:5">
      <c r="D441" s="504" t="s">
        <v>588</v>
      </c>
      <c r="E441" s="504" t="s">
        <v>98</v>
      </c>
    </row>
    <row r="442" spans="4:5">
      <c r="D442" s="505" t="s">
        <v>589</v>
      </c>
      <c r="E442" s="504" t="s">
        <v>98</v>
      </c>
    </row>
    <row r="443" spans="4:5">
      <c r="D443" s="504" t="s">
        <v>270</v>
      </c>
      <c r="E443" s="504" t="s">
        <v>101</v>
      </c>
    </row>
    <row r="444" spans="4:5">
      <c r="D444" s="504" t="s">
        <v>590</v>
      </c>
      <c r="E444" s="504" t="s">
        <v>98</v>
      </c>
    </row>
    <row r="445" spans="4:5">
      <c r="D445" s="505" t="s">
        <v>591</v>
      </c>
      <c r="E445" s="505" t="s">
        <v>98</v>
      </c>
    </row>
    <row r="446" spans="4:5">
      <c r="D446" s="504" t="s">
        <v>592</v>
      </c>
      <c r="E446" s="504" t="s">
        <v>101</v>
      </c>
    </row>
    <row r="447" spans="4:5">
      <c r="D447" s="504" t="s">
        <v>174</v>
      </c>
      <c r="E447" s="504" t="s">
        <v>101</v>
      </c>
    </row>
    <row r="448" spans="4:5">
      <c r="D448" s="505" t="s">
        <v>593</v>
      </c>
      <c r="E448" s="505" t="s">
        <v>98</v>
      </c>
    </row>
    <row r="449" spans="4:5">
      <c r="D449" s="504" t="s">
        <v>594</v>
      </c>
      <c r="E449" s="504" t="s">
        <v>98</v>
      </c>
    </row>
    <row r="450" spans="4:5">
      <c r="D450" s="505" t="s">
        <v>241</v>
      </c>
      <c r="E450" s="504" t="s">
        <v>101</v>
      </c>
    </row>
    <row r="451" spans="4:5">
      <c r="D451" s="504" t="s">
        <v>242</v>
      </c>
      <c r="E451" s="504" t="s">
        <v>101</v>
      </c>
    </row>
    <row r="452" spans="4:5">
      <c r="D452" s="505" t="s">
        <v>175</v>
      </c>
      <c r="E452" s="504" t="s">
        <v>101</v>
      </c>
    </row>
    <row r="453" spans="4:5">
      <c r="D453" s="505" t="s">
        <v>595</v>
      </c>
      <c r="E453" s="505" t="s">
        <v>98</v>
      </c>
    </row>
    <row r="454" spans="4:5">
      <c r="D454" s="504" t="s">
        <v>596</v>
      </c>
      <c r="E454" s="504" t="s">
        <v>98</v>
      </c>
    </row>
    <row r="455" spans="4:5">
      <c r="D455" s="505" t="s">
        <v>597</v>
      </c>
      <c r="E455" s="505" t="s">
        <v>98</v>
      </c>
    </row>
    <row r="456" spans="4:5">
      <c r="D456" s="504" t="s">
        <v>598</v>
      </c>
      <c r="E456" s="504" t="s">
        <v>98</v>
      </c>
    </row>
    <row r="457" spans="4:5">
      <c r="D457" s="505" t="s">
        <v>599</v>
      </c>
      <c r="E457" s="504" t="s">
        <v>98</v>
      </c>
    </row>
    <row r="458" spans="4:5">
      <c r="D458" s="504" t="s">
        <v>600</v>
      </c>
      <c r="E458" s="504" t="s">
        <v>98</v>
      </c>
    </row>
    <row r="459" spans="4:5">
      <c r="D459" s="505" t="s">
        <v>601</v>
      </c>
      <c r="E459" s="505" t="s">
        <v>98</v>
      </c>
    </row>
    <row r="460" spans="4:5">
      <c r="D460" s="504" t="s">
        <v>804</v>
      </c>
      <c r="E460" s="504" t="s">
        <v>98</v>
      </c>
    </row>
    <row r="461" spans="4:5">
      <c r="D461" s="504" t="s">
        <v>176</v>
      </c>
      <c r="E461" s="504" t="s">
        <v>101</v>
      </c>
    </row>
    <row r="462" spans="4:5">
      <c r="D462" s="505" t="s">
        <v>805</v>
      </c>
      <c r="E462" s="504" t="s">
        <v>98</v>
      </c>
    </row>
    <row r="463" spans="4:5">
      <c r="D463" s="504" t="s">
        <v>806</v>
      </c>
      <c r="E463" s="504" t="s">
        <v>98</v>
      </c>
    </row>
    <row r="464" spans="4:5">
      <c r="D464" s="504" t="s">
        <v>602</v>
      </c>
      <c r="E464" s="504" t="s">
        <v>98</v>
      </c>
    </row>
    <row r="465" spans="4:5">
      <c r="D465" s="505" t="s">
        <v>807</v>
      </c>
      <c r="E465" s="504" t="s">
        <v>98</v>
      </c>
    </row>
    <row r="466" spans="4:5">
      <c r="D466" s="505" t="s">
        <v>603</v>
      </c>
      <c r="E466" s="504" t="s">
        <v>101</v>
      </c>
    </row>
    <row r="467" spans="4:5">
      <c r="D467" s="504" t="s">
        <v>808</v>
      </c>
      <c r="E467" s="504" t="s">
        <v>98</v>
      </c>
    </row>
    <row r="468" spans="4:5">
      <c r="D468" s="504" t="s">
        <v>604</v>
      </c>
      <c r="E468" s="504" t="s">
        <v>98</v>
      </c>
    </row>
    <row r="469" spans="4:5">
      <c r="D469" s="505" t="s">
        <v>605</v>
      </c>
      <c r="E469" s="505" t="s">
        <v>98</v>
      </c>
    </row>
    <row r="470" spans="4:5">
      <c r="D470" s="504" t="s">
        <v>606</v>
      </c>
      <c r="E470" s="504" t="s">
        <v>98</v>
      </c>
    </row>
    <row r="471" spans="4:5">
      <c r="D471" s="505" t="s">
        <v>809</v>
      </c>
      <c r="E471" s="504" t="s">
        <v>98</v>
      </c>
    </row>
    <row r="472" spans="4:5">
      <c r="D472" s="505" t="s">
        <v>607</v>
      </c>
      <c r="E472" s="504" t="s">
        <v>101</v>
      </c>
    </row>
    <row r="473" spans="4:5">
      <c r="D473" s="505" t="s">
        <v>243</v>
      </c>
      <c r="E473" s="504" t="s">
        <v>101</v>
      </c>
    </row>
    <row r="474" spans="4:5">
      <c r="D474" s="504" t="s">
        <v>608</v>
      </c>
      <c r="E474" s="504" t="s">
        <v>98</v>
      </c>
    </row>
    <row r="475" spans="4:5">
      <c r="D475" s="505" t="s">
        <v>609</v>
      </c>
      <c r="E475" s="504" t="s">
        <v>98</v>
      </c>
    </row>
    <row r="476" spans="4:5">
      <c r="D476" s="504" t="s">
        <v>810</v>
      </c>
      <c r="E476" s="504" t="s">
        <v>98</v>
      </c>
    </row>
    <row r="477" spans="4:5">
      <c r="D477" s="505" t="s">
        <v>811</v>
      </c>
      <c r="E477" s="504" t="s">
        <v>98</v>
      </c>
    </row>
    <row r="478" spans="4:5">
      <c r="D478" s="504" t="s">
        <v>610</v>
      </c>
      <c r="E478" s="504" t="s">
        <v>98</v>
      </c>
    </row>
    <row r="479" spans="4:5">
      <c r="D479" s="505" t="s">
        <v>177</v>
      </c>
      <c r="E479" s="504" t="s">
        <v>101</v>
      </c>
    </row>
    <row r="480" spans="4:5">
      <c r="D480" s="505" t="s">
        <v>611</v>
      </c>
      <c r="E480" s="505" t="s">
        <v>98</v>
      </c>
    </row>
    <row r="481" spans="4:5">
      <c r="D481" s="504" t="s">
        <v>812</v>
      </c>
      <c r="E481" s="504" t="s">
        <v>98</v>
      </c>
    </row>
    <row r="482" spans="4:5">
      <c r="D482" s="504" t="s">
        <v>612</v>
      </c>
      <c r="E482" s="504" t="s">
        <v>98</v>
      </c>
    </row>
    <row r="483" spans="4:5">
      <c r="D483" s="504" t="s">
        <v>244</v>
      </c>
      <c r="E483" s="504" t="s">
        <v>101</v>
      </c>
    </row>
    <row r="484" spans="4:5">
      <c r="D484" s="505" t="s">
        <v>613</v>
      </c>
      <c r="E484" s="505" t="s">
        <v>98</v>
      </c>
    </row>
    <row r="485" spans="4:5">
      <c r="D485" s="505" t="s">
        <v>813</v>
      </c>
      <c r="E485" s="504" t="s">
        <v>98</v>
      </c>
    </row>
    <row r="486" spans="4:5">
      <c r="D486" s="504" t="s">
        <v>614</v>
      </c>
      <c r="E486" s="504" t="s">
        <v>98</v>
      </c>
    </row>
    <row r="487" spans="4:5">
      <c r="D487" s="504" t="s">
        <v>814</v>
      </c>
      <c r="E487" s="504" t="s">
        <v>98</v>
      </c>
    </row>
    <row r="488" spans="4:5">
      <c r="D488" s="505" t="s">
        <v>615</v>
      </c>
      <c r="E488" s="505" t="s">
        <v>98</v>
      </c>
    </row>
    <row r="489" spans="4:5">
      <c r="D489" s="504" t="s">
        <v>616</v>
      </c>
      <c r="E489" s="504" t="s">
        <v>98</v>
      </c>
    </row>
    <row r="490" spans="4:5">
      <c r="D490" s="505" t="s">
        <v>815</v>
      </c>
      <c r="E490" s="504" t="s">
        <v>98</v>
      </c>
    </row>
    <row r="491" spans="4:5">
      <c r="D491" s="505" t="s">
        <v>245</v>
      </c>
      <c r="E491" s="504" t="s">
        <v>101</v>
      </c>
    </row>
    <row r="492" spans="4:5">
      <c r="D492" s="505" t="s">
        <v>617</v>
      </c>
      <c r="E492" s="504" t="s">
        <v>101</v>
      </c>
    </row>
    <row r="493" spans="4:5">
      <c r="D493" s="504" t="s">
        <v>816</v>
      </c>
      <c r="E493" s="504" t="s">
        <v>98</v>
      </c>
    </row>
    <row r="494" spans="4:5">
      <c r="D494" s="504" t="s">
        <v>618</v>
      </c>
      <c r="E494" s="504" t="s">
        <v>98</v>
      </c>
    </row>
    <row r="495" spans="4:5">
      <c r="D495" s="505" t="s">
        <v>817</v>
      </c>
      <c r="E495" s="504" t="s">
        <v>98</v>
      </c>
    </row>
    <row r="496" spans="4:5">
      <c r="D496" s="504" t="s">
        <v>818</v>
      </c>
      <c r="E496" s="504" t="s">
        <v>98</v>
      </c>
    </row>
    <row r="497" spans="4:5">
      <c r="D497" s="505" t="s">
        <v>819</v>
      </c>
      <c r="E497" s="504" t="s">
        <v>98</v>
      </c>
    </row>
    <row r="498" spans="4:5">
      <c r="D498" s="505" t="s">
        <v>619</v>
      </c>
      <c r="E498" s="505" t="s">
        <v>98</v>
      </c>
    </row>
    <row r="499" spans="4:5">
      <c r="D499" s="504" t="s">
        <v>820</v>
      </c>
      <c r="E499" s="504" t="s">
        <v>98</v>
      </c>
    </row>
    <row r="500" spans="4:5">
      <c r="D500" s="505" t="s">
        <v>821</v>
      </c>
      <c r="E500" s="504" t="s">
        <v>98</v>
      </c>
    </row>
    <row r="501" spans="4:5">
      <c r="D501" s="504" t="s">
        <v>620</v>
      </c>
      <c r="E501" s="504" t="s">
        <v>98</v>
      </c>
    </row>
    <row r="502" spans="4:5">
      <c r="D502" s="504" t="s">
        <v>822</v>
      </c>
      <c r="E502" s="504" t="s">
        <v>98</v>
      </c>
    </row>
    <row r="503" spans="4:5">
      <c r="D503" s="505" t="s">
        <v>823</v>
      </c>
      <c r="E503" s="504" t="s">
        <v>98</v>
      </c>
    </row>
    <row r="504" spans="4:5">
      <c r="D504" s="504" t="s">
        <v>178</v>
      </c>
      <c r="E504" s="504" t="s">
        <v>101</v>
      </c>
    </row>
    <row r="505" spans="4:5">
      <c r="D505" s="505" t="s">
        <v>621</v>
      </c>
      <c r="E505" s="504" t="s">
        <v>98</v>
      </c>
    </row>
    <row r="506" spans="4:5">
      <c r="D506" s="504" t="s">
        <v>824</v>
      </c>
      <c r="E506" s="504" t="s">
        <v>98</v>
      </c>
    </row>
    <row r="507" spans="4:5">
      <c r="D507" s="504" t="s">
        <v>622</v>
      </c>
      <c r="E507" s="504" t="s">
        <v>101</v>
      </c>
    </row>
    <row r="508" spans="4:5">
      <c r="D508" s="505" t="s">
        <v>623</v>
      </c>
      <c r="E508" s="504" t="s">
        <v>98</v>
      </c>
    </row>
    <row r="509" spans="4:5">
      <c r="D509" s="505" t="s">
        <v>179</v>
      </c>
      <c r="E509" s="504" t="s">
        <v>101</v>
      </c>
    </row>
    <row r="510" spans="4:5">
      <c r="D510" s="504" t="s">
        <v>624</v>
      </c>
      <c r="E510" s="504" t="s">
        <v>98</v>
      </c>
    </row>
    <row r="511" spans="4:5">
      <c r="D511" s="505" t="s">
        <v>625</v>
      </c>
      <c r="E511" s="505" t="s">
        <v>98</v>
      </c>
    </row>
    <row r="512" spans="4:5">
      <c r="D512" s="504" t="s">
        <v>626</v>
      </c>
      <c r="E512" s="504" t="s">
        <v>98</v>
      </c>
    </row>
    <row r="513" spans="4:5">
      <c r="D513" s="505" t="s">
        <v>825</v>
      </c>
      <c r="E513" s="504" t="s">
        <v>98</v>
      </c>
    </row>
    <row r="514" spans="4:5">
      <c r="D514" s="505" t="s">
        <v>627</v>
      </c>
      <c r="E514" s="505" t="s">
        <v>98</v>
      </c>
    </row>
    <row r="515" spans="4:5">
      <c r="D515" s="504" t="s">
        <v>180</v>
      </c>
      <c r="E515" s="504" t="s">
        <v>101</v>
      </c>
    </row>
    <row r="516" spans="4:5">
      <c r="D516" s="504" t="s">
        <v>826</v>
      </c>
      <c r="E516" s="504" t="s">
        <v>98</v>
      </c>
    </row>
    <row r="517" spans="4:5">
      <c r="D517" s="504" t="s">
        <v>628</v>
      </c>
      <c r="E517" s="504" t="s">
        <v>98</v>
      </c>
    </row>
    <row r="518" spans="4:5">
      <c r="D518" s="505" t="s">
        <v>181</v>
      </c>
      <c r="E518" s="504" t="s">
        <v>101</v>
      </c>
    </row>
    <row r="519" spans="4:5">
      <c r="D519" s="505" t="s">
        <v>827</v>
      </c>
      <c r="E519" s="504" t="s">
        <v>98</v>
      </c>
    </row>
    <row r="520" spans="4:5">
      <c r="D520" s="504" t="s">
        <v>182</v>
      </c>
      <c r="E520" s="504" t="s">
        <v>101</v>
      </c>
    </row>
    <row r="521" spans="4:5">
      <c r="D521" s="505" t="s">
        <v>629</v>
      </c>
      <c r="E521" s="505" t="s">
        <v>98</v>
      </c>
    </row>
    <row r="522" spans="4:5">
      <c r="D522" s="505" t="s">
        <v>183</v>
      </c>
      <c r="E522" s="504" t="s">
        <v>101</v>
      </c>
    </row>
    <row r="523" spans="4:5">
      <c r="D523" s="504" t="s">
        <v>106</v>
      </c>
      <c r="E523" s="504" t="s">
        <v>101</v>
      </c>
    </row>
    <row r="524" spans="4:5">
      <c r="D524" s="504" t="s">
        <v>630</v>
      </c>
      <c r="E524" s="504" t="s">
        <v>98</v>
      </c>
    </row>
    <row r="525" spans="4:5">
      <c r="D525" s="504" t="s">
        <v>184</v>
      </c>
      <c r="E525" s="504" t="s">
        <v>101</v>
      </c>
    </row>
    <row r="526" spans="4:5">
      <c r="D526" s="505" t="s">
        <v>631</v>
      </c>
      <c r="E526" s="504" t="s">
        <v>101</v>
      </c>
    </row>
    <row r="527" spans="4:5">
      <c r="D527" s="505" t="s">
        <v>107</v>
      </c>
      <c r="E527" s="504" t="s">
        <v>101</v>
      </c>
    </row>
    <row r="528" spans="4:5">
      <c r="D528" s="504" t="s">
        <v>632</v>
      </c>
      <c r="E528" s="504" t="s">
        <v>98</v>
      </c>
    </row>
    <row r="529" spans="4:5">
      <c r="D529" s="505" t="s">
        <v>633</v>
      </c>
      <c r="E529" s="505" t="s">
        <v>98</v>
      </c>
    </row>
    <row r="530" spans="4:5">
      <c r="D530" s="504" t="s">
        <v>634</v>
      </c>
      <c r="E530" s="504" t="s">
        <v>98</v>
      </c>
    </row>
    <row r="531" spans="4:5">
      <c r="D531" s="504" t="s">
        <v>246</v>
      </c>
      <c r="E531" s="504" t="s">
        <v>101</v>
      </c>
    </row>
    <row r="532" spans="4:5">
      <c r="D532" s="505" t="s">
        <v>635</v>
      </c>
      <c r="E532" s="505" t="s">
        <v>98</v>
      </c>
    </row>
    <row r="533" spans="4:5">
      <c r="D533" s="505" t="s">
        <v>185</v>
      </c>
      <c r="E533" s="504" t="s">
        <v>101</v>
      </c>
    </row>
    <row r="534" spans="4:5">
      <c r="D534" s="504" t="s">
        <v>186</v>
      </c>
      <c r="E534" s="504" t="s">
        <v>101</v>
      </c>
    </row>
    <row r="535" spans="4:5">
      <c r="D535" s="504" t="s">
        <v>636</v>
      </c>
      <c r="E535" s="504" t="s">
        <v>98</v>
      </c>
    </row>
    <row r="536" spans="4:5">
      <c r="D536" s="505" t="s">
        <v>637</v>
      </c>
      <c r="E536" s="504" t="s">
        <v>98</v>
      </c>
    </row>
    <row r="537" spans="4:5">
      <c r="D537" s="504" t="s">
        <v>828</v>
      </c>
      <c r="E537" s="504" t="s">
        <v>98</v>
      </c>
    </row>
    <row r="538" spans="4:5">
      <c r="D538" s="504" t="s">
        <v>638</v>
      </c>
      <c r="E538" s="504" t="s">
        <v>98</v>
      </c>
    </row>
    <row r="539" spans="4:5">
      <c r="D539" s="505" t="s">
        <v>829</v>
      </c>
      <c r="E539" s="504" t="s">
        <v>98</v>
      </c>
    </row>
    <row r="540" spans="4:5">
      <c r="D540" s="505" t="s">
        <v>639</v>
      </c>
      <c r="E540" s="504" t="s">
        <v>98</v>
      </c>
    </row>
    <row r="541" spans="4:5">
      <c r="D541" s="504" t="s">
        <v>830</v>
      </c>
      <c r="E541" s="504" t="s">
        <v>98</v>
      </c>
    </row>
    <row r="542" spans="4:5">
      <c r="D542" s="505" t="s">
        <v>247</v>
      </c>
      <c r="E542" s="504" t="s">
        <v>101</v>
      </c>
    </row>
    <row r="543" spans="4:5">
      <c r="D543" s="504" t="s">
        <v>640</v>
      </c>
      <c r="E543" s="504" t="s">
        <v>98</v>
      </c>
    </row>
    <row r="544" spans="4:5">
      <c r="D544" s="505" t="s">
        <v>641</v>
      </c>
      <c r="E544" s="505" t="s">
        <v>98</v>
      </c>
    </row>
    <row r="545" spans="4:5">
      <c r="D545" s="504" t="s">
        <v>642</v>
      </c>
      <c r="E545" s="504" t="s">
        <v>98</v>
      </c>
    </row>
    <row r="546" spans="4:5">
      <c r="D546" s="505" t="s">
        <v>831</v>
      </c>
      <c r="E546" s="504" t="s">
        <v>98</v>
      </c>
    </row>
    <row r="547" spans="4:5">
      <c r="D547" s="505" t="s">
        <v>643</v>
      </c>
      <c r="E547" s="504" t="s">
        <v>98</v>
      </c>
    </row>
    <row r="548" spans="4:5">
      <c r="D548" s="504" t="s">
        <v>832</v>
      </c>
      <c r="E548" s="504" t="s">
        <v>98</v>
      </c>
    </row>
    <row r="549" spans="4:5">
      <c r="D549" s="505" t="s">
        <v>833</v>
      </c>
      <c r="E549" s="504" t="s">
        <v>98</v>
      </c>
    </row>
    <row r="550" spans="4:5">
      <c r="D550" s="504" t="s">
        <v>248</v>
      </c>
      <c r="E550" s="504" t="s">
        <v>101</v>
      </c>
    </row>
    <row r="551" spans="4:5">
      <c r="D551" s="505" t="s">
        <v>249</v>
      </c>
      <c r="E551" s="504" t="s">
        <v>101</v>
      </c>
    </row>
    <row r="552" spans="4:5">
      <c r="D552" s="504" t="s">
        <v>644</v>
      </c>
      <c r="E552" s="504" t="s">
        <v>98</v>
      </c>
    </row>
    <row r="553" spans="4:5">
      <c r="D553" s="505" t="s">
        <v>645</v>
      </c>
      <c r="E553" s="505" t="s">
        <v>98</v>
      </c>
    </row>
    <row r="554" spans="4:5">
      <c r="D554" s="504" t="s">
        <v>834</v>
      </c>
      <c r="E554" s="504" t="s">
        <v>98</v>
      </c>
    </row>
    <row r="555" spans="4:5">
      <c r="D555" s="504" t="s">
        <v>646</v>
      </c>
      <c r="E555" s="504" t="s">
        <v>98</v>
      </c>
    </row>
    <row r="556" spans="4:5">
      <c r="D556" s="505" t="s">
        <v>647</v>
      </c>
      <c r="E556" s="505" t="s">
        <v>98</v>
      </c>
    </row>
    <row r="557" spans="4:5">
      <c r="D557" s="505" t="s">
        <v>835</v>
      </c>
      <c r="E557" s="504" t="s">
        <v>98</v>
      </c>
    </row>
    <row r="558" spans="4:5">
      <c r="D558" s="504" t="s">
        <v>836</v>
      </c>
      <c r="E558" s="504" t="s">
        <v>98</v>
      </c>
    </row>
    <row r="559" spans="4:5">
      <c r="D559" s="504" t="s">
        <v>648</v>
      </c>
      <c r="E559" s="504" t="s">
        <v>98</v>
      </c>
    </row>
    <row r="560" spans="4:5">
      <c r="D560" s="505" t="s">
        <v>649</v>
      </c>
      <c r="E560" s="505" t="s">
        <v>98</v>
      </c>
    </row>
    <row r="561" spans="4:5">
      <c r="D561" s="505" t="s">
        <v>837</v>
      </c>
      <c r="E561" s="504" t="s">
        <v>98</v>
      </c>
    </row>
    <row r="562" spans="4:5">
      <c r="D562" s="505" t="s">
        <v>187</v>
      </c>
      <c r="E562" s="504" t="s">
        <v>101</v>
      </c>
    </row>
    <row r="563" spans="4:5">
      <c r="D563" s="504" t="s">
        <v>650</v>
      </c>
      <c r="E563" s="504" t="s">
        <v>98</v>
      </c>
    </row>
    <row r="564" spans="4:5">
      <c r="D564" s="505" t="s">
        <v>651</v>
      </c>
      <c r="E564" s="505" t="s">
        <v>98</v>
      </c>
    </row>
    <row r="565" spans="4:5">
      <c r="D565" s="504" t="s">
        <v>652</v>
      </c>
      <c r="E565" s="504" t="s">
        <v>98</v>
      </c>
    </row>
    <row r="566" spans="4:5">
      <c r="D566" s="504" t="s">
        <v>250</v>
      </c>
      <c r="E566" s="504" t="s">
        <v>101</v>
      </c>
    </row>
    <row r="567" spans="4:5">
      <c r="D567" s="505" t="s">
        <v>251</v>
      </c>
      <c r="E567" s="504" t="s">
        <v>101</v>
      </c>
    </row>
    <row r="568" spans="4:5">
      <c r="D568" s="505" t="s">
        <v>653</v>
      </c>
      <c r="E568" s="504" t="s">
        <v>98</v>
      </c>
    </row>
    <row r="569" spans="4:5">
      <c r="D569" s="504" t="s">
        <v>654</v>
      </c>
      <c r="E569" s="504" t="s">
        <v>98</v>
      </c>
    </row>
    <row r="570" spans="4:5">
      <c r="D570" s="505" t="s">
        <v>655</v>
      </c>
      <c r="E570" s="504" t="s">
        <v>98</v>
      </c>
    </row>
    <row r="571" spans="4:5">
      <c r="D571" s="504" t="s">
        <v>108</v>
      </c>
      <c r="E571" s="504" t="s">
        <v>101</v>
      </c>
    </row>
    <row r="572" spans="4:5">
      <c r="D572" s="504" t="s">
        <v>656</v>
      </c>
      <c r="E572" s="504" t="s">
        <v>98</v>
      </c>
    </row>
    <row r="573" spans="4:5">
      <c r="D573" s="504" t="s">
        <v>188</v>
      </c>
      <c r="E573" s="504" t="s">
        <v>101</v>
      </c>
    </row>
    <row r="574" spans="4:5">
      <c r="D574" s="504" t="s">
        <v>252</v>
      </c>
      <c r="E574" s="504" t="s">
        <v>101</v>
      </c>
    </row>
    <row r="575" spans="4:5">
      <c r="D575" s="505" t="s">
        <v>189</v>
      </c>
      <c r="E575" s="504" t="s">
        <v>101</v>
      </c>
    </row>
    <row r="576" spans="4:5">
      <c r="D576" s="505" t="s">
        <v>253</v>
      </c>
      <c r="E576" s="504" t="s">
        <v>101</v>
      </c>
    </row>
    <row r="577" spans="4:5">
      <c r="D577" s="504" t="s">
        <v>254</v>
      </c>
      <c r="E577" s="504" t="s">
        <v>101</v>
      </c>
    </row>
    <row r="578" spans="4:5">
      <c r="D578" s="505" t="s">
        <v>657</v>
      </c>
      <c r="E578" s="504" t="s">
        <v>98</v>
      </c>
    </row>
    <row r="579" spans="4:5">
      <c r="D579" s="504" t="s">
        <v>190</v>
      </c>
      <c r="E579" s="504" t="s">
        <v>101</v>
      </c>
    </row>
    <row r="580" spans="4:5">
      <c r="D580" s="505" t="s">
        <v>255</v>
      </c>
      <c r="E580" s="504" t="s">
        <v>101</v>
      </c>
    </row>
    <row r="581" spans="4:5">
      <c r="D581" s="504" t="s">
        <v>838</v>
      </c>
      <c r="E581" s="504" t="s">
        <v>98</v>
      </c>
    </row>
    <row r="582" spans="4:5">
      <c r="D582" s="504" t="s">
        <v>658</v>
      </c>
      <c r="E582" s="504" t="s">
        <v>98</v>
      </c>
    </row>
    <row r="583" spans="4:5">
      <c r="D583" s="505" t="s">
        <v>191</v>
      </c>
      <c r="E583" s="504" t="s">
        <v>101</v>
      </c>
    </row>
    <row r="584" spans="4:5">
      <c r="D584" s="504" t="s">
        <v>192</v>
      </c>
      <c r="E584" s="504" t="s">
        <v>101</v>
      </c>
    </row>
    <row r="585" spans="4:5">
      <c r="D585" s="505" t="s">
        <v>839</v>
      </c>
      <c r="E585" s="504" t="s">
        <v>98</v>
      </c>
    </row>
    <row r="586" spans="4:5">
      <c r="D586" s="504" t="s">
        <v>840</v>
      </c>
      <c r="E586" s="504" t="s">
        <v>98</v>
      </c>
    </row>
    <row r="587" spans="4:5">
      <c r="D587" s="505" t="s">
        <v>841</v>
      </c>
      <c r="E587" s="504" t="s">
        <v>98</v>
      </c>
    </row>
    <row r="588" spans="4:5">
      <c r="D588" s="505" t="s">
        <v>109</v>
      </c>
      <c r="E588" s="504" t="s">
        <v>101</v>
      </c>
    </row>
    <row r="589" spans="4:5">
      <c r="D589" s="504" t="s">
        <v>256</v>
      </c>
      <c r="E589" s="504" t="s">
        <v>101</v>
      </c>
    </row>
    <row r="590" spans="4:5">
      <c r="D590" s="505" t="s">
        <v>659</v>
      </c>
      <c r="E590" s="504" t="s">
        <v>98</v>
      </c>
    </row>
    <row r="591" spans="4:5">
      <c r="D591" s="504" t="s">
        <v>660</v>
      </c>
      <c r="E591" s="504" t="s">
        <v>98</v>
      </c>
    </row>
    <row r="592" spans="4:5">
      <c r="D592" s="505" t="s">
        <v>661</v>
      </c>
      <c r="E592" s="505" t="s">
        <v>98</v>
      </c>
    </row>
    <row r="593" spans="4:5">
      <c r="D593" s="504" t="s">
        <v>662</v>
      </c>
      <c r="E593" s="504" t="s">
        <v>98</v>
      </c>
    </row>
    <row r="594" spans="4:5">
      <c r="D594" s="505" t="s">
        <v>663</v>
      </c>
      <c r="E594" s="505" t="s">
        <v>98</v>
      </c>
    </row>
    <row r="595" spans="4:5">
      <c r="D595" s="505" t="s">
        <v>193</v>
      </c>
      <c r="E595" s="504" t="s">
        <v>101</v>
      </c>
    </row>
    <row r="596" spans="4:5">
      <c r="D596" s="504" t="s">
        <v>664</v>
      </c>
      <c r="E596" s="504" t="s">
        <v>98</v>
      </c>
    </row>
    <row r="597" spans="4:5">
      <c r="D597" s="505" t="s">
        <v>665</v>
      </c>
      <c r="E597" s="505" t="s">
        <v>98</v>
      </c>
    </row>
    <row r="598" spans="4:5">
      <c r="D598" s="504" t="s">
        <v>842</v>
      </c>
      <c r="E598" s="504" t="s">
        <v>98</v>
      </c>
    </row>
    <row r="599" spans="4:5">
      <c r="D599" s="504" t="s">
        <v>110</v>
      </c>
      <c r="E599" s="504" t="s">
        <v>101</v>
      </c>
    </row>
    <row r="600" spans="4:5">
      <c r="D600" s="504" t="s">
        <v>194</v>
      </c>
      <c r="E600" s="504" t="s">
        <v>101</v>
      </c>
    </row>
    <row r="601" spans="4:5">
      <c r="D601" s="504" t="s">
        <v>666</v>
      </c>
      <c r="E601" s="504" t="s">
        <v>98</v>
      </c>
    </row>
    <row r="602" spans="4:5">
      <c r="D602" s="505" t="s">
        <v>257</v>
      </c>
      <c r="E602" s="504" t="s">
        <v>101</v>
      </c>
    </row>
    <row r="603" spans="4:5">
      <c r="D603" s="505" t="s">
        <v>195</v>
      </c>
      <c r="E603" s="504" t="s">
        <v>101</v>
      </c>
    </row>
    <row r="604" spans="4:5">
      <c r="D604" s="505" t="s">
        <v>111</v>
      </c>
      <c r="E604" s="504" t="s">
        <v>101</v>
      </c>
    </row>
    <row r="605" spans="4:5">
      <c r="D605" s="504" t="s">
        <v>258</v>
      </c>
      <c r="E605" s="504" t="s">
        <v>101</v>
      </c>
    </row>
    <row r="606" spans="4:5">
      <c r="D606" s="505" t="s">
        <v>843</v>
      </c>
      <c r="E606" s="504" t="s">
        <v>98</v>
      </c>
    </row>
    <row r="607" spans="4:5">
      <c r="D607" s="505" t="s">
        <v>259</v>
      </c>
      <c r="E607" s="504" t="s">
        <v>101</v>
      </c>
    </row>
    <row r="608" spans="4:5">
      <c r="D608" s="504" t="s">
        <v>196</v>
      </c>
      <c r="E608" s="504" t="s">
        <v>101</v>
      </c>
    </row>
    <row r="609" spans="4:5">
      <c r="D609" s="505" t="s">
        <v>667</v>
      </c>
      <c r="E609" s="504" t="s">
        <v>98</v>
      </c>
    </row>
    <row r="610" spans="4:5">
      <c r="D610" s="504" t="s">
        <v>844</v>
      </c>
      <c r="E610" s="504" t="s">
        <v>98</v>
      </c>
    </row>
    <row r="611" spans="4:5">
      <c r="D611" s="505" t="s">
        <v>845</v>
      </c>
      <c r="E611" s="504" t="s">
        <v>98</v>
      </c>
    </row>
    <row r="612" spans="4:5">
      <c r="D612" s="504" t="s">
        <v>668</v>
      </c>
      <c r="E612" s="504" t="s">
        <v>101</v>
      </c>
    </row>
    <row r="613" spans="4:5">
      <c r="D613" s="504" t="s">
        <v>846</v>
      </c>
      <c r="E613" s="504" t="s">
        <v>98</v>
      </c>
    </row>
    <row r="614" spans="4:5">
      <c r="D614" s="505" t="s">
        <v>847</v>
      </c>
      <c r="E614" s="504" t="s">
        <v>98</v>
      </c>
    </row>
    <row r="615" spans="4:5">
      <c r="D615" s="505" t="s">
        <v>669</v>
      </c>
      <c r="E615" s="505" t="s">
        <v>98</v>
      </c>
    </row>
    <row r="616" spans="4:5">
      <c r="D616" s="504" t="s">
        <v>670</v>
      </c>
      <c r="E616" s="504" t="s">
        <v>98</v>
      </c>
    </row>
    <row r="617" spans="4:5">
      <c r="D617" s="505" t="s">
        <v>197</v>
      </c>
      <c r="E617" s="504" t="s">
        <v>101</v>
      </c>
    </row>
    <row r="618" spans="4:5">
      <c r="D618" s="504" t="s">
        <v>198</v>
      </c>
      <c r="E618" s="504" t="s">
        <v>101</v>
      </c>
    </row>
    <row r="619" spans="4:5">
      <c r="D619" s="505" t="s">
        <v>671</v>
      </c>
      <c r="E619" s="505" t="s">
        <v>98</v>
      </c>
    </row>
    <row r="620" spans="4:5">
      <c r="D620" s="504" t="s">
        <v>112</v>
      </c>
      <c r="E620" s="504" t="s">
        <v>101</v>
      </c>
    </row>
    <row r="621" spans="4:5">
      <c r="D621" s="504" t="s">
        <v>672</v>
      </c>
      <c r="E621" s="504" t="s">
        <v>98</v>
      </c>
    </row>
    <row r="622" spans="4:5">
      <c r="D622" s="504" t="s">
        <v>848</v>
      </c>
      <c r="E622" s="504" t="s">
        <v>98</v>
      </c>
    </row>
    <row r="623" spans="4:5">
      <c r="D623" s="505" t="s">
        <v>673</v>
      </c>
      <c r="E623" s="504" t="s">
        <v>98</v>
      </c>
    </row>
    <row r="624" spans="4:5">
      <c r="D624" s="504" t="s">
        <v>674</v>
      </c>
      <c r="E624" s="504" t="s">
        <v>101</v>
      </c>
    </row>
    <row r="625" spans="4:5">
      <c r="D625" s="505" t="s">
        <v>675</v>
      </c>
      <c r="E625" s="505" t="s">
        <v>98</v>
      </c>
    </row>
    <row r="626" spans="4:5">
      <c r="D626" s="505" t="s">
        <v>199</v>
      </c>
      <c r="E626" s="504" t="s">
        <v>101</v>
      </c>
    </row>
    <row r="627" spans="4:5">
      <c r="D627" s="504" t="s">
        <v>676</v>
      </c>
      <c r="E627" s="504" t="s">
        <v>98</v>
      </c>
    </row>
    <row r="628" spans="4:5">
      <c r="D628" s="505" t="s">
        <v>271</v>
      </c>
      <c r="E628" s="504" t="s">
        <v>101</v>
      </c>
    </row>
    <row r="629" spans="4:5">
      <c r="D629" s="504" t="s">
        <v>200</v>
      </c>
      <c r="E629" s="504" t="s">
        <v>101</v>
      </c>
    </row>
    <row r="630" spans="4:5">
      <c r="D630" s="505" t="s">
        <v>201</v>
      </c>
      <c r="E630" s="504" t="s">
        <v>101</v>
      </c>
    </row>
    <row r="631" spans="4:5">
      <c r="D631" s="505" t="s">
        <v>849</v>
      </c>
      <c r="E631" s="504" t="s">
        <v>98</v>
      </c>
    </row>
    <row r="632" spans="4:5">
      <c r="D632" s="504" t="s">
        <v>202</v>
      </c>
      <c r="E632" s="504" t="s">
        <v>101</v>
      </c>
    </row>
    <row r="633" spans="4:5">
      <c r="D633" s="505" t="s">
        <v>677</v>
      </c>
      <c r="E633" s="505" t="s">
        <v>98</v>
      </c>
    </row>
    <row r="634" spans="4:5">
      <c r="D634" s="504" t="s">
        <v>260</v>
      </c>
      <c r="E634" s="504" t="s">
        <v>101</v>
      </c>
    </row>
    <row r="635" spans="4:5">
      <c r="D635" s="505" t="s">
        <v>261</v>
      </c>
      <c r="E635" s="504" t="s">
        <v>101</v>
      </c>
    </row>
    <row r="636" spans="4:5">
      <c r="D636" s="504" t="s">
        <v>678</v>
      </c>
      <c r="E636" s="504" t="s">
        <v>98</v>
      </c>
    </row>
    <row r="637" spans="4:5">
      <c r="D637" s="505" t="s">
        <v>203</v>
      </c>
      <c r="E637" s="504" t="s">
        <v>101</v>
      </c>
    </row>
    <row r="638" spans="4:5">
      <c r="D638" s="505" t="s">
        <v>113</v>
      </c>
      <c r="E638" s="504" t="s">
        <v>101</v>
      </c>
    </row>
    <row r="639" spans="4:5">
      <c r="D639" s="505" t="s">
        <v>679</v>
      </c>
      <c r="E639" s="505" t="s">
        <v>98</v>
      </c>
    </row>
    <row r="640" spans="4:5">
      <c r="D640" s="504" t="s">
        <v>680</v>
      </c>
      <c r="E640" s="504" t="s">
        <v>101</v>
      </c>
    </row>
    <row r="641" spans="4:5">
      <c r="D641" s="504" t="s">
        <v>262</v>
      </c>
      <c r="E641" s="504" t="s">
        <v>101</v>
      </c>
    </row>
    <row r="642" spans="4:5">
      <c r="D642" s="505" t="s">
        <v>681</v>
      </c>
      <c r="E642" s="505" t="s">
        <v>98</v>
      </c>
    </row>
    <row r="643" spans="4:5">
      <c r="D643" s="504" t="s">
        <v>204</v>
      </c>
      <c r="E643" s="504" t="s">
        <v>101</v>
      </c>
    </row>
    <row r="644" spans="4:5">
      <c r="D644" s="504" t="s">
        <v>682</v>
      </c>
      <c r="E644" s="504" t="s">
        <v>98</v>
      </c>
    </row>
    <row r="645" spans="4:5">
      <c r="D645" s="505" t="s">
        <v>683</v>
      </c>
      <c r="E645" s="505" t="s">
        <v>98</v>
      </c>
    </row>
    <row r="646" spans="4:5">
      <c r="D646" s="504" t="s">
        <v>684</v>
      </c>
      <c r="E646" s="504" t="s">
        <v>98</v>
      </c>
    </row>
    <row r="647" spans="4:5">
      <c r="D647" s="505" t="s">
        <v>685</v>
      </c>
      <c r="E647" s="505" t="s">
        <v>98</v>
      </c>
    </row>
    <row r="648" spans="4:5">
      <c r="D648" s="504" t="s">
        <v>686</v>
      </c>
      <c r="E648" s="504" t="s">
        <v>98</v>
      </c>
    </row>
    <row r="649" spans="4:5">
      <c r="D649" s="505" t="s">
        <v>263</v>
      </c>
      <c r="E649" s="504" t="s">
        <v>101</v>
      </c>
    </row>
    <row r="650" spans="4:5">
      <c r="D650" s="505" t="s">
        <v>687</v>
      </c>
      <c r="E650" s="505" t="s">
        <v>98</v>
      </c>
    </row>
    <row r="651" spans="4:5">
      <c r="D651" s="504" t="s">
        <v>688</v>
      </c>
      <c r="E651" s="504" t="s">
        <v>98</v>
      </c>
    </row>
    <row r="652" spans="4:5">
      <c r="D652" s="504" t="s">
        <v>264</v>
      </c>
      <c r="E652" s="504" t="s">
        <v>101</v>
      </c>
    </row>
    <row r="653" spans="4:5">
      <c r="D653" s="505" t="s">
        <v>689</v>
      </c>
      <c r="E653" s="504" t="s">
        <v>98</v>
      </c>
    </row>
    <row r="654" spans="4:5">
      <c r="D654" s="505" t="s">
        <v>205</v>
      </c>
      <c r="E654" s="504" t="s">
        <v>101</v>
      </c>
    </row>
    <row r="655" spans="4:5">
      <c r="D655" s="505" t="s">
        <v>265</v>
      </c>
      <c r="E655" s="504" t="s">
        <v>101</v>
      </c>
    </row>
    <row r="656" spans="4:5">
      <c r="D656" s="504" t="s">
        <v>690</v>
      </c>
      <c r="E656" s="504" t="s">
        <v>98</v>
      </c>
    </row>
    <row r="657" spans="4:5">
      <c r="D657" s="504" t="s">
        <v>272</v>
      </c>
      <c r="E657" s="504" t="s">
        <v>101</v>
      </c>
    </row>
    <row r="658" spans="4:5">
      <c r="D658" s="505" t="s">
        <v>691</v>
      </c>
      <c r="E658" s="505" t="s">
        <v>98</v>
      </c>
    </row>
    <row r="659" spans="4:5">
      <c r="D659" s="504" t="s">
        <v>692</v>
      </c>
      <c r="E659" s="504" t="s">
        <v>98</v>
      </c>
    </row>
    <row r="660" spans="4:5">
      <c r="D660" s="504" t="s">
        <v>206</v>
      </c>
      <c r="E660" s="504" t="s">
        <v>101</v>
      </c>
    </row>
    <row r="661" spans="4:5">
      <c r="D661" s="505" t="s">
        <v>693</v>
      </c>
      <c r="E661" s="505" t="s">
        <v>98</v>
      </c>
    </row>
    <row r="662" spans="4:5">
      <c r="D662" s="504" t="s">
        <v>850</v>
      </c>
      <c r="E662" s="504" t="s">
        <v>98</v>
      </c>
    </row>
    <row r="663" spans="4:5">
      <c r="D663" s="505" t="s">
        <v>207</v>
      </c>
      <c r="E663" s="504" t="s">
        <v>101</v>
      </c>
    </row>
    <row r="664" spans="4:5">
      <c r="D664" s="505" t="s">
        <v>273</v>
      </c>
      <c r="E664" s="504" t="s">
        <v>101</v>
      </c>
    </row>
    <row r="665" spans="4:5">
      <c r="D665" s="504" t="s">
        <v>208</v>
      </c>
      <c r="E665" s="504" t="s">
        <v>101</v>
      </c>
    </row>
    <row r="666" spans="4:5">
      <c r="D666" s="504" t="s">
        <v>114</v>
      </c>
      <c r="E666" s="504" t="s">
        <v>101</v>
      </c>
    </row>
    <row r="667" spans="4:5">
      <c r="D667" s="504" t="s">
        <v>694</v>
      </c>
      <c r="E667" s="504" t="s">
        <v>101</v>
      </c>
    </row>
    <row r="668" spans="4:5">
      <c r="D668" s="504" t="s">
        <v>266</v>
      </c>
      <c r="E668" s="504" t="s">
        <v>101</v>
      </c>
    </row>
    <row r="669" spans="4:5">
      <c r="D669" s="505" t="s">
        <v>209</v>
      </c>
      <c r="E669" s="504" t="s">
        <v>101</v>
      </c>
    </row>
    <row r="670" spans="4:5">
      <c r="D670" s="505" t="s">
        <v>695</v>
      </c>
      <c r="E670" s="505" t="s">
        <v>98</v>
      </c>
    </row>
    <row r="671" spans="4:5">
      <c r="D671" s="504" t="s">
        <v>210</v>
      </c>
      <c r="E671" s="504" t="s">
        <v>101</v>
      </c>
    </row>
    <row r="672" spans="4:5">
      <c r="D672" s="504" t="s">
        <v>696</v>
      </c>
      <c r="E672" s="504" t="s">
        <v>98</v>
      </c>
    </row>
    <row r="673" spans="4:5">
      <c r="D673" s="505" t="s">
        <v>697</v>
      </c>
      <c r="E673" s="504" t="s">
        <v>101</v>
      </c>
    </row>
    <row r="674" spans="4:5">
      <c r="D674" s="504" t="s">
        <v>698</v>
      </c>
      <c r="E674" s="504" t="s">
        <v>98</v>
      </c>
    </row>
    <row r="675" spans="4:5">
      <c r="D675" s="505" t="s">
        <v>211</v>
      </c>
      <c r="E675" s="504" t="s">
        <v>101</v>
      </c>
    </row>
    <row r="676" spans="4:5">
      <c r="D676" s="505" t="s">
        <v>699</v>
      </c>
      <c r="E676" s="505" t="s">
        <v>98</v>
      </c>
    </row>
    <row r="677" spans="4:5">
      <c r="D677" s="504" t="s">
        <v>700</v>
      </c>
      <c r="E677" s="504" t="s">
        <v>101</v>
      </c>
    </row>
    <row r="678" spans="4:5">
      <c r="D678" s="505" t="s">
        <v>115</v>
      </c>
      <c r="E678" s="504" t="s">
        <v>101</v>
      </c>
    </row>
    <row r="679" spans="4:5">
      <c r="D679" s="505" t="s">
        <v>701</v>
      </c>
      <c r="E679" s="504" t="s">
        <v>101</v>
      </c>
    </row>
    <row r="680" spans="4:5">
      <c r="D680" s="504" t="s">
        <v>702</v>
      </c>
      <c r="E680" s="504" t="s">
        <v>98</v>
      </c>
    </row>
    <row r="681" spans="4:5">
      <c r="D681" s="504" t="s">
        <v>212</v>
      </c>
      <c r="E681" s="504" t="s">
        <v>101</v>
      </c>
    </row>
    <row r="682" spans="4:5">
      <c r="D682" s="505" t="s">
        <v>213</v>
      </c>
      <c r="E682" s="504" t="s">
        <v>101</v>
      </c>
    </row>
    <row r="683" spans="4:5">
      <c r="D683" s="504" t="s">
        <v>214</v>
      </c>
      <c r="E683" s="504" t="s">
        <v>101</v>
      </c>
    </row>
    <row r="684" spans="4:5">
      <c r="D684" s="505" t="s">
        <v>215</v>
      </c>
      <c r="E684" s="504" t="s">
        <v>101</v>
      </c>
    </row>
    <row r="685" spans="4:5">
      <c r="D685" s="505" t="s">
        <v>703</v>
      </c>
      <c r="E685" s="505" t="s">
        <v>98</v>
      </c>
    </row>
    <row r="686" spans="4:5">
      <c r="D686" s="504" t="s">
        <v>216</v>
      </c>
      <c r="E686" s="504" t="s">
        <v>101</v>
      </c>
    </row>
    <row r="687" spans="4:5">
      <c r="D687" s="505" t="s">
        <v>217</v>
      </c>
      <c r="E687" s="504" t="s">
        <v>101</v>
      </c>
    </row>
    <row r="688" spans="4:5">
      <c r="D688" s="504" t="s">
        <v>218</v>
      </c>
      <c r="E688" s="504" t="s">
        <v>101</v>
      </c>
    </row>
    <row r="689" spans="4:5">
      <c r="D689" s="504" t="s">
        <v>704</v>
      </c>
      <c r="E689" s="504" t="s">
        <v>98</v>
      </c>
    </row>
    <row r="690" spans="4:5">
      <c r="D690" s="504" t="s">
        <v>116</v>
      </c>
      <c r="E690" s="504" t="s">
        <v>101</v>
      </c>
    </row>
    <row r="691" spans="4:5">
      <c r="D691" s="505" t="s">
        <v>219</v>
      </c>
      <c r="E691" s="504" t="s">
        <v>101</v>
      </c>
    </row>
    <row r="692" spans="4:5">
      <c r="D692" s="505" t="s">
        <v>705</v>
      </c>
      <c r="E692" s="505" t="s">
        <v>98</v>
      </c>
    </row>
    <row r="693" spans="4:5">
      <c r="D693" s="504" t="s">
        <v>220</v>
      </c>
      <c r="E693" s="504" t="s">
        <v>101</v>
      </c>
    </row>
    <row r="694" spans="4:5">
      <c r="D694" s="505" t="s">
        <v>221</v>
      </c>
      <c r="E694" s="504" t="s">
        <v>101</v>
      </c>
    </row>
    <row r="695" spans="4:5">
      <c r="D695" s="504" t="s">
        <v>222</v>
      </c>
      <c r="E695" s="504" t="s">
        <v>101</v>
      </c>
    </row>
    <row r="696" spans="4:5">
      <c r="D696" s="504" t="s">
        <v>706</v>
      </c>
      <c r="E696" s="504" t="s">
        <v>98</v>
      </c>
    </row>
    <row r="697" spans="4:5">
      <c r="D697" s="505" t="s">
        <v>223</v>
      </c>
      <c r="E697" s="504" t="s">
        <v>101</v>
      </c>
    </row>
    <row r="698" spans="4:5">
      <c r="D698" s="505" t="s">
        <v>117</v>
      </c>
      <c r="E698" s="504" t="s">
        <v>101</v>
      </c>
    </row>
    <row r="699" spans="4:5">
      <c r="D699" s="505" t="s">
        <v>707</v>
      </c>
      <c r="E699" s="504" t="s">
        <v>101</v>
      </c>
    </row>
    <row r="700" spans="4:5">
      <c r="D700" s="504" t="s">
        <v>708</v>
      </c>
      <c r="E700" s="504" t="s">
        <v>101</v>
      </c>
    </row>
    <row r="701" spans="4:5">
      <c r="D701" s="505" t="s">
        <v>709</v>
      </c>
      <c r="E701" s="504" t="s">
        <v>101</v>
      </c>
    </row>
    <row r="702" spans="4:5">
      <c r="D702" s="504" t="s">
        <v>224</v>
      </c>
      <c r="E702" s="504" t="s">
        <v>101</v>
      </c>
    </row>
    <row r="703" spans="4:5">
      <c r="D703" s="504" t="s">
        <v>710</v>
      </c>
      <c r="E703" s="504" t="s">
        <v>98</v>
      </c>
    </row>
    <row r="704" spans="4:5">
      <c r="D704" s="505" t="s">
        <v>225</v>
      </c>
      <c r="E704" s="504" t="s">
        <v>101</v>
      </c>
    </row>
    <row r="705" spans="4:5">
      <c r="D705" s="505" t="s">
        <v>711</v>
      </c>
      <c r="E705" s="504" t="s">
        <v>101</v>
      </c>
    </row>
    <row r="706" spans="4:5">
      <c r="D706" s="504" t="s">
        <v>712</v>
      </c>
      <c r="E706" s="504" t="s">
        <v>98</v>
      </c>
    </row>
    <row r="707" spans="4:5">
      <c r="D707" s="504" t="s">
        <v>118</v>
      </c>
      <c r="E707" s="504" t="s">
        <v>101</v>
      </c>
    </row>
    <row r="708" spans="4:5">
      <c r="D708" s="505" t="s">
        <v>713</v>
      </c>
      <c r="E708" s="504" t="s">
        <v>101</v>
      </c>
    </row>
    <row r="709" spans="4:5">
      <c r="D709" s="505" t="s">
        <v>119</v>
      </c>
      <c r="E709" s="504" t="s">
        <v>101</v>
      </c>
    </row>
    <row r="710" spans="4:5">
      <c r="D710" s="504" t="s">
        <v>120</v>
      </c>
      <c r="E710" s="504" t="s">
        <v>101</v>
      </c>
    </row>
    <row r="711" spans="4:5">
      <c r="D711" s="504" t="s">
        <v>226</v>
      </c>
      <c r="E711" s="504" t="s">
        <v>101</v>
      </c>
    </row>
    <row r="712" spans="4:5">
      <c r="D712" s="504" t="s">
        <v>714</v>
      </c>
      <c r="E712" s="504" t="s">
        <v>101</v>
      </c>
    </row>
    <row r="713" spans="4:5">
      <c r="D713" s="505" t="s">
        <v>715</v>
      </c>
      <c r="E713" s="504" t="s">
        <v>101</v>
      </c>
    </row>
    <row r="714" spans="4:5">
      <c r="D714" s="505" t="s">
        <v>121</v>
      </c>
      <c r="E714" s="504" t="s">
        <v>101</v>
      </c>
    </row>
    <row r="715" spans="4:5">
      <c r="D715" s="504" t="s">
        <v>716</v>
      </c>
      <c r="E715" s="504" t="s">
        <v>98</v>
      </c>
    </row>
    <row r="716" spans="4:5">
      <c r="D716" s="504" t="s">
        <v>122</v>
      </c>
      <c r="E716" s="504" t="s">
        <v>101</v>
      </c>
    </row>
    <row r="717" spans="4:5">
      <c r="D717" s="505" t="s">
        <v>717</v>
      </c>
      <c r="E717" s="504" t="s">
        <v>101</v>
      </c>
    </row>
    <row r="718" spans="4:5">
      <c r="D718" s="505" t="s">
        <v>227</v>
      </c>
      <c r="E718" s="504" t="s">
        <v>101</v>
      </c>
    </row>
    <row r="719" spans="4:5">
      <c r="D719" s="504" t="s">
        <v>718</v>
      </c>
      <c r="E719" s="504" t="s">
        <v>101</v>
      </c>
    </row>
    <row r="720" spans="4:5">
      <c r="D720" s="505" t="s">
        <v>719</v>
      </c>
      <c r="E720" s="504" t="s">
        <v>101</v>
      </c>
    </row>
    <row r="721" spans="4:5">
      <c r="D721" s="504" t="s">
        <v>228</v>
      </c>
      <c r="E721" s="504" t="s">
        <v>101</v>
      </c>
    </row>
    <row r="722" spans="4:5">
      <c r="D722" s="505" t="s">
        <v>123</v>
      </c>
      <c r="E722" s="504" t="s">
        <v>101</v>
      </c>
    </row>
    <row r="723" spans="4:5">
      <c r="D723" s="504" t="s">
        <v>720</v>
      </c>
      <c r="E723" s="504" t="s">
        <v>101</v>
      </c>
    </row>
    <row r="724" spans="4:5">
      <c r="D724" s="505" t="s">
        <v>229</v>
      </c>
      <c r="E724" s="504" t="s">
        <v>101</v>
      </c>
    </row>
    <row r="725" spans="4:5">
      <c r="D725" s="505" t="s">
        <v>721</v>
      </c>
      <c r="E725" s="505" t="s">
        <v>98</v>
      </c>
    </row>
    <row r="726" spans="4:5">
      <c r="D726" s="504" t="s">
        <v>230</v>
      </c>
      <c r="E726" s="504" t="s">
        <v>101</v>
      </c>
    </row>
    <row r="727" spans="4:5">
      <c r="D727" s="504" t="s">
        <v>124</v>
      </c>
      <c r="E727" s="504" t="s">
        <v>101</v>
      </c>
    </row>
    <row r="728" spans="4:5">
      <c r="D728" s="504" t="s">
        <v>722</v>
      </c>
      <c r="E728" s="504" t="s">
        <v>101</v>
      </c>
    </row>
    <row r="729" spans="4:5">
      <c r="D729" s="505" t="s">
        <v>723</v>
      </c>
      <c r="E729" s="504" t="s">
        <v>101</v>
      </c>
    </row>
    <row r="730" spans="4:5">
      <c r="D730" s="505" t="s">
        <v>267</v>
      </c>
      <c r="E730" s="504" t="s">
        <v>101</v>
      </c>
    </row>
    <row r="731" spans="4:5">
      <c r="D731" s="505" t="s">
        <v>125</v>
      </c>
      <c r="E731" s="504" t="s">
        <v>101</v>
      </c>
    </row>
    <row r="732" spans="4:5">
      <c r="D732" s="505" t="s">
        <v>231</v>
      </c>
      <c r="E732" s="504" t="s">
        <v>101</v>
      </c>
    </row>
    <row r="733" spans="4:5">
      <c r="D733" s="504" t="s">
        <v>126</v>
      </c>
      <c r="E733" s="504" t="s">
        <v>101</v>
      </c>
    </row>
    <row r="734" spans="4:5">
      <c r="D734" s="505" t="s">
        <v>127</v>
      </c>
      <c r="E734" s="504" t="s">
        <v>101</v>
      </c>
    </row>
    <row r="735" spans="4:5">
      <c r="D735" s="504" t="s">
        <v>128</v>
      </c>
      <c r="E735" s="504" t="s">
        <v>101</v>
      </c>
    </row>
    <row r="736" spans="4:5">
      <c r="D736" s="505" t="s">
        <v>129</v>
      </c>
      <c r="E736" s="504" t="s">
        <v>101</v>
      </c>
    </row>
    <row r="737" spans="4:5">
      <c r="D737" s="504" t="s">
        <v>232</v>
      </c>
      <c r="E737" s="504" t="s">
        <v>101</v>
      </c>
    </row>
    <row r="738" spans="4:5">
      <c r="D738" s="504" t="s">
        <v>130</v>
      </c>
      <c r="E738" s="504" t="s">
        <v>101</v>
      </c>
    </row>
    <row r="739" spans="4:5">
      <c r="D739" s="504" t="s">
        <v>724</v>
      </c>
      <c r="E739" s="504" t="s">
        <v>101</v>
      </c>
    </row>
    <row r="740" spans="4:5">
      <c r="D740" s="505" t="s">
        <v>131</v>
      </c>
      <c r="E740" s="504" t="s">
        <v>101</v>
      </c>
    </row>
    <row r="741" spans="4:5">
      <c r="D741" s="504" t="s">
        <v>132</v>
      </c>
      <c r="E741" s="504" t="s">
        <v>101</v>
      </c>
    </row>
    <row r="742" spans="4:5">
      <c r="D742" s="505" t="s">
        <v>233</v>
      </c>
      <c r="E742" s="504" t="s">
        <v>101</v>
      </c>
    </row>
    <row r="743" spans="4:5">
      <c r="D743" s="505" t="s">
        <v>133</v>
      </c>
      <c r="E743" s="504" t="s">
        <v>101</v>
      </c>
    </row>
    <row r="744" spans="4:5">
      <c r="D744" s="505" t="s">
        <v>725</v>
      </c>
      <c r="E744" s="504" t="s">
        <v>101</v>
      </c>
    </row>
    <row r="745" spans="4:5">
      <c r="D745" s="504" t="s">
        <v>268</v>
      </c>
      <c r="E745" s="504" t="s">
        <v>101</v>
      </c>
    </row>
    <row r="746" spans="4:5">
      <c r="D746" s="504" t="s">
        <v>134</v>
      </c>
      <c r="E746" s="504" t="s">
        <v>101</v>
      </c>
    </row>
    <row r="747" spans="4:5">
      <c r="D747" s="505" t="s">
        <v>135</v>
      </c>
      <c r="E747" s="504" t="s">
        <v>101</v>
      </c>
    </row>
    <row r="748" spans="4:5">
      <c r="D748" s="504" t="s">
        <v>136</v>
      </c>
      <c r="E748" s="504" t="s">
        <v>101</v>
      </c>
    </row>
    <row r="749" spans="4:5">
      <c r="D749" s="505" t="s">
        <v>137</v>
      </c>
      <c r="E749" s="504" t="s">
        <v>101</v>
      </c>
    </row>
    <row r="750" spans="4:5">
      <c r="D750" s="505" t="s">
        <v>269</v>
      </c>
      <c r="E750" s="504" t="s">
        <v>101</v>
      </c>
    </row>
  </sheetData>
  <autoFilter ref="B1:E354"/>
  <sortState ref="D3:E750">
    <sortCondition ref="D2:D750"/>
  </sortState>
  <conditionalFormatting sqref="B1">
    <cfRule type="duplicateValues" dxfId="3" priority="2"/>
  </conditionalFormatting>
  <conditionalFormatting sqref="D1:D1048576 B1:B1048576">
    <cfRule type="duplicateValues" dxfId="2"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6AFD8773A82144981D1D4A8EEB4DD3" ma:contentTypeVersion="4" ma:contentTypeDescription="Create a new document." ma:contentTypeScope="" ma:versionID="d5d8470d5c0e29b65e36e0b021680c7f">
  <xsd:schema xmlns:xsd="http://www.w3.org/2001/XMLSchema" xmlns:xs="http://www.w3.org/2001/XMLSchema" xmlns:p="http://schemas.microsoft.com/office/2006/metadata/properties" xmlns:ns2="a8cfca7e-85fb-49c5-bb38-c56aed41f07e" targetNamespace="http://schemas.microsoft.com/office/2006/metadata/properties" ma:root="true" ma:fieldsID="b325ee57e51177f0eb9c8fed5b5011c6" ns2:_="">
    <xsd:import namespace="a8cfca7e-85fb-49c5-bb38-c56aed41f0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fca7e-85fb-49c5-bb38-c56aed41f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purl.org/dc/dcmitype/"/>
    <ds:schemaRef ds:uri="a8cfca7e-85fb-49c5-bb38-c56aed41f07e"/>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F1B65DDE-17C4-4CD6-9F50-4F89073834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fca7e-85fb-49c5-bb38-c56aed41f0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Wholesale Annual Electric (Orig</vt:lpstr>
      <vt:lpstr>Qtr NG Master</vt:lpstr>
      <vt:lpstr>NJNG</vt:lpstr>
      <vt:lpstr> Qtr NG LMI</vt:lpstr>
      <vt:lpstr> Qtr NG Business Class</vt:lpstr>
      <vt:lpstr>NJ CEA Benchmarks (Gas)</vt:lpstr>
      <vt:lpstr>Lookup_Sheet</vt:lpstr>
      <vt:lpstr>HVAC Reconciliation - OBRP(old)</vt:lpstr>
      <vt:lpstr>'NJ CEA Benchmarks (Gas)'!Print_Area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Chao, Philip</cp:lastModifiedBy>
  <cp:revision/>
  <cp:lastPrinted>2022-02-16T18:27:22Z</cp:lastPrinted>
  <dcterms:created xsi:type="dcterms:W3CDTF">2021-03-17T19:24:16Z</dcterms:created>
  <dcterms:modified xsi:type="dcterms:W3CDTF">2022-03-21T15:24:52Z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0x010100C66AFD8773A82144981D1D4A8EEB4DD3</vt:lpwstr>
  </property>
</Properties>
</file>