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bruns-fp1\Projects\AEG Employee Data\Ambrosio\Mikes Clients\Reports\Utility CEA Reporting\FY22\4Q FY22\"/>
    </mc:Choice>
  </mc:AlternateContent>
  <xr:revisionPtr revIDLastSave="0" documentId="13_ncr:1_{C628AE6B-9C69-490B-B63D-768A39634588}" xr6:coauthVersionLast="47" xr6:coauthVersionMax="47" xr10:uidLastSave="{00000000-0000-0000-0000-000000000000}"/>
  <bookViews>
    <workbookView xWindow="-108" yWindow="-108" windowWidth="23256" windowHeight="12576" tabRatio="871" firstSheet="1" activeTab="1" xr2:uid="{00000000-000D-0000-FFFF-FFFF00000000}"/>
  </bookViews>
  <sheets>
    <sheet name="Sheet1" sheetId="16" state="hidden" r:id="rId1"/>
    <sheet name="Statewide Totals" sheetId="28" r:id="rId2"/>
    <sheet name="Current Year Programs" sheetId="22" r:id="rId3"/>
    <sheet name="Legacy Programs" sheetId="29" r:id="rId4"/>
    <sheet name="Budgets, Expenses &amp; Incentives" sheetId="20" r:id="rId5"/>
    <sheet name="Participants" sheetId="23" r:id="rId6"/>
    <sheet name="Electric Savings" sheetId="24" r:id="rId7"/>
    <sheet name="Gas Savings" sheetId="25" r:id="rId8"/>
    <sheet name="Emissions Reductions" sheetId="26" r:id="rId9"/>
    <sheet name="Qtr Electric Master" sheetId="21" state="hidden" r:id="rId10"/>
  </sheets>
  <definedNames>
    <definedName name="_xlnm._FilterDatabase" localSheetId="4" hidden="1">'Budgets, Expenses &amp; Incentives'!#REF!</definedName>
    <definedName name="_xlnm.Print_Area" localSheetId="2">'Current Year Programs'!$A$1:$J$64</definedName>
    <definedName name="wrn.CFC._.QUARTER." localSheetId="9" hidden="1">{"CFC COMPARISON",#N/A,FALSE,"CFCCOMP";"CREDIT LETTER",#N/A,FALSE,"CFCCOMP";"DEBT OBLIGATION",#N/A,FALSE,"CFCCOMP";"OFFICERS CERTIFICATE",#N/A,FALSE,"CFCCOMP"}</definedName>
    <definedName name="wrn.CFC._.QUARTER." hidden="1">{"CFC COMPARISON",#N/A,FALSE,"CFCCOMP";"CREDIT LETTER",#N/A,FALSE,"CFCCOMP";"DEBT OBLIGATION",#N/A,FALSE,"CFCCOMP";"OFFICERS CERTIFICATE",#N/A,FALSE,"CFCCOMP"}</definedName>
    <definedName name="wrn.FUEL._.SCHEDULE." localSheetId="9" hidden="1">{"COVER",#N/A,FALSE,"COVERPMT";"COMPANY ORDER",#N/A,FALSE,"COVERPMT";"EXHIBIT A",#N/A,FALSE,"COVERPMT"}</definedName>
    <definedName name="wrn.FUEL._.SCHEDULE." hidden="1">{"COVER",#N/A,FALSE,"COVERPMT";"COMPANY ORDER",#N/A,FALSE,"COVERPMT";"EXHIBIT A",#N/A,FALSE,"COVERPMT"}</definedName>
    <definedName name="Z_E3A30FBC_675D_4AD8_9B2D_12956792A138_.wvu.Rows" localSheetId="9" hidden="1">'Qtr Electric Master'!#REF!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8" l="1"/>
  <c r="B41" i="28"/>
  <c r="C37" i="28"/>
  <c r="B37" i="28"/>
  <c r="C28" i="28"/>
  <c r="D28" i="28"/>
  <c r="B28" i="28"/>
  <c r="C25" i="28"/>
  <c r="D25" i="28"/>
  <c r="B25" i="28"/>
  <c r="C23" i="28"/>
  <c r="D23" i="28"/>
  <c r="B23" i="28"/>
  <c r="C37" i="29"/>
  <c r="B37" i="29"/>
  <c r="C26" i="29"/>
  <c r="E43" i="29" s="1"/>
  <c r="D26" i="29"/>
  <c r="F43" i="29" s="1"/>
  <c r="B26" i="29"/>
  <c r="B44" i="29" l="1"/>
  <c r="C44" i="29"/>
  <c r="G44" i="29"/>
  <c r="F44" i="29"/>
  <c r="G43" i="29"/>
  <c r="B43" i="29"/>
  <c r="C43" i="29"/>
  <c r="D43" i="29"/>
  <c r="H43" i="29"/>
  <c r="I43" i="29"/>
  <c r="B45" i="29" l="1"/>
  <c r="I45" i="29"/>
  <c r="H45" i="29"/>
  <c r="G45" i="29"/>
  <c r="F45" i="29"/>
  <c r="E45" i="29"/>
  <c r="D45" i="29"/>
  <c r="C45" i="29"/>
  <c r="B12" i="29"/>
  <c r="C12" i="29"/>
  <c r="F11" i="23"/>
  <c r="F15" i="23" s="1"/>
  <c r="G5" i="23"/>
  <c r="G6" i="23"/>
  <c r="G7" i="23"/>
  <c r="G8" i="23"/>
  <c r="G9" i="23"/>
  <c r="G10" i="23"/>
  <c r="B25" i="22" s="1"/>
  <c r="G4" i="23"/>
  <c r="C42" i="20"/>
  <c r="C46" i="20" s="1"/>
  <c r="D42" i="20"/>
  <c r="D46" i="20" s="1"/>
  <c r="E42" i="20"/>
  <c r="E46" i="20" s="1"/>
  <c r="F42" i="20"/>
  <c r="F46" i="20" s="1"/>
  <c r="G42" i="20"/>
  <c r="G46" i="20" s="1"/>
  <c r="H36" i="20"/>
  <c r="H37" i="20"/>
  <c r="H38" i="20"/>
  <c r="H39" i="20"/>
  <c r="H40" i="20"/>
  <c r="H41" i="20"/>
  <c r="D11" i="22" s="1"/>
  <c r="H35" i="20"/>
  <c r="F27" i="20"/>
  <c r="F31" i="20" s="1"/>
  <c r="G27" i="20"/>
  <c r="G31" i="20" s="1"/>
  <c r="H26" i="20"/>
  <c r="C11" i="22" s="1"/>
  <c r="H25" i="20"/>
  <c r="H24" i="20"/>
  <c r="H23" i="20"/>
  <c r="H22" i="20"/>
  <c r="H21" i="20"/>
  <c r="H20" i="20"/>
  <c r="F12" i="20"/>
  <c r="F16" i="20" s="1"/>
  <c r="G12" i="20"/>
  <c r="G16" i="20" s="1"/>
  <c r="H6" i="20"/>
  <c r="H7" i="20"/>
  <c r="H8" i="20"/>
  <c r="H9" i="20"/>
  <c r="H10" i="20"/>
  <c r="H11" i="20"/>
  <c r="B11" i="22" s="1"/>
  <c r="H5" i="20"/>
  <c r="G17" i="25"/>
  <c r="G18" i="25"/>
  <c r="G19" i="25"/>
  <c r="G16" i="25"/>
  <c r="G6" i="25"/>
  <c r="G7" i="25"/>
  <c r="G8" i="25"/>
  <c r="G5" i="25"/>
  <c r="G28" i="24"/>
  <c r="G29" i="24"/>
  <c r="G30" i="24"/>
  <c r="G27" i="24"/>
  <c r="G17" i="24"/>
  <c r="G18" i="24"/>
  <c r="G19" i="24"/>
  <c r="G16" i="24"/>
  <c r="G6" i="24"/>
  <c r="G7" i="24"/>
  <c r="G8" i="24"/>
  <c r="G5" i="24"/>
  <c r="G10" i="24" l="1"/>
  <c r="G23" i="25"/>
  <c r="F23" i="25"/>
  <c r="F12" i="25"/>
  <c r="E12" i="25"/>
  <c r="E23" i="25"/>
  <c r="G21" i="25"/>
  <c r="G10" i="25"/>
  <c r="F34" i="24"/>
  <c r="F23" i="24"/>
  <c r="F12" i="24"/>
  <c r="C11" i="23"/>
  <c r="C15" i="23" s="1"/>
  <c r="D11" i="23"/>
  <c r="D15" i="23" s="1"/>
  <c r="E11" i="23"/>
  <c r="E15" i="23" s="1"/>
  <c r="B11" i="23"/>
  <c r="B15" i="23" s="1"/>
  <c r="H44" i="20"/>
  <c r="D13" i="22" s="1"/>
  <c r="H42" i="20"/>
  <c r="B42" i="20"/>
  <c r="B46" i="20" s="1"/>
  <c r="H29" i="20"/>
  <c r="C13" i="22" s="1"/>
  <c r="E27" i="20"/>
  <c r="E31" i="20" s="1"/>
  <c r="D27" i="20"/>
  <c r="D31" i="20" s="1"/>
  <c r="C27" i="20"/>
  <c r="C31" i="20" s="1"/>
  <c r="B27" i="20"/>
  <c r="B31" i="20" s="1"/>
  <c r="C12" i="20"/>
  <c r="C16" i="20" s="1"/>
  <c r="D12" i="20"/>
  <c r="D16" i="20" s="1"/>
  <c r="E12" i="20"/>
  <c r="E16" i="20" s="1"/>
  <c r="B12" i="20"/>
  <c r="B16" i="20" s="1"/>
  <c r="H14" i="20"/>
  <c r="B13" i="22" s="1"/>
  <c r="D10" i="22"/>
  <c r="D9" i="22"/>
  <c r="D8" i="22"/>
  <c r="D7" i="22"/>
  <c r="D6" i="22"/>
  <c r="D5" i="22"/>
  <c r="G11" i="23" l="1"/>
  <c r="H46" i="20"/>
  <c r="D15" i="22"/>
  <c r="D23" i="25"/>
  <c r="D12" i="25"/>
  <c r="C51" i="22"/>
  <c r="C49" i="22"/>
  <c r="C48" i="22"/>
  <c r="C46" i="22"/>
  <c r="B51" i="22"/>
  <c r="B49" i="22"/>
  <c r="B47" i="22"/>
  <c r="B46" i="22"/>
  <c r="G32" i="24"/>
  <c r="D39" i="22" s="1"/>
  <c r="G21" i="24"/>
  <c r="B39" i="22"/>
  <c r="E34" i="24"/>
  <c r="D34" i="24"/>
  <c r="E23" i="24"/>
  <c r="D23" i="24"/>
  <c r="D36" i="22"/>
  <c r="D35" i="22"/>
  <c r="D34" i="22"/>
  <c r="C36" i="22"/>
  <c r="C35" i="22"/>
  <c r="B37" i="22"/>
  <c r="B36" i="22"/>
  <c r="B35" i="22"/>
  <c r="E12" i="24"/>
  <c r="D12" i="24"/>
  <c r="G13" i="23"/>
  <c r="B24" i="22"/>
  <c r="B23" i="22"/>
  <c r="B21" i="22"/>
  <c r="B20" i="22"/>
  <c r="B19" i="22"/>
  <c r="C10" i="22"/>
  <c r="C9" i="22"/>
  <c r="C8" i="22"/>
  <c r="C7" i="22"/>
  <c r="C6" i="22"/>
  <c r="B10" i="22"/>
  <c r="B9" i="22"/>
  <c r="B8" i="22"/>
  <c r="B7" i="22"/>
  <c r="B6" i="22"/>
  <c r="C23" i="25"/>
  <c r="B23" i="25"/>
  <c r="C12" i="25"/>
  <c r="B12" i="25"/>
  <c r="C34" i="24"/>
  <c r="B34" i="24"/>
  <c r="C23" i="24"/>
  <c r="B23" i="24"/>
  <c r="C12" i="24"/>
  <c r="B12" i="24"/>
  <c r="C23" i="26" l="1"/>
  <c r="H8" i="26"/>
  <c r="F8" i="26"/>
  <c r="G8" i="26"/>
  <c r="I8" i="26"/>
  <c r="I12" i="26"/>
  <c r="H12" i="26"/>
  <c r="G12" i="26"/>
  <c r="F12" i="26"/>
  <c r="F7" i="26"/>
  <c r="H7" i="26"/>
  <c r="G7" i="26"/>
  <c r="I7" i="26"/>
  <c r="G9" i="26"/>
  <c r="I9" i="26"/>
  <c r="F9" i="26"/>
  <c r="H9" i="26"/>
  <c r="E20" i="26"/>
  <c r="E8" i="26"/>
  <c r="D8" i="26"/>
  <c r="C8" i="26"/>
  <c r="B8" i="26"/>
  <c r="C20" i="26"/>
  <c r="C9" i="26"/>
  <c r="B9" i="26"/>
  <c r="E9" i="26"/>
  <c r="D9" i="26"/>
  <c r="E22" i="26"/>
  <c r="C21" i="26"/>
  <c r="C25" i="26"/>
  <c r="E25" i="26"/>
  <c r="B27" i="22"/>
  <c r="G15" i="23"/>
  <c r="C5" i="22"/>
  <c r="H27" i="20"/>
  <c r="H31" i="20" s="1"/>
  <c r="H12" i="20"/>
  <c r="H16" i="20" s="1"/>
  <c r="E13" i="22"/>
  <c r="B5" i="22"/>
  <c r="G12" i="25"/>
  <c r="E8" i="22"/>
  <c r="E6" i="22"/>
  <c r="E9" i="22"/>
  <c r="E7" i="22"/>
  <c r="E10" i="22"/>
  <c r="C37" i="22"/>
  <c r="G12" i="24"/>
  <c r="B22" i="22"/>
  <c r="C39" i="22"/>
  <c r="D37" i="22"/>
  <c r="B48" i="22"/>
  <c r="C47" i="22"/>
  <c r="B34" i="22"/>
  <c r="B41" i="22" s="1"/>
  <c r="C34" i="22"/>
  <c r="G34" i="24"/>
  <c r="G23" i="24"/>
  <c r="G36" i="21"/>
  <c r="F36" i="21"/>
  <c r="G32" i="21"/>
  <c r="F32" i="21"/>
  <c r="G26" i="21"/>
  <c r="F26" i="21"/>
  <c r="G13" i="21"/>
  <c r="G19" i="21" s="1"/>
  <c r="F13" i="21"/>
  <c r="F19" i="21" s="1"/>
  <c r="D41" i="22" l="1"/>
  <c r="G10" i="26"/>
  <c r="I10" i="26"/>
  <c r="H10" i="26"/>
  <c r="F10" i="26"/>
  <c r="E12" i="26"/>
  <c r="B12" i="26"/>
  <c r="C12" i="26"/>
  <c r="D12" i="26"/>
  <c r="D7" i="26"/>
  <c r="E7" i="26"/>
  <c r="C7" i="26"/>
  <c r="B7" i="26"/>
  <c r="I14" i="26"/>
  <c r="B10" i="26"/>
  <c r="E10" i="26"/>
  <c r="D10" i="26"/>
  <c r="C10" i="26"/>
  <c r="C53" i="22"/>
  <c r="E21" i="26"/>
  <c r="B53" i="22"/>
  <c r="C22" i="26"/>
  <c r="C41" i="22"/>
  <c r="E5" i="22"/>
  <c r="E11" i="22"/>
  <c r="F38" i="21"/>
  <c r="G38" i="21"/>
  <c r="E36" i="21"/>
  <c r="D36" i="21"/>
  <c r="C36" i="21"/>
  <c r="E32" i="21"/>
  <c r="D32" i="21"/>
  <c r="C32" i="21"/>
  <c r="E26" i="21"/>
  <c r="D26" i="21"/>
  <c r="C26" i="21"/>
  <c r="E13" i="21"/>
  <c r="E19" i="21" s="1"/>
  <c r="D13" i="21"/>
  <c r="D19" i="21" s="1"/>
  <c r="C13" i="21"/>
  <c r="C19" i="21" s="1"/>
  <c r="B15" i="22"/>
  <c r="C15" i="22"/>
  <c r="B29" i="22"/>
  <c r="D38" i="21" l="1"/>
  <c r="C38" i="21"/>
  <c r="E38" i="21"/>
  <c r="E15" i="22"/>
  <c r="H14" i="16" l="1"/>
  <c r="H28" i="16" s="1"/>
  <c r="H13" i="16"/>
  <c r="H27" i="16" s="1"/>
  <c r="H12" i="16"/>
  <c r="H26" i="16" s="1"/>
  <c r="H11" i="16"/>
  <c r="H25" i="16" s="1"/>
  <c r="H7" i="16"/>
  <c r="H21" i="16" s="1"/>
  <c r="H6" i="16"/>
  <c r="H20" i="16" s="1"/>
  <c r="H5" i="16"/>
  <c r="H19" i="16" s="1"/>
  <c r="H4" i="16"/>
  <c r="H18" i="16" s="1"/>
  <c r="F14" i="16"/>
  <c r="E28" i="16" s="1"/>
  <c r="F13" i="16"/>
  <c r="E27" i="16" s="1"/>
  <c r="F12" i="16"/>
  <c r="E26" i="16" s="1"/>
  <c r="F11" i="16"/>
  <c r="E25" i="16" s="1"/>
  <c r="F7" i="16"/>
  <c r="E21" i="16" s="1"/>
  <c r="F6" i="16"/>
  <c r="E20" i="16" s="1"/>
  <c r="F5" i="16"/>
  <c r="E19" i="16" s="1"/>
  <c r="F4" i="16"/>
  <c r="E18" i="16" s="1"/>
  <c r="D14" i="16"/>
  <c r="B28" i="16" s="1"/>
  <c r="D13" i="16"/>
  <c r="B27" i="16" s="1"/>
  <c r="D12" i="16"/>
  <c r="B26" i="16" s="1"/>
  <c r="D11" i="16"/>
  <c r="B25" i="16" s="1"/>
  <c r="D7" i="16"/>
  <c r="B21" i="16" s="1"/>
  <c r="D6" i="16"/>
  <c r="B20" i="16" s="1"/>
  <c r="D5" i="16"/>
  <c r="B19" i="16" s="1"/>
  <c r="D4" i="16"/>
  <c r="B18" i="16" s="1"/>
  <c r="C44" i="28" l="1"/>
  <c r="B44" i="28"/>
  <c r="C42" i="28"/>
  <c r="B42" i="28"/>
  <c r="C40" i="28"/>
  <c r="B40" i="28"/>
  <c r="C39" i="28"/>
  <c r="B39" i="28"/>
  <c r="C38" i="28"/>
  <c r="B38" i="28"/>
  <c r="D30" i="28"/>
  <c r="C30" i="28"/>
  <c r="B30" i="28"/>
  <c r="D27" i="28"/>
  <c r="C27" i="28"/>
  <c r="B27" i="28"/>
  <c r="D26" i="28"/>
  <c r="C26" i="28"/>
  <c r="B26" i="28"/>
  <c r="D24" i="28"/>
  <c r="C24" i="28"/>
  <c r="B24" i="28"/>
  <c r="D22" i="28"/>
  <c r="C22" i="28"/>
  <c r="B22" i="28"/>
  <c r="D13" i="28"/>
  <c r="C13" i="28"/>
  <c r="B13" i="28"/>
  <c r="D11" i="28"/>
  <c r="C11" i="28"/>
  <c r="B11" i="28"/>
  <c r="D10" i="28"/>
  <c r="C10" i="28"/>
  <c r="B10" i="28"/>
  <c r="D9" i="28"/>
  <c r="C9" i="28"/>
  <c r="B9" i="28"/>
  <c r="D8" i="28"/>
  <c r="C8" i="28"/>
  <c r="B8" i="28"/>
  <c r="D7" i="28"/>
  <c r="C7" i="28"/>
  <c r="B7" i="28"/>
  <c r="D6" i="28"/>
  <c r="C6" i="28"/>
  <c r="B6" i="28"/>
  <c r="D5" i="28"/>
  <c r="C5" i="28"/>
  <c r="B5" i="28"/>
  <c r="C46" i="28" l="1"/>
  <c r="B46" i="28"/>
  <c r="D32" i="28"/>
  <c r="C32" i="28"/>
  <c r="B32" i="28"/>
  <c r="D15" i="28"/>
  <c r="B15" i="28"/>
  <c r="C15" i="28"/>
  <c r="D14" i="26" l="1"/>
  <c r="D61" i="22" s="1"/>
  <c r="D63" i="22" s="1"/>
  <c r="E27" i="26"/>
  <c r="G62" i="22" s="1"/>
  <c r="B14" i="26"/>
  <c r="B61" i="22" s="1"/>
  <c r="C27" i="26"/>
  <c r="C62" i="22" s="1"/>
  <c r="G14" i="26"/>
  <c r="G61" i="22" s="1"/>
  <c r="B27" i="26"/>
  <c r="B62" i="22" s="1"/>
  <c r="H14" i="26"/>
  <c r="H61" i="22" s="1"/>
  <c r="H63" i="22" s="1"/>
  <c r="D27" i="26"/>
  <c r="F62" i="22" s="1"/>
  <c r="E14" i="26"/>
  <c r="E61" i="22" s="1"/>
  <c r="E63" i="22" s="1"/>
  <c r="I61" i="22"/>
  <c r="I63" i="22" s="1"/>
  <c r="C14" i="26"/>
  <c r="C61" i="22" s="1"/>
  <c r="F14" i="26"/>
  <c r="F61" i="22" s="1"/>
  <c r="G63" i="22" l="1"/>
  <c r="C63" i="22"/>
  <c r="F63" i="22"/>
  <c r="B63" i="22"/>
  <c r="G55" i="28" l="1"/>
  <c r="F55" i="28"/>
  <c r="C55" i="28"/>
  <c r="B55" i="28"/>
  <c r="I54" i="28"/>
  <c r="I56" i="28" s="1"/>
  <c r="H54" i="28"/>
  <c r="H56" i="28" s="1"/>
  <c r="G54" i="28"/>
  <c r="F54" i="28"/>
  <c r="E54" i="28"/>
  <c r="E56" i="28" s="1"/>
  <c r="B54" i="28"/>
  <c r="C54" i="28"/>
  <c r="D54" i="28"/>
  <c r="D56" i="28" s="1"/>
  <c r="G56" i="28" l="1"/>
  <c r="F56" i="28"/>
  <c r="C56" i="28"/>
  <c r="B56" i="28"/>
</calcChain>
</file>

<file path=xl/sharedStrings.xml><?xml version="1.0" encoding="utf-8"?>
<sst xmlns="http://schemas.openxmlformats.org/spreadsheetml/2006/main" count="461" uniqueCount="161">
  <si>
    <t>Installed</t>
  </si>
  <si>
    <t>MMBtu</t>
  </si>
  <si>
    <t>TOTAL</t>
  </si>
  <si>
    <t>SJG</t>
  </si>
  <si>
    <t>ACE</t>
  </si>
  <si>
    <t>Actual Expenditures</t>
  </si>
  <si>
    <t>kW</t>
  </si>
  <si>
    <t>MWh</t>
  </si>
  <si>
    <t>ETG</t>
  </si>
  <si>
    <t>NJNG</t>
  </si>
  <si>
    <t>RECo</t>
  </si>
  <si>
    <t>JCP&amp;L</t>
  </si>
  <si>
    <t>PSE&amp;G</t>
  </si>
  <si>
    <t>RECO</t>
  </si>
  <si>
    <t>PSEG</t>
  </si>
  <si>
    <t>Electric</t>
  </si>
  <si>
    <t>Natural Gas</t>
  </si>
  <si>
    <t>Retail Sales (MWH)</t>
  </si>
  <si>
    <t>Retail Sales (therms)</t>
  </si>
  <si>
    <t>Statewide Goal (MWh)</t>
  </si>
  <si>
    <t>Statewide Goal (therms)</t>
  </si>
  <si>
    <t>Utility Program Goal %</t>
  </si>
  <si>
    <t>Utility Goal MWh</t>
  </si>
  <si>
    <t>Utility Goal Therms</t>
  </si>
  <si>
    <t>BPU Run Program Goal %</t>
  </si>
  <si>
    <t>BPU Program Goal MWh</t>
  </si>
  <si>
    <t>PY2 Statewide Goal %</t>
  </si>
  <si>
    <t>BPU Program Goal Therms</t>
  </si>
  <si>
    <t>Savings Goals PY2</t>
  </si>
  <si>
    <t>Performance vs Goal</t>
  </si>
  <si>
    <t>Total Goal</t>
  </si>
  <si>
    <t>Total Savings</t>
  </si>
  <si>
    <t>Savings as % of Goal</t>
  </si>
  <si>
    <t>Utility Program Goal</t>
  </si>
  <si>
    <t>Utility Program Savings</t>
  </si>
  <si>
    <t>Utility Savigs as % of Goal</t>
  </si>
  <si>
    <t>BPU Program Goal</t>
  </si>
  <si>
    <t>BPU Program Savings</t>
  </si>
  <si>
    <t>BPU Savings as % of Goal</t>
  </si>
  <si>
    <t>HVAC</t>
  </si>
  <si>
    <t>Existing Homes</t>
  </si>
  <si>
    <t>Multi-family</t>
  </si>
  <si>
    <t>Energy Solutions for Business</t>
  </si>
  <si>
    <t>Energy Management</t>
  </si>
  <si>
    <t>Engineered Solutions</t>
  </si>
  <si>
    <t>Quick Home Energy Check-Up</t>
  </si>
  <si>
    <t>Moderate Income Weatherization</t>
  </si>
  <si>
    <t>Behavioral</t>
  </si>
  <si>
    <t>Direct Install</t>
  </si>
  <si>
    <t>* Denotes a core EE program. Home Performance with Energy Star only includes non-LMI; the comparable program for LMI participants is Comfort Partners, which is jointly administered by the State and Utilities.</t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</si>
  <si>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Annual Forecasted Program Costs reflect values anticipated in Board-approved Utility EE/PDR proposals and may incorporate budget adjustments as provided for in the June 10, 2020 Board Order.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</si>
  <si>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Subprograms provide relevant forecasts as included in the Company's approved EE/PDR Plans.  Program delivery elements are generally listed as categories for informational purposes only.</t>
    </r>
  </si>
  <si>
    <t>Total Other</t>
  </si>
  <si>
    <t>Home Optimization &amp; Peak Demand Reduction</t>
  </si>
  <si>
    <t>Other Programs</t>
  </si>
  <si>
    <t>Prescriptive/Custom*</t>
  </si>
  <si>
    <t>HPwES</t>
  </si>
  <si>
    <t>Multi-Family*</t>
  </si>
  <si>
    <t>Total Business</t>
  </si>
  <si>
    <t>Direct Install*</t>
  </si>
  <si>
    <t>C&amp;I Direct Install</t>
  </si>
  <si>
    <t>Sub-Program</t>
  </si>
  <si>
    <t>Business Programs</t>
  </si>
  <si>
    <t>Total Residential</t>
  </si>
  <si>
    <t>Home Energy Education &amp; Management</t>
  </si>
  <si>
    <t>Home Performance with Energy Star*</t>
  </si>
  <si>
    <t>Subtotal Efficient Products</t>
  </si>
  <si>
    <t>Others</t>
  </si>
  <si>
    <t>Food Banks</t>
  </si>
  <si>
    <t>Efficient Products*</t>
  </si>
  <si>
    <r>
      <t>Sub Program or Category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</si>
  <si>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Residential Programs</t>
  </si>
  <si>
    <t>Reported Retail Energy Savings YTD (MWh)</t>
  </si>
  <si>
    <t>Reported Program Costs YTD ($000)</t>
  </si>
  <si>
    <t>Reported Participation Number YTD</t>
  </si>
  <si>
    <t>Participation</t>
  </si>
  <si>
    <t>Ex Ante Energy Savings</t>
  </si>
  <si>
    <t>Energy Efficiency and PDR Savings Summary</t>
  </si>
  <si>
    <r>
      <t>NO</t>
    </r>
    <r>
      <rPr>
        <b/>
        <vertAlign val="subscript"/>
        <sz val="11"/>
        <rFont val="Calibri"/>
        <family val="2"/>
        <scheme val="minor"/>
      </rPr>
      <t>X</t>
    </r>
    <r>
      <rPr>
        <b/>
        <sz val="11"/>
        <rFont val="Calibri"/>
        <family val="2"/>
        <scheme val="minor"/>
      </rPr>
      <t xml:space="preserve">
(metric tons)</t>
    </r>
  </si>
  <si>
    <r>
      <t>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
(metric tons)</t>
    </r>
  </si>
  <si>
    <t>GAS</t>
  </si>
  <si>
    <t>Lifetime Emissions Reductions</t>
  </si>
  <si>
    <t>Annual Emissions Reductions</t>
  </si>
  <si>
    <t>Hg
(grams)</t>
  </si>
  <si>
    <r>
      <t>SO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
(metric tons)</t>
    </r>
  </si>
  <si>
    <t>ELECTRIC</t>
  </si>
  <si>
    <t>Total - Electric &amp; Gas</t>
  </si>
  <si>
    <t>Gas Programs</t>
  </si>
  <si>
    <t>Electric Programs</t>
  </si>
  <si>
    <t>TOTAL EMISSIONS REDUCTIONS                                      (ELECTRIC &amp; GAS)</t>
  </si>
  <si>
    <t>Lifetime Savings</t>
  </si>
  <si>
    <t>Annual Savings</t>
  </si>
  <si>
    <t>GAS &amp; OTHER FUEL SAVINGS</t>
  </si>
  <si>
    <t>Demand Savings</t>
  </si>
  <si>
    <t>ELECTRIC SAVINGS</t>
  </si>
  <si>
    <t>EXPENSES</t>
  </si>
  <si>
    <t>Atlantic City Electric (ACE)</t>
  </si>
  <si>
    <t>Elizabethtown Gas (ETG)</t>
  </si>
  <si>
    <t>Jersey Central Power &amp; Light (JCP&amp;L)</t>
  </si>
  <si>
    <t>Rockland Electric (RECO)</t>
  </si>
  <si>
    <t>South Jersey Gas (SJG)</t>
  </si>
  <si>
    <t>Residential</t>
  </si>
  <si>
    <t>Commercial</t>
  </si>
  <si>
    <t xml:space="preserve">                                                                                                                                                                 </t>
  </si>
  <si>
    <t>NUMBER OF PARTICIPANTS</t>
  </si>
  <si>
    <t>Total # Participants</t>
  </si>
  <si>
    <t>Utility Name:</t>
  </si>
  <si>
    <t>PY22 Q1</t>
  </si>
  <si>
    <t>Reporting Period:</t>
  </si>
  <si>
    <t>PORTFOLIO TOTAL</t>
  </si>
  <si>
    <t>Total Multi Family</t>
  </si>
  <si>
    <t>Peak Demand Savings YTD (MW)</t>
  </si>
  <si>
    <t>Lifetime Retail Savings (MWh)</t>
  </si>
  <si>
    <t>New Jersey Natural Gas (NJNG)</t>
  </si>
  <si>
    <t>Total</t>
  </si>
  <si>
    <t xml:space="preserve">Pilot Program </t>
  </si>
  <si>
    <t>Annual Installed Savings (MMBtu)</t>
  </si>
  <si>
    <t>Lifetime Installed Savings (MMBtu)</t>
  </si>
  <si>
    <t>Peak Demand Installed Savings (kW)</t>
  </si>
  <si>
    <t>Annual Electric Installed Savings (MWh)</t>
  </si>
  <si>
    <t>Lifetime Electric Installed Savings (MWh)</t>
  </si>
  <si>
    <t>TOTAL - Electric</t>
  </si>
  <si>
    <t>TOTAL - Gas</t>
  </si>
  <si>
    <t>Expenses as % of Budget</t>
  </si>
  <si>
    <t>Public Service Electric &amp; Gas Company (PSE&amp;G)</t>
  </si>
  <si>
    <t>NJCEP</t>
  </si>
  <si>
    <t>Utilities Total</t>
  </si>
  <si>
    <t>Comfort Partners</t>
  </si>
  <si>
    <t>NJCEP (excl. CP)</t>
  </si>
  <si>
    <t>Budget ($000)</t>
  </si>
  <si>
    <t>Expenses ($000)</t>
  </si>
  <si>
    <t>Incentives ($000)</t>
  </si>
  <si>
    <t>Supportive Costs Outside Portfolio</t>
  </si>
  <si>
    <r>
      <t xml:space="preserve">Incentives                         </t>
    </r>
    <r>
      <rPr>
        <i/>
        <sz val="11"/>
        <color rgb="FF000000"/>
        <rFont val="Calibri"/>
        <family val="2"/>
      </rPr>
      <t>(Current Year Only)</t>
    </r>
  </si>
  <si>
    <r>
      <t xml:space="preserve">NJCEP </t>
    </r>
    <r>
      <rPr>
        <sz val="11"/>
        <rFont val="Calibri"/>
        <family val="2"/>
      </rPr>
      <t>(Current Year Only)</t>
    </r>
    <r>
      <rPr>
        <vertAlign val="superscript"/>
        <sz val="11"/>
        <color rgb="FF000000"/>
        <rFont val="Calibri"/>
        <family val="2"/>
      </rPr>
      <t>1</t>
    </r>
  </si>
  <si>
    <r>
      <t>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
(metric tons)</t>
    </r>
  </si>
  <si>
    <r>
      <t>NO</t>
    </r>
    <r>
      <rPr>
        <b/>
        <vertAlign val="subscript"/>
        <sz val="11"/>
        <rFont val="Calibri"/>
        <family val="2"/>
      </rPr>
      <t>X</t>
    </r>
    <r>
      <rPr>
        <b/>
        <sz val="11"/>
        <rFont val="Calibri"/>
        <family val="2"/>
      </rPr>
      <t xml:space="preserve">
(metric tons)</t>
    </r>
  </si>
  <si>
    <r>
      <t>SO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
(metric tons)</t>
    </r>
  </si>
  <si>
    <r>
      <rPr>
        <i/>
        <vertAlign val="superscript"/>
        <sz val="11"/>
        <color rgb="FF000000"/>
        <rFont val="Calibri"/>
        <family val="2"/>
      </rPr>
      <t>1</t>
    </r>
    <r>
      <rPr>
        <i/>
        <sz val="11"/>
        <color rgb="FF000000"/>
        <rFont val="Calibri"/>
        <family val="2"/>
      </rPr>
      <t>Excluding Comfort Partners - which is included in the Utilities totals.</t>
    </r>
  </si>
  <si>
    <t>STATEWIDE TOTALS - LEGACY PROGRAMS</t>
  </si>
  <si>
    <t>STATEWIDE TOTALS - CURRENT YEAR PROGRAMS</t>
  </si>
  <si>
    <t>STATEWIDE TOTALS - CURRENT YEAR PROGRAMS AND LEGACY PROGRAMS</t>
  </si>
  <si>
    <t>NJCEP (incl. EE, DER)</t>
  </si>
  <si>
    <t>Reporting Period: 07/01/2021 to 06/30/2022</t>
  </si>
  <si>
    <r>
      <t xml:space="preserve">Total Expenses   </t>
    </r>
    <r>
      <rPr>
        <b/>
        <i/>
        <sz val="10"/>
        <color rgb="FF000000"/>
        <rFont val="Calibri"/>
        <family val="2"/>
      </rPr>
      <t>($000)</t>
    </r>
  </si>
  <si>
    <r>
      <t xml:space="preserve">Total Budget           </t>
    </r>
    <r>
      <rPr>
        <b/>
        <i/>
        <sz val="10"/>
        <color rgb="FF000000"/>
        <rFont val="Calibri"/>
        <family val="2"/>
      </rPr>
      <t>($000)</t>
    </r>
  </si>
  <si>
    <r>
      <t>MMBtu</t>
    </r>
    <r>
      <rPr>
        <b/>
        <sz val="9"/>
        <rFont val="Calibri"/>
        <family val="2"/>
      </rPr>
      <t>*</t>
    </r>
  </si>
  <si>
    <t>* The Utilities report Annual and Lifetime Savings in DTh</t>
  </si>
  <si>
    <r>
      <t xml:space="preserve">Total Budget  </t>
    </r>
    <r>
      <rPr>
        <b/>
        <i/>
        <sz val="9"/>
        <color theme="1"/>
        <rFont val="Calibri"/>
        <family val="2"/>
        <scheme val="minor"/>
      </rPr>
      <t xml:space="preserve">       </t>
    </r>
    <r>
      <rPr>
        <b/>
        <i/>
        <sz val="10"/>
        <color theme="1"/>
        <rFont val="Calibri"/>
        <family val="2"/>
        <scheme val="minor"/>
      </rPr>
      <t>($000)</t>
    </r>
  </si>
  <si>
    <r>
      <t xml:space="preserve">Total Expenses         </t>
    </r>
    <r>
      <rPr>
        <b/>
        <i/>
        <sz val="10"/>
        <color theme="1"/>
        <rFont val="Calibri"/>
        <family val="2"/>
        <scheme val="minor"/>
      </rPr>
      <t>($000)</t>
    </r>
  </si>
  <si>
    <r>
      <t xml:space="preserve">Incentives                          </t>
    </r>
    <r>
      <rPr>
        <b/>
        <i/>
        <sz val="10"/>
        <color theme="1"/>
        <rFont val="Calibri"/>
        <family val="2"/>
        <scheme val="minor"/>
      </rPr>
      <t>($000)</t>
    </r>
  </si>
  <si>
    <r>
      <t>MMBtu</t>
    </r>
    <r>
      <rPr>
        <b/>
        <sz val="9"/>
        <rFont val="Calibri"/>
        <family val="2"/>
        <scheme val="minor"/>
      </rPr>
      <t>*</t>
    </r>
  </si>
  <si>
    <r>
      <t xml:space="preserve">New Jersey Natural Gas (NJNG) </t>
    </r>
    <r>
      <rPr>
        <vertAlign val="superscript"/>
        <sz val="10"/>
        <color rgb="FF000000"/>
        <rFont val="Calibri"/>
        <family val="2"/>
      </rPr>
      <t>1 &amp; 2</t>
    </r>
  </si>
  <si>
    <r>
      <rPr>
        <vertAlign val="superscript"/>
        <sz val="11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</t>
    </r>
    <r>
      <rPr>
        <vertAlign val="superscript"/>
        <sz val="11"/>
        <color rgb="FF000000"/>
        <rFont val="Calibri"/>
        <family val="2"/>
      </rPr>
      <t>(NJNG)</t>
    </r>
    <r>
      <rPr>
        <sz val="11"/>
        <color rgb="FF000000"/>
        <rFont val="Calibri"/>
        <family val="2"/>
      </rPr>
      <t xml:space="preserve"> - Total budget is the approved legacy budget for the period 1/1/2019 through 6/30/2021.
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 xml:space="preserve"> </t>
    </r>
    <r>
      <rPr>
        <vertAlign val="superscript"/>
        <sz val="11"/>
        <color rgb="FF000000"/>
        <rFont val="Calibri"/>
        <family val="2"/>
      </rPr>
      <t>(NJNG)</t>
    </r>
    <r>
      <rPr>
        <sz val="11"/>
        <color rgb="FF000000"/>
        <rFont val="Calibri"/>
        <family val="2"/>
      </rPr>
      <t xml:space="preserve"> - Total expenses were reported for the period 7/1/2021 through 6/30/2022.</t>
    </r>
  </si>
  <si>
    <r>
      <t xml:space="preserve">Total Budget      </t>
    </r>
    <r>
      <rPr>
        <b/>
        <i/>
        <sz val="10"/>
        <color rgb="FF000000"/>
        <rFont val="Calibri"/>
        <family val="2"/>
      </rPr>
      <t>($000)</t>
    </r>
  </si>
  <si>
    <r>
      <t xml:space="preserve">Total Expenses           </t>
    </r>
    <r>
      <rPr>
        <b/>
        <i/>
        <sz val="10"/>
        <color rgb="FF000000"/>
        <rFont val="Calibri"/>
        <family val="2"/>
      </rPr>
      <t xml:space="preserve"> ($000)</t>
    </r>
  </si>
  <si>
    <t>Budgets, Expenses &amp; Incentives - Current Year Programs</t>
  </si>
  <si>
    <t>Number of Participants - Current Year Programs</t>
  </si>
  <si>
    <t>Electric Savings - Current Year Programs</t>
  </si>
  <si>
    <t>Gas &amp; Other Fuel Savings - Current Year Programs</t>
  </si>
  <si>
    <t>Emissions Reductions - Current Year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</si>
</sst>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000"/>
    <numFmt numFmtId="167" formatCode="&quot;$&quot;#,##0.00"/>
    <numFmt numFmtId="168" formatCode="#,##0.000"/>
    <numFmt numFmtId="169" formatCode="0.000"/>
    <numFmt numFmtId="170" formatCode="&quot;$&quot;#,##0"/>
    <numFmt numFmtId="171" formatCode="\$#,##0"/>
  </numFmts>
  <fonts count="4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6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i/>
      <sz val="14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</font>
    <font>
      <vertAlign val="superscript"/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vertAlign val="subscript"/>
      <sz val="11"/>
      <name val="Calibri"/>
      <family val="2"/>
    </font>
    <font>
      <b/>
      <sz val="11"/>
      <color rgb="FFFF0000"/>
      <name val="Calibri"/>
      <family val="2"/>
    </font>
    <font>
      <i/>
      <vertAlign val="superscript"/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i/>
      <sz val="11"/>
      <color rgb="FF000000"/>
      <name val="Calibri"/>
      <family val="2"/>
    </font>
    <font>
      <sz val="11"/>
      <name val="Calibri"/>
    </font>
    <font>
      <sz val="11"/>
      <name val="Calibri"/>
    </font>
    <font>
      <b/>
      <i/>
      <sz val="10"/>
      <color rgb="FF000000"/>
      <name val="Calibri"/>
      <family val="2"/>
    </font>
    <font>
      <b/>
      <sz val="9"/>
      <name val="Calibri"/>
      <family val="2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10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mediumGray">
        <fgColor theme="1" tint="0.2499465926084170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B4C6E7"/>
        <bgColor rgb="FF000000"/>
      </patternFill>
    </fill>
    <fill>
      <patternFill patternType="mediumGray">
        <fgColor rgb="FF404040"/>
        <bgColor rgb="FFFFFFFF"/>
      </patternFill>
    </fill>
    <fill>
      <patternFill patternType="solid">
        <fgColor rgb="FF404040"/>
        <bgColor rgb="FF000000"/>
      </patternFill>
    </fill>
    <fill>
      <patternFill patternType="solid">
        <fgColor rgb="FF3A3838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>
      <alignment vertical="top"/>
    </xf>
    <xf numFmtId="0" fontId="10" fillId="0" borderId="0"/>
    <xf numFmtId="0" fontId="21" fillId="0" borderId="0" applyNumberFormat="0" applyFill="0" applyBorder="0" applyAlignment="0" applyProtection="0"/>
  </cellStyleXfs>
  <cellXfs count="292">
    <xf numFmtId="0" fontId="0" fillId="0" borderId="0" xfId="0"/>
    <xf numFmtId="3" fontId="0" fillId="0" borderId="0" xfId="0" applyNumberFormat="1"/>
    <xf numFmtId="10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2" applyNumberFormat="1" applyFont="1"/>
    <xf numFmtId="43" fontId="0" fillId="0" borderId="0" xfId="2" applyFont="1"/>
    <xf numFmtId="0" fontId="3" fillId="0" borderId="0" xfId="0" applyFont="1"/>
    <xf numFmtId="164" fontId="4" fillId="0" borderId="0" xfId="2" applyNumberFormat="1" applyFont="1" applyFill="1" applyBorder="1" applyAlignment="1"/>
    <xf numFmtId="164" fontId="0" fillId="0" borderId="0" xfId="2" applyNumberFormat="1" applyFont="1" applyFill="1" applyBorder="1"/>
    <xf numFmtId="165" fontId="0" fillId="0" borderId="0" xfId="3" applyNumberFormat="1" applyFont="1" applyFill="1" applyBorder="1"/>
    <xf numFmtId="9" fontId="0" fillId="0" borderId="0" xfId="1" applyFont="1" applyFill="1" applyBorder="1"/>
    <xf numFmtId="0" fontId="2" fillId="0" borderId="0" xfId="4"/>
    <xf numFmtId="0" fontId="6" fillId="0" borderId="0" xfId="5" applyFont="1"/>
    <xf numFmtId="3" fontId="11" fillId="4" borderId="4" xfId="5" applyNumberFormat="1" applyFont="1" applyFill="1" applyBorder="1"/>
    <xf numFmtId="3" fontId="12" fillId="0" borderId="10" xfId="5" applyNumberFormat="1" applyFont="1" applyBorder="1"/>
    <xf numFmtId="3" fontId="12" fillId="0" borderId="7" xfId="5" applyNumberFormat="1" applyFont="1" applyBorder="1"/>
    <xf numFmtId="0" fontId="2" fillId="0" borderId="11" xfId="4" applyBorder="1"/>
    <xf numFmtId="0" fontId="2" fillId="0" borderId="7" xfId="4" applyBorder="1"/>
    <xf numFmtId="0" fontId="2" fillId="0" borderId="6" xfId="4" applyBorder="1"/>
    <xf numFmtId="0" fontId="11" fillId="0" borderId="0" xfId="5" applyFont="1" applyAlignment="1">
      <alignment wrapText="1"/>
    </xf>
    <xf numFmtId="0" fontId="14" fillId="0" borderId="0" xfId="5" applyFont="1" applyAlignment="1">
      <alignment wrapText="1"/>
    </xf>
    <xf numFmtId="0" fontId="2" fillId="0" borderId="9" xfId="4" applyBorder="1"/>
    <xf numFmtId="166" fontId="8" fillId="0" borderId="0" xfId="5" applyNumberFormat="1" applyFont="1"/>
    <xf numFmtId="3" fontId="8" fillId="0" borderId="0" xfId="5" applyNumberFormat="1" applyFont="1"/>
    <xf numFmtId="0" fontId="8" fillId="0" borderId="0" xfId="6" applyFont="1">
      <alignment vertical="top"/>
    </xf>
    <xf numFmtId="3" fontId="8" fillId="4" borderId="11" xfId="5" applyNumberFormat="1" applyFont="1" applyFill="1" applyBorder="1"/>
    <xf numFmtId="3" fontId="8" fillId="4" borderId="1" xfId="5" applyNumberFormat="1" applyFont="1" applyFill="1" applyBorder="1"/>
    <xf numFmtId="3" fontId="8" fillId="4" borderId="4" xfId="5" applyNumberFormat="1" applyFont="1" applyFill="1" applyBorder="1"/>
    <xf numFmtId="0" fontId="8" fillId="4" borderId="2" xfId="6" applyFont="1" applyFill="1" applyBorder="1">
      <alignment vertical="top"/>
    </xf>
    <xf numFmtId="3" fontId="0" fillId="5" borderId="11" xfId="0" applyNumberFormat="1" applyFill="1" applyBorder="1"/>
    <xf numFmtId="3" fontId="6" fillId="0" borderId="7" xfId="5" applyNumberFormat="1" applyFont="1" applyBorder="1"/>
    <xf numFmtId="3" fontId="6" fillId="0" borderId="8" xfId="5" applyNumberFormat="1" applyFont="1" applyBorder="1"/>
    <xf numFmtId="0" fontId="6" fillId="0" borderId="11" xfId="7" applyFont="1" applyBorder="1"/>
    <xf numFmtId="3" fontId="6" fillId="0" borderId="5" xfId="5" applyNumberFormat="1" applyFont="1" applyBorder="1"/>
    <xf numFmtId="0" fontId="6" fillId="0" borderId="10" xfId="7" applyFont="1" applyBorder="1"/>
    <xf numFmtId="167" fontId="2" fillId="0" borderId="0" xfId="4" applyNumberFormat="1"/>
    <xf numFmtId="0" fontId="4" fillId="4" borderId="1" xfId="0" applyFont="1" applyFill="1" applyBorder="1"/>
    <xf numFmtId="3" fontId="6" fillId="0" borderId="1" xfId="6" applyNumberFormat="1" applyFont="1" applyBorder="1" applyAlignment="1">
      <alignment horizontal="right" vertical="center" wrapText="1"/>
    </xf>
    <xf numFmtId="0" fontId="2" fillId="0" borderId="1" xfId="4" applyBorder="1"/>
    <xf numFmtId="0" fontId="8" fillId="4" borderId="1" xfId="6" applyFont="1" applyFill="1" applyBorder="1" applyAlignment="1">
      <alignment horizontal="center" vertical="center" wrapText="1"/>
    </xf>
    <xf numFmtId="0" fontId="8" fillId="6" borderId="1" xfId="6" applyFont="1" applyFill="1" applyBorder="1" applyAlignment="1">
      <alignment horizontal="center" vertical="center" wrapText="1"/>
    </xf>
    <xf numFmtId="3" fontId="4" fillId="4" borderId="1" xfId="0" applyNumberFormat="1" applyFont="1" applyFill="1" applyBorder="1"/>
    <xf numFmtId="3" fontId="0" fillId="0" borderId="1" xfId="0" applyNumberFormat="1" applyBorder="1"/>
    <xf numFmtId="0" fontId="4" fillId="4" borderId="1" xfId="4" applyFont="1" applyFill="1" applyBorder="1"/>
    <xf numFmtId="0" fontId="4" fillId="6" borderId="1" xfId="4" applyFont="1" applyFill="1" applyBorder="1" applyAlignment="1">
      <alignment horizontal="center" vertical="center" wrapText="1"/>
    </xf>
    <xf numFmtId="0" fontId="4" fillId="6" borderId="1" xfId="4" applyFont="1" applyFill="1" applyBorder="1" applyAlignment="1">
      <alignment horizontal="center" vertical="center"/>
    </xf>
    <xf numFmtId="0" fontId="4" fillId="0" borderId="0" xfId="4" applyFont="1"/>
    <xf numFmtId="0" fontId="4" fillId="0" borderId="0" xfId="0" applyFont="1" applyFill="1"/>
    <xf numFmtId="0" fontId="2" fillId="0" borderId="0" xfId="4" applyFill="1"/>
    <xf numFmtId="0" fontId="2" fillId="0" borderId="5" xfId="4" applyBorder="1"/>
    <xf numFmtId="0" fontId="2" fillId="0" borderId="0" xfId="4" applyFill="1" applyBorder="1"/>
    <xf numFmtId="167" fontId="2" fillId="0" borderId="0" xfId="4" applyNumberFormat="1" applyFill="1" applyBorder="1"/>
    <xf numFmtId="0" fontId="4" fillId="0" borderId="0" xfId="0" applyFont="1" applyFill="1" applyAlignment="1">
      <alignment horizontal="center" vertical="center" wrapText="1"/>
    </xf>
    <xf numFmtId="0" fontId="0" fillId="0" borderId="0" xfId="0" applyFill="1"/>
    <xf numFmtId="0" fontId="4" fillId="0" borderId="0" xfId="4" applyFont="1" applyFill="1" applyBorder="1"/>
    <xf numFmtId="167" fontId="4" fillId="0" borderId="0" xfId="4" applyNumberFormat="1" applyFont="1" applyFill="1" applyBorder="1"/>
    <xf numFmtId="3" fontId="0" fillId="0" borderId="1" xfId="0" applyNumberFormat="1" applyFill="1" applyBorder="1" applyAlignment="1">
      <alignment horizontal="center"/>
    </xf>
    <xf numFmtId="3" fontId="2" fillId="0" borderId="0" xfId="4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4" fillId="4" borderId="1" xfId="4" applyNumberFormat="1" applyFont="1" applyFill="1" applyBorder="1" applyAlignment="1">
      <alignment horizontal="center"/>
    </xf>
    <xf numFmtId="0" fontId="15" fillId="0" borderId="0" xfId="4" applyFont="1" applyAlignment="1"/>
    <xf numFmtId="0" fontId="4" fillId="0" borderId="8" xfId="0" applyFont="1" applyBorder="1" applyAlignment="1">
      <alignment vertical="center" wrapText="1"/>
    </xf>
    <xf numFmtId="0" fontId="2" fillId="0" borderId="3" xfId="4" applyFill="1" applyBorder="1"/>
    <xf numFmtId="3" fontId="2" fillId="0" borderId="3" xfId="4" applyNumberFormat="1" applyFill="1" applyBorder="1" applyAlignment="1">
      <alignment horizontal="center"/>
    </xf>
    <xf numFmtId="0" fontId="6" fillId="0" borderId="0" xfId="5" applyFont="1" applyBorder="1"/>
    <xf numFmtId="3" fontId="12" fillId="0" borderId="1" xfId="5" applyNumberFormat="1" applyFont="1" applyBorder="1"/>
    <xf numFmtId="0" fontId="6" fillId="0" borderId="0" xfId="6" applyFont="1" applyBorder="1" applyAlignment="1">
      <alignment horizontal="center"/>
    </xf>
    <xf numFmtId="0" fontId="8" fillId="0" borderId="0" xfId="5" applyFont="1" applyBorder="1" applyAlignment="1">
      <alignment horizontal="center"/>
    </xf>
    <xf numFmtId="3" fontId="11" fillId="4" borderId="1" xfId="5" applyNumberFormat="1" applyFont="1" applyFill="1" applyBorder="1"/>
    <xf numFmtId="0" fontId="6" fillId="0" borderId="0" xfId="0" applyFont="1" applyFill="1"/>
    <xf numFmtId="0" fontId="3" fillId="0" borderId="0" xfId="0" applyFont="1" applyFill="1"/>
    <xf numFmtId="165" fontId="3" fillId="0" borderId="0" xfId="3" applyNumberFormat="1" applyFont="1" applyFill="1"/>
    <xf numFmtId="164" fontId="3" fillId="0" borderId="0" xfId="2" applyNumberFormat="1" applyFont="1" applyFill="1"/>
    <xf numFmtId="164" fontId="0" fillId="0" borderId="0" xfId="2" applyNumberFormat="1" applyFont="1" applyFill="1"/>
    <xf numFmtId="43" fontId="0" fillId="0" borderId="0" xfId="2" applyFont="1" applyFill="1"/>
    <xf numFmtId="165" fontId="0" fillId="0" borderId="0" xfId="3" applyNumberFormat="1" applyFont="1" applyFill="1"/>
    <xf numFmtId="164" fontId="0" fillId="0" borderId="0" xfId="2" applyNumberFormat="1" applyFont="1" applyBorder="1"/>
    <xf numFmtId="43" fontId="0" fillId="0" borderId="0" xfId="2" applyFont="1" applyBorder="1"/>
    <xf numFmtId="0" fontId="0" fillId="0" borderId="0" xfId="0" applyFont="1"/>
    <xf numFmtId="0" fontId="0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Fill="1" applyBorder="1"/>
    <xf numFmtId="0" fontId="16" fillId="0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7" fontId="6" fillId="0" borderId="1" xfId="2" applyNumberFormat="1" applyFont="1" applyFill="1" applyBorder="1" applyAlignment="1">
      <alignment horizontal="right"/>
    </xf>
    <xf numFmtId="164" fontId="6" fillId="0" borderId="1" xfId="2" applyNumberFormat="1" applyFont="1" applyFill="1" applyBorder="1"/>
    <xf numFmtId="43" fontId="6" fillId="0" borderId="1" xfId="2" applyFont="1" applyFill="1" applyBorder="1"/>
    <xf numFmtId="0" fontId="0" fillId="0" borderId="1" xfId="0" applyFont="1" applyFill="1" applyBorder="1"/>
    <xf numFmtId="0" fontId="6" fillId="0" borderId="1" xfId="0" applyFont="1" applyFill="1" applyBorder="1"/>
    <xf numFmtId="0" fontId="8" fillId="0" borderId="0" xfId="0" applyFont="1" applyFill="1" applyBorder="1"/>
    <xf numFmtId="0" fontId="4" fillId="3" borderId="1" xfId="0" applyFont="1" applyFill="1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2" borderId="1" xfId="0" applyFont="1" applyFill="1" applyBorder="1" applyAlignment="1">
      <alignment horizontal="left" vertical="center" wrapText="1"/>
    </xf>
    <xf numFmtId="0" fontId="4" fillId="6" borderId="1" xfId="0" applyFont="1" applyFill="1" applyBorder="1"/>
    <xf numFmtId="164" fontId="8" fillId="6" borderId="1" xfId="2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8" borderId="1" xfId="0" applyFont="1" applyFill="1" applyBorder="1"/>
    <xf numFmtId="167" fontId="6" fillId="0" borderId="1" xfId="0" applyNumberFormat="1" applyFont="1" applyFill="1" applyBorder="1" applyAlignment="1">
      <alignment vertical="center"/>
    </xf>
    <xf numFmtId="167" fontId="4" fillId="3" borderId="1" xfId="0" applyNumberFormat="1" applyFont="1" applyFill="1" applyBorder="1"/>
    <xf numFmtId="167" fontId="4" fillId="8" borderId="1" xfId="0" applyNumberFormat="1" applyFont="1" applyFill="1" applyBorder="1"/>
    <xf numFmtId="0" fontId="5" fillId="7" borderId="1" xfId="0" applyFont="1" applyFill="1" applyBorder="1" applyAlignment="1">
      <alignment vertical="center"/>
    </xf>
    <xf numFmtId="167" fontId="5" fillId="7" borderId="1" xfId="0" applyNumberFormat="1" applyFont="1" applyFill="1" applyBorder="1" applyAlignment="1">
      <alignment vertical="center"/>
    </xf>
    <xf numFmtId="0" fontId="0" fillId="7" borderId="12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164" fontId="4" fillId="6" borderId="1" xfId="2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Fill="1" applyBorder="1"/>
    <xf numFmtId="167" fontId="18" fillId="0" borderId="0" xfId="4" applyNumberFormat="1" applyFont="1" applyFill="1" applyBorder="1"/>
    <xf numFmtId="0" fontId="18" fillId="0" borderId="0" xfId="4" applyFont="1" applyFill="1" applyBorder="1"/>
    <xf numFmtId="0" fontId="4" fillId="0" borderId="0" xfId="0" applyFont="1" applyFill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4" fillId="6" borderId="11" xfId="4" applyFont="1" applyFill="1" applyBorder="1" applyAlignment="1">
      <alignment horizontal="center" vertical="center"/>
    </xf>
    <xf numFmtId="4" fontId="2" fillId="0" borderId="0" xfId="4" applyNumberFormat="1" applyFill="1" applyBorder="1" applyAlignment="1">
      <alignment horizontal="right"/>
    </xf>
    <xf numFmtId="4" fontId="4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0" fontId="4" fillId="0" borderId="1" xfId="4" applyFont="1" applyBorder="1"/>
    <xf numFmtId="0" fontId="4" fillId="0" borderId="0" xfId="4" applyFont="1" applyFill="1" applyBorder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left" vertical="center"/>
    </xf>
    <xf numFmtId="0" fontId="0" fillId="2" borderId="0" xfId="0" applyFill="1"/>
    <xf numFmtId="0" fontId="4" fillId="2" borderId="0" xfId="0" applyFont="1" applyFill="1"/>
    <xf numFmtId="3" fontId="2" fillId="0" borderId="0" xfId="4" applyNumberFormat="1" applyFill="1" applyBorder="1" applyAlignment="1"/>
    <xf numFmtId="168" fontId="8" fillId="4" borderId="11" xfId="5" applyNumberFormat="1" applyFont="1" applyFill="1" applyBorder="1"/>
    <xf numFmtId="169" fontId="11" fillId="4" borderId="4" xfId="5" applyNumberFormat="1" applyFont="1" applyFill="1" applyBorder="1"/>
    <xf numFmtId="168" fontId="11" fillId="4" borderId="4" xfId="5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right" vertical="top"/>
    </xf>
    <xf numFmtId="0" fontId="18" fillId="0" borderId="0" xfId="0" applyFont="1" applyFill="1" applyAlignment="1"/>
    <xf numFmtId="9" fontId="0" fillId="0" borderId="1" xfId="0" applyNumberFormat="1" applyBorder="1"/>
    <xf numFmtId="0" fontId="8" fillId="0" borderId="0" xfId="6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3" fontId="4" fillId="0" borderId="0" xfId="0" applyNumberFormat="1" applyFont="1" applyFill="1" applyBorder="1"/>
    <xf numFmtId="3" fontId="4" fillId="4" borderId="1" xfId="4" applyNumberFormat="1" applyFon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170" fontId="4" fillId="4" borderId="1" xfId="4" applyNumberFormat="1" applyFont="1" applyFill="1" applyBorder="1" applyAlignment="1">
      <alignment horizontal="right"/>
    </xf>
    <xf numFmtId="170" fontId="4" fillId="0" borderId="1" xfId="0" applyNumberFormat="1" applyFont="1" applyBorder="1" applyAlignment="1">
      <alignment horizontal="right"/>
    </xf>
    <xf numFmtId="0" fontId="4" fillId="0" borderId="1" xfId="4" applyFont="1" applyBorder="1" applyAlignment="1">
      <alignment horizontal="right"/>
    </xf>
    <xf numFmtId="170" fontId="4" fillId="6" borderId="1" xfId="0" applyNumberFormat="1" applyFont="1" applyFill="1" applyBorder="1" applyAlignment="1">
      <alignment horizontal="right"/>
    </xf>
    <xf numFmtId="3" fontId="2" fillId="0" borderId="1" xfId="4" applyNumberFormat="1" applyFill="1" applyBorder="1" applyAlignment="1">
      <alignment horizontal="right"/>
    </xf>
    <xf numFmtId="3" fontId="2" fillId="0" borderId="10" xfId="4" applyNumberFormat="1" applyFill="1" applyBorder="1" applyAlignment="1">
      <alignment horizontal="center"/>
    </xf>
    <xf numFmtId="9" fontId="4" fillId="4" borderId="1" xfId="0" applyNumberFormat="1" applyFont="1" applyFill="1" applyBorder="1"/>
    <xf numFmtId="3" fontId="22" fillId="0" borderId="0" xfId="0" applyNumberFormat="1" applyFont="1" applyBorder="1"/>
    <xf numFmtId="0" fontId="26" fillId="0" borderId="0" xfId="4" applyFont="1" applyFill="1" applyBorder="1"/>
    <xf numFmtId="0" fontId="23" fillId="0" borderId="0" xfId="4" applyFont="1" applyFill="1" applyBorder="1"/>
    <xf numFmtId="0" fontId="27" fillId="0" borderId="0" xfId="4" applyFont="1" applyFill="1" applyBorder="1" applyAlignment="1"/>
    <xf numFmtId="0" fontId="25" fillId="0" borderId="0" xfId="4" applyFont="1" applyFill="1" applyBorder="1" applyAlignment="1"/>
    <xf numFmtId="0" fontId="28" fillId="0" borderId="0" xfId="4" applyFont="1" applyFill="1" applyBorder="1"/>
    <xf numFmtId="0" fontId="28" fillId="9" borderId="1" xfId="0" applyFont="1" applyFill="1" applyBorder="1" applyAlignment="1">
      <alignment horizontal="center" vertical="center"/>
    </xf>
    <xf numFmtId="0" fontId="28" fillId="10" borderId="1" xfId="4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3" fillId="0" borderId="1" xfId="4" applyFont="1" applyFill="1" applyBorder="1"/>
    <xf numFmtId="0" fontId="23" fillId="0" borderId="5" xfId="4" applyFont="1" applyFill="1" applyBorder="1"/>
    <xf numFmtId="167" fontId="23" fillId="0" borderId="0" xfId="4" applyNumberFormat="1" applyFont="1" applyFill="1" applyBorder="1"/>
    <xf numFmtId="0" fontId="30" fillId="0" borderId="1" xfId="4" applyFont="1" applyFill="1" applyBorder="1"/>
    <xf numFmtId="0" fontId="28" fillId="11" borderId="1" xfId="4" applyFont="1" applyFill="1" applyBorder="1"/>
    <xf numFmtId="167" fontId="28" fillId="11" borderId="1" xfId="4" applyNumberFormat="1" applyFont="1" applyFill="1" applyBorder="1"/>
    <xf numFmtId="167" fontId="28" fillId="0" borderId="0" xfId="4" applyNumberFormat="1" applyFont="1" applyFill="1" applyBorder="1"/>
    <xf numFmtId="0" fontId="28" fillId="0" borderId="8" xfId="0" applyFont="1" applyFill="1" applyBorder="1" applyAlignment="1">
      <alignment vertical="center" wrapText="1"/>
    </xf>
    <xf numFmtId="0" fontId="32" fillId="10" borderId="1" xfId="6" applyFont="1" applyFill="1" applyBorder="1" applyAlignment="1">
      <alignment horizontal="center" vertical="center" wrapText="1"/>
    </xf>
    <xf numFmtId="0" fontId="32" fillId="0" borderId="0" xfId="6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2" fillId="11" borderId="1" xfId="6" applyFont="1" applyFill="1" applyBorder="1" applyAlignment="1">
      <alignment horizontal="center" vertical="center" wrapText="1"/>
    </xf>
    <xf numFmtId="3" fontId="22" fillId="0" borderId="1" xfId="6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3" fontId="23" fillId="0" borderId="0" xfId="4" applyNumberFormat="1" applyFont="1" applyFill="1" applyBorder="1" applyAlignment="1">
      <alignment horizontal="center"/>
    </xf>
    <xf numFmtId="3" fontId="30" fillId="0" borderId="0" xfId="0" applyNumberFormat="1" applyFont="1" applyFill="1" applyBorder="1"/>
    <xf numFmtId="3" fontId="23" fillId="0" borderId="0" xfId="4" applyNumberFormat="1" applyFont="1" applyFill="1" applyBorder="1"/>
    <xf numFmtId="3" fontId="30" fillId="0" borderId="0" xfId="0" applyNumberFormat="1" applyFont="1" applyFill="1" applyBorder="1" applyAlignment="1">
      <alignment horizontal="center"/>
    </xf>
    <xf numFmtId="0" fontId="28" fillId="11" borderId="1" xfId="0" applyFont="1" applyFill="1" applyBorder="1"/>
    <xf numFmtId="3" fontId="28" fillId="11" borderId="1" xfId="0" applyNumberFormat="1" applyFont="1" applyFill="1" applyBorder="1"/>
    <xf numFmtId="3" fontId="28" fillId="0" borderId="0" xfId="0" applyNumberFormat="1" applyFont="1" applyFill="1" applyBorder="1"/>
    <xf numFmtId="167" fontId="33" fillId="0" borderId="0" xfId="4" applyNumberFormat="1" applyFont="1" applyFill="1" applyBorder="1"/>
    <xf numFmtId="0" fontId="22" fillId="0" borderId="0" xfId="5" applyFont="1" applyFill="1" applyBorder="1"/>
    <xf numFmtId="0" fontId="22" fillId="0" borderId="10" xfId="7" applyFont="1" applyFill="1" applyBorder="1"/>
    <xf numFmtId="3" fontId="22" fillId="0" borderId="8" xfId="5" applyNumberFormat="1" applyFont="1" applyFill="1" applyBorder="1"/>
    <xf numFmtId="0" fontId="22" fillId="0" borderId="11" xfId="7" applyFont="1" applyFill="1" applyBorder="1"/>
    <xf numFmtId="3" fontId="30" fillId="12" borderId="11" xfId="0" applyNumberFormat="1" applyFont="1" applyFill="1" applyBorder="1"/>
    <xf numFmtId="0" fontId="32" fillId="11" borderId="2" xfId="6" applyFont="1" applyFill="1" applyBorder="1">
      <alignment vertical="top"/>
    </xf>
    <xf numFmtId="3" fontId="32" fillId="11" borderId="4" xfId="5" applyNumberFormat="1" applyFont="1" applyFill="1" applyBorder="1"/>
    <xf numFmtId="3" fontId="32" fillId="11" borderId="1" xfId="5" applyNumberFormat="1" applyFont="1" applyFill="1" applyBorder="1"/>
    <xf numFmtId="3" fontId="32" fillId="11" borderId="11" xfId="5" applyNumberFormat="1" applyFont="1" applyFill="1" applyBorder="1"/>
    <xf numFmtId="168" fontId="32" fillId="11" borderId="11" xfId="5" applyNumberFormat="1" applyFont="1" applyFill="1" applyBorder="1"/>
    <xf numFmtId="0" fontId="35" fillId="0" borderId="0" xfId="4" applyFont="1" applyFill="1" applyBorder="1"/>
    <xf numFmtId="0" fontId="29" fillId="0" borderId="0" xfId="4" applyFont="1" applyFill="1" applyBorder="1"/>
    <xf numFmtId="0" fontId="26" fillId="0" borderId="0" xfId="4" applyFont="1" applyFill="1" applyBorder="1" applyAlignment="1"/>
    <xf numFmtId="167" fontId="23" fillId="13" borderId="1" xfId="4" applyNumberFormat="1" applyFont="1" applyFill="1" applyBorder="1"/>
    <xf numFmtId="0" fontId="37" fillId="0" borderId="0" xfId="8" applyFont="1" applyFill="1" applyBorder="1" applyProtection="1"/>
    <xf numFmtId="3" fontId="22" fillId="13" borderId="1" xfId="6" applyNumberFormat="1" applyFont="1" applyFill="1" applyBorder="1" applyAlignment="1">
      <alignment horizontal="right" vertical="center" wrapText="1"/>
    </xf>
    <xf numFmtId="3" fontId="30" fillId="13" borderId="1" xfId="0" applyNumberFormat="1" applyFont="1" applyFill="1" applyBorder="1"/>
    <xf numFmtId="3" fontId="28" fillId="11" borderId="1" xfId="0" applyNumberFormat="1" applyFont="1" applyFill="1" applyBorder="1" applyAlignment="1">
      <alignment horizontal="right"/>
    </xf>
    <xf numFmtId="3" fontId="22" fillId="14" borderId="9" xfId="5" applyNumberFormat="1" applyFont="1" applyFill="1" applyBorder="1"/>
    <xf numFmtId="3" fontId="30" fillId="14" borderId="11" xfId="0" applyNumberFormat="1" applyFont="1" applyFill="1" applyBorder="1"/>
    <xf numFmtId="0" fontId="32" fillId="0" borderId="0" xfId="6" applyFont="1" applyFill="1" applyBorder="1">
      <alignment vertical="top"/>
    </xf>
    <xf numFmtId="3" fontId="32" fillId="0" borderId="0" xfId="5" applyNumberFormat="1" applyFont="1" applyFill="1" applyBorder="1"/>
    <xf numFmtId="166" fontId="32" fillId="0" borderId="0" xfId="5" applyNumberFormat="1" applyFont="1" applyFill="1" applyBorder="1"/>
    <xf numFmtId="0" fontId="38" fillId="0" borderId="0" xfId="4" applyFont="1" applyFill="1" applyBorder="1"/>
    <xf numFmtId="0" fontId="33" fillId="0" borderId="0" xfId="4" applyFont="1" applyFill="1" applyBorder="1"/>
    <xf numFmtId="168" fontId="32" fillId="11" borderId="4" xfId="5" applyNumberFormat="1" applyFont="1" applyFill="1" applyBorder="1"/>
    <xf numFmtId="0" fontId="24" fillId="0" borderId="0" xfId="4" applyFont="1" applyFill="1" applyBorder="1" applyAlignment="1"/>
    <xf numFmtId="0" fontId="2" fillId="0" borderId="1" xfId="4" applyFill="1" applyBorder="1"/>
    <xf numFmtId="0" fontId="4" fillId="0" borderId="1" xfId="4" applyFont="1" applyFill="1" applyBorder="1"/>
    <xf numFmtId="0" fontId="4" fillId="6" borderId="11" xfId="4" applyFont="1" applyFill="1" applyBorder="1" applyAlignment="1">
      <alignment horizontal="center" vertical="center" wrapText="1"/>
    </xf>
    <xf numFmtId="0" fontId="8" fillId="6" borderId="1" xfId="4" applyFont="1" applyFill="1" applyBorder="1" applyAlignment="1">
      <alignment horizontal="center" vertical="center"/>
    </xf>
    <xf numFmtId="0" fontId="8" fillId="6" borderId="1" xfId="4" applyFont="1" applyFill="1" applyBorder="1" applyAlignment="1">
      <alignment horizontal="center" vertical="center" wrapText="1"/>
    </xf>
    <xf numFmtId="0" fontId="2" fillId="0" borderId="1" xfId="4" applyFont="1" applyFill="1" applyBorder="1"/>
    <xf numFmtId="0" fontId="2" fillId="0" borderId="1" xfId="4" applyFont="1" applyFill="1" applyBorder="1" applyProtection="1"/>
    <xf numFmtId="0" fontId="0" fillId="0" borderId="1" xfId="4" applyFont="1" applyFill="1" applyBorder="1" applyProtection="1"/>
    <xf numFmtId="171" fontId="39" fillId="0" borderId="14" xfId="0" applyNumberFormat="1" applyFont="1" applyBorder="1"/>
    <xf numFmtId="3" fontId="40" fillId="0" borderId="14" xfId="0" applyNumberFormat="1" applyFont="1" applyBorder="1"/>
    <xf numFmtId="170" fontId="23" fillId="0" borderId="1" xfId="4" applyNumberFormat="1" applyFont="1" applyFill="1" applyBorder="1"/>
    <xf numFmtId="170" fontId="23" fillId="0" borderId="0" xfId="4" applyNumberFormat="1" applyFont="1" applyFill="1" applyBorder="1"/>
    <xf numFmtId="170" fontId="28" fillId="11" borderId="1" xfId="4" applyNumberFormat="1" applyFont="1" applyFill="1" applyBorder="1"/>
    <xf numFmtId="170" fontId="2" fillId="0" borderId="1" xfId="4" applyNumberFormat="1" applyFill="1" applyBorder="1"/>
    <xf numFmtId="170" fontId="2" fillId="0" borderId="1" xfId="4" applyNumberFormat="1" applyBorder="1"/>
    <xf numFmtId="170" fontId="2" fillId="0" borderId="0" xfId="4" applyNumberFormat="1" applyFill="1" applyBorder="1"/>
    <xf numFmtId="170" fontId="4" fillId="4" borderId="1" xfId="4" applyNumberFormat="1" applyFont="1" applyFill="1" applyBorder="1"/>
    <xf numFmtId="0" fontId="28" fillId="9" borderId="5" xfId="0" applyFont="1" applyFill="1" applyBorder="1" applyAlignment="1">
      <alignment horizontal="center" vertical="center" wrapText="1"/>
    </xf>
    <xf numFmtId="0" fontId="28" fillId="9" borderId="11" xfId="0" applyFont="1" applyFill="1" applyBorder="1" applyAlignment="1">
      <alignment horizontal="center" vertical="center" wrapText="1"/>
    </xf>
    <xf numFmtId="0" fontId="32" fillId="10" borderId="2" xfId="6" applyFont="1" applyFill="1" applyBorder="1" applyAlignment="1">
      <alignment horizontal="center" vertical="center" wrapText="1"/>
    </xf>
    <xf numFmtId="0" fontId="32" fillId="10" borderId="3" xfId="6" applyFont="1" applyFill="1" applyBorder="1" applyAlignment="1">
      <alignment horizontal="center" vertical="center" wrapText="1"/>
    </xf>
    <xf numFmtId="0" fontId="32" fillId="10" borderId="4" xfId="6" applyFont="1" applyFill="1" applyBorder="1" applyAlignment="1">
      <alignment horizontal="center" vertical="center" wrapText="1"/>
    </xf>
    <xf numFmtId="0" fontId="32" fillId="0" borderId="0" xfId="6" applyFont="1" applyFill="1" applyBorder="1" applyAlignment="1">
      <alignment horizontal="center" vertical="center" wrapText="1"/>
    </xf>
    <xf numFmtId="0" fontId="24" fillId="0" borderId="0" xfId="4" applyFont="1" applyFill="1" applyBorder="1"/>
    <xf numFmtId="0" fontId="32" fillId="10" borderId="1" xfId="6" applyFont="1" applyFill="1" applyBorder="1" applyAlignment="1">
      <alignment horizontal="center" vertical="center" wrapText="1"/>
    </xf>
    <xf numFmtId="0" fontId="32" fillId="10" borderId="1" xfId="5" applyFont="1" applyFill="1" applyBorder="1" applyAlignment="1">
      <alignment horizontal="center" vertical="center" wrapText="1"/>
    </xf>
    <xf numFmtId="0" fontId="32" fillId="10" borderId="1" xfId="5" applyFont="1" applyFill="1" applyBorder="1" applyAlignment="1">
      <alignment horizontal="center" vertical="center"/>
    </xf>
    <xf numFmtId="0" fontId="32" fillId="10" borderId="4" xfId="5" applyFont="1" applyFill="1" applyBorder="1" applyAlignment="1">
      <alignment horizontal="center" vertical="center" wrapText="1"/>
    </xf>
    <xf numFmtId="0" fontId="32" fillId="10" borderId="4" xfId="5" applyFont="1" applyFill="1" applyBorder="1" applyAlignment="1">
      <alignment horizontal="center" vertical="center"/>
    </xf>
    <xf numFmtId="0" fontId="32" fillId="9" borderId="1" xfId="5" applyFont="1" applyFill="1" applyBorder="1" applyAlignment="1">
      <alignment horizontal="center" vertical="center" wrapText="1"/>
    </xf>
    <xf numFmtId="0" fontId="32" fillId="11" borderId="2" xfId="5" applyFont="1" applyFill="1" applyBorder="1" applyAlignment="1">
      <alignment horizontal="center" vertical="center" wrapText="1"/>
    </xf>
    <xf numFmtId="0" fontId="32" fillId="11" borderId="3" xfId="5" applyFont="1" applyFill="1" applyBorder="1" applyAlignment="1">
      <alignment horizontal="center" vertical="center" wrapText="1"/>
    </xf>
    <xf numFmtId="0" fontId="32" fillId="11" borderId="4" xfId="5" applyFont="1" applyFill="1" applyBorder="1" applyAlignment="1">
      <alignment horizontal="center" vertical="center" wrapText="1"/>
    </xf>
    <xf numFmtId="0" fontId="8" fillId="6" borderId="1" xfId="5" applyFont="1" applyFill="1" applyBorder="1" applyAlignment="1">
      <alignment horizontal="center" vertical="center" wrapText="1"/>
    </xf>
    <xf numFmtId="0" fontId="8" fillId="6" borderId="1" xfId="5" applyFont="1" applyFill="1" applyBorder="1" applyAlignment="1">
      <alignment horizontal="center" vertical="center"/>
    </xf>
    <xf numFmtId="0" fontId="8" fillId="0" borderId="0" xfId="6" applyFont="1" applyFill="1" applyAlignment="1">
      <alignment horizontal="center" vertical="center" wrapText="1"/>
    </xf>
    <xf numFmtId="0" fontId="8" fillId="6" borderId="2" xfId="6" applyFont="1" applyFill="1" applyBorder="1" applyAlignment="1">
      <alignment horizontal="center" vertical="center" wrapText="1"/>
    </xf>
    <xf numFmtId="0" fontId="8" fillId="6" borderId="3" xfId="6" applyFont="1" applyFill="1" applyBorder="1" applyAlignment="1">
      <alignment horizontal="center" vertical="center" wrapText="1"/>
    </xf>
    <xf numFmtId="0" fontId="8" fillId="6" borderId="4" xfId="6" applyFont="1" applyFill="1" applyBorder="1" applyAlignment="1">
      <alignment horizontal="center" vertical="center" wrapText="1"/>
    </xf>
    <xf numFmtId="0" fontId="8" fillId="6" borderId="1" xfId="6" applyFont="1" applyFill="1" applyBorder="1" applyAlignment="1">
      <alignment horizontal="center" vertical="center" wrapText="1"/>
    </xf>
    <xf numFmtId="0" fontId="8" fillId="6" borderId="4" xfId="5" applyFont="1" applyFill="1" applyBorder="1" applyAlignment="1">
      <alignment horizontal="center" vertical="center" wrapText="1"/>
    </xf>
    <xf numFmtId="0" fontId="8" fillId="6" borderId="4" xfId="5" applyFont="1" applyFill="1" applyBorder="1" applyAlignment="1">
      <alignment horizontal="center" vertical="center"/>
    </xf>
    <xf numFmtId="0" fontId="8" fillId="4" borderId="2" xfId="5" applyFont="1" applyFill="1" applyBorder="1" applyAlignment="1">
      <alignment horizontal="center" vertical="center" wrapText="1"/>
    </xf>
    <xf numFmtId="0" fontId="8" fillId="4" borderId="3" xfId="5" applyFont="1" applyFill="1" applyBorder="1" applyAlignment="1">
      <alignment horizontal="center" vertical="center" wrapText="1"/>
    </xf>
    <xf numFmtId="0" fontId="8" fillId="4" borderId="4" xfId="5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0" fillId="0" borderId="0" xfId="4" applyFont="1" applyFill="1"/>
    <xf numFmtId="0" fontId="20" fillId="0" borderId="0" xfId="4" applyFont="1" applyFill="1" applyAlignment="1"/>
    <xf numFmtId="0" fontId="8" fillId="3" borderId="1" xfId="5" applyFont="1" applyFill="1" applyBorder="1" applyAlignment="1">
      <alignment horizontal="center" vertical="center" wrapText="1"/>
    </xf>
    <xf numFmtId="0" fontId="32" fillId="11" borderId="1" xfId="5" applyFont="1" applyFill="1" applyBorder="1" applyAlignment="1">
      <alignment horizontal="center" vertical="center" wrapText="1"/>
    </xf>
    <xf numFmtId="0" fontId="32" fillId="11" borderId="1" xfId="5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 wrapText="1"/>
    </xf>
    <xf numFmtId="0" fontId="8" fillId="3" borderId="1" xfId="5" applyFont="1" applyFill="1" applyBorder="1" applyAlignment="1">
      <alignment horizontal="center" vertical="center"/>
    </xf>
    <xf numFmtId="0" fontId="8" fillId="6" borderId="5" xfId="5" applyFont="1" applyFill="1" applyBorder="1" applyAlignment="1">
      <alignment horizontal="center" vertical="center" wrapText="1"/>
    </xf>
    <xf numFmtId="0" fontId="8" fillId="6" borderId="10" xfId="5" applyFont="1" applyFill="1" applyBorder="1" applyAlignment="1">
      <alignment horizontal="center" vertical="center" wrapText="1"/>
    </xf>
    <xf numFmtId="0" fontId="8" fillId="6" borderId="11" xfId="5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/>
    </xf>
    <xf numFmtId="0" fontId="4" fillId="6" borderId="2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8" borderId="2" xfId="0" applyFont="1" applyFill="1" applyBorder="1" applyAlignment="1">
      <alignment horizontal="right"/>
    </xf>
    <xf numFmtId="0" fontId="4" fillId="8" borderId="4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67" fontId="23" fillId="0" borderId="13" xfId="4" applyNumberFormat="1" applyFont="1" applyFill="1" applyBorder="1" applyAlignment="1">
      <alignment horizontal="left" vertical="top" wrapText="1"/>
    </xf>
    <xf numFmtId="167" fontId="23" fillId="0" borderId="0" xfId="4" applyNumberFormat="1" applyFont="1" applyFill="1" applyAlignment="1">
      <alignment horizontal="left" vertical="top" wrapText="1"/>
    </xf>
    <xf numFmtId="167" fontId="23" fillId="0" borderId="13" xfId="4" applyNumberFormat="1" applyFont="1" applyFill="1" applyBorder="1" applyAlignment="1">
      <alignment vertical="top" wrapText="1"/>
    </xf>
    <xf numFmtId="167" fontId="23" fillId="0" borderId="0" xfId="4" applyNumberFormat="1" applyFont="1" applyFill="1" applyAlignment="1">
      <alignment vertical="top" wrapText="1"/>
    </xf>
    <xf numFmtId="0" fontId="17" fillId="0" borderId="0" xfId="0" applyFont="1" applyBorder="1" applyAlignment="1">
      <alignment horizontal="left" vertical="top" wrapText="1"/>
    </xf>
  </cellXfs>
  <cellStyles count="9">
    <cellStyle name="Comma" xfId="2" builtinId="3"/>
    <cellStyle name="Currency" xfId="3" builtinId="4"/>
    <cellStyle name="Hyperlink" xfId="8" builtinId="8"/>
    <cellStyle name="Normal" xfId="0" builtinId="0"/>
    <cellStyle name="Normal 4 2" xfId="4" xr:uid="{00000000-0005-0000-0000-000003000000}"/>
    <cellStyle name="Normal 5" xfId="6" xr:uid="{00000000-0005-0000-0000-000004000000}"/>
    <cellStyle name="Normal_RepBud2001" xfId="7" xr:uid="{00000000-0005-0000-0000-000005000000}"/>
    <cellStyle name="Normal_ReportFormSavings2001" xfId="5" xr:uid="{00000000-0005-0000-0000-000006000000}"/>
    <cellStyle name="Percent" xfId="1" builtinId="5"/>
  </cellStyles>
  <dxfs count="14"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workbookViewId="0">
      <selection activeCell="C6" sqref="C6"/>
    </sheetView>
  </sheetViews>
  <sheetFormatPr defaultRowHeight="14.4" x14ac:dyDescent="0.3"/>
  <cols>
    <col min="1" max="1" width="11.5546875" customWidth="1"/>
    <col min="2" max="2" width="11.33203125" customWidth="1"/>
    <col min="3" max="3" width="12.33203125" customWidth="1"/>
    <col min="4" max="4" width="12" customWidth="1"/>
    <col min="5" max="5" width="12.33203125" customWidth="1"/>
    <col min="6" max="6" width="11.33203125" customWidth="1"/>
    <col min="7" max="8" width="10.5546875" customWidth="1"/>
    <col min="9" max="9" width="11.5546875" customWidth="1"/>
    <col min="10" max="10" width="12.33203125" customWidth="1"/>
  </cols>
  <sheetData>
    <row r="1" spans="1:8" x14ac:dyDescent="0.3">
      <c r="A1" s="3" t="s">
        <v>28</v>
      </c>
    </row>
    <row r="2" spans="1:8" ht="43.2" x14ac:dyDescent="0.3">
      <c r="B2" s="5" t="s">
        <v>17</v>
      </c>
      <c r="C2" s="5" t="s">
        <v>26</v>
      </c>
      <c r="D2" s="5" t="s">
        <v>19</v>
      </c>
      <c r="E2" s="5" t="s">
        <v>21</v>
      </c>
      <c r="F2" s="5" t="s">
        <v>22</v>
      </c>
      <c r="G2" s="5" t="s">
        <v>24</v>
      </c>
      <c r="H2" s="5" t="s">
        <v>25</v>
      </c>
    </row>
    <row r="3" spans="1:8" x14ac:dyDescent="0.3">
      <c r="A3" s="3" t="s">
        <v>15</v>
      </c>
    </row>
    <row r="4" spans="1:8" x14ac:dyDescent="0.3">
      <c r="A4" t="s">
        <v>12</v>
      </c>
      <c r="B4" s="1">
        <v>21560000</v>
      </c>
      <c r="C4" s="2">
        <v>1.0999999999999999E-2</v>
      </c>
      <c r="D4" s="1">
        <f>B4*C4</f>
        <v>237160</v>
      </c>
      <c r="E4" s="2">
        <v>7.4000000000000003E-3</v>
      </c>
      <c r="F4" s="1">
        <f>E4*B4</f>
        <v>159544</v>
      </c>
      <c r="G4" s="2">
        <v>3.5999999999999999E-3</v>
      </c>
      <c r="H4" s="1">
        <f>G4*B4</f>
        <v>77616</v>
      </c>
    </row>
    <row r="5" spans="1:8" x14ac:dyDescent="0.3">
      <c r="A5" t="s">
        <v>11</v>
      </c>
      <c r="B5" s="1">
        <v>10526000</v>
      </c>
      <c r="C5" s="2">
        <v>1.0999999999999999E-2</v>
      </c>
      <c r="D5" s="1">
        <f t="shared" ref="D5:D7" si="0">B5*C5</f>
        <v>115786</v>
      </c>
      <c r="E5" s="2">
        <v>7.4000000000000003E-3</v>
      </c>
      <c r="F5" s="1">
        <f>E5*B5</f>
        <v>77892.400000000009</v>
      </c>
      <c r="G5" s="2">
        <v>3.5999999999999999E-3</v>
      </c>
      <c r="H5" s="1">
        <f>G5*B5</f>
        <v>37893.599999999999</v>
      </c>
    </row>
    <row r="6" spans="1:8" x14ac:dyDescent="0.3">
      <c r="A6" t="s">
        <v>4</v>
      </c>
      <c r="B6" s="1">
        <v>4889000</v>
      </c>
      <c r="C6" s="2">
        <v>1.0999999999999999E-2</v>
      </c>
      <c r="D6" s="1">
        <f t="shared" si="0"/>
        <v>53779</v>
      </c>
      <c r="E6" s="2">
        <v>7.4000000000000003E-3</v>
      </c>
      <c r="F6" s="1">
        <f>E6*B6</f>
        <v>36178.6</v>
      </c>
      <c r="G6" s="2">
        <v>3.5999999999999999E-3</v>
      </c>
      <c r="H6" s="1">
        <f>G6*B6</f>
        <v>17600.399999999998</v>
      </c>
    </row>
    <row r="7" spans="1:8" x14ac:dyDescent="0.3">
      <c r="A7" t="s">
        <v>10</v>
      </c>
      <c r="B7" s="1">
        <v>972000</v>
      </c>
      <c r="C7" s="2">
        <v>1.0999999999999999E-2</v>
      </c>
      <c r="D7" s="1">
        <f t="shared" si="0"/>
        <v>10692</v>
      </c>
      <c r="E7" s="2">
        <v>7.4000000000000003E-3</v>
      </c>
      <c r="F7" s="1">
        <f>E7*B7</f>
        <v>7192.8</v>
      </c>
      <c r="G7" s="2">
        <v>3.5999999999999999E-3</v>
      </c>
      <c r="H7" s="1">
        <f>G7*B7</f>
        <v>3499.2</v>
      </c>
    </row>
    <row r="8" spans="1:8" x14ac:dyDescent="0.3">
      <c r="B8" s="1"/>
      <c r="C8" s="2"/>
      <c r="E8" s="2"/>
    </row>
    <row r="9" spans="1:8" ht="57.6" x14ac:dyDescent="0.3">
      <c r="B9" s="5" t="s">
        <v>18</v>
      </c>
      <c r="C9" s="5" t="s">
        <v>26</v>
      </c>
      <c r="D9" s="5" t="s">
        <v>20</v>
      </c>
      <c r="E9" s="5" t="s">
        <v>21</v>
      </c>
      <c r="F9" s="5" t="s">
        <v>23</v>
      </c>
      <c r="G9" s="5" t="s">
        <v>24</v>
      </c>
      <c r="H9" s="5" t="s">
        <v>27</v>
      </c>
    </row>
    <row r="10" spans="1:8" x14ac:dyDescent="0.3">
      <c r="A10" s="3" t="s">
        <v>16</v>
      </c>
      <c r="C10" s="2"/>
      <c r="E10" s="2"/>
    </row>
    <row r="11" spans="1:8" x14ac:dyDescent="0.3">
      <c r="A11" t="s">
        <v>12</v>
      </c>
      <c r="B11" s="1">
        <v>3797190.5</v>
      </c>
      <c r="C11" s="2">
        <v>5.0000000000000001E-3</v>
      </c>
      <c r="D11" s="1">
        <f t="shared" ref="D11:D14" si="1">B11*C11</f>
        <v>18985.952499999999</v>
      </c>
      <c r="E11" s="2">
        <v>3.3999999999999998E-3</v>
      </c>
      <c r="F11" s="1">
        <f>E11*B11</f>
        <v>12910.447699999999</v>
      </c>
      <c r="G11" s="2">
        <v>1.6000000000000001E-3</v>
      </c>
      <c r="H11" s="1">
        <f>G11*B11</f>
        <v>6075.5048000000006</v>
      </c>
    </row>
    <row r="12" spans="1:8" x14ac:dyDescent="0.3">
      <c r="A12" t="s">
        <v>9</v>
      </c>
      <c r="B12" s="1">
        <v>1366990.02</v>
      </c>
      <c r="C12" s="2">
        <v>5.0000000000000001E-3</v>
      </c>
      <c r="D12" s="1">
        <f t="shared" si="1"/>
        <v>6834.9501</v>
      </c>
      <c r="E12" s="2">
        <v>3.3999999999999998E-3</v>
      </c>
      <c r="F12" s="1">
        <f>E12*B12</f>
        <v>4647.7660679999999</v>
      </c>
      <c r="G12" s="2">
        <v>1.6000000000000001E-3</v>
      </c>
      <c r="H12" s="1">
        <f>G12*B12</f>
        <v>2187.1840320000001</v>
      </c>
    </row>
    <row r="13" spans="1:8" x14ac:dyDescent="0.3">
      <c r="A13" t="s">
        <v>3</v>
      </c>
      <c r="B13" s="1">
        <v>1366990.02</v>
      </c>
      <c r="C13" s="2">
        <v>5.0000000000000001E-3</v>
      </c>
      <c r="D13" s="1">
        <f t="shared" si="1"/>
        <v>6834.9501</v>
      </c>
      <c r="E13" s="2">
        <v>3.3999999999999998E-3</v>
      </c>
      <c r="F13" s="1">
        <f>E13*B13</f>
        <v>4647.7660679999999</v>
      </c>
      <c r="G13" s="2">
        <v>1.6000000000000001E-3</v>
      </c>
      <c r="H13" s="1">
        <f>G13*B13</f>
        <v>2187.1840320000001</v>
      </c>
    </row>
    <row r="14" spans="1:8" x14ac:dyDescent="0.3">
      <c r="A14" t="s">
        <v>8</v>
      </c>
      <c r="B14" s="1">
        <v>1063210.46</v>
      </c>
      <c r="C14" s="2">
        <v>5.0000000000000001E-3</v>
      </c>
      <c r="D14" s="1">
        <f t="shared" si="1"/>
        <v>5316.0523000000003</v>
      </c>
      <c r="E14" s="2">
        <v>3.3999999999999998E-3</v>
      </c>
      <c r="F14" s="1">
        <f>E14*B14</f>
        <v>3614.9155639999994</v>
      </c>
      <c r="G14" s="2">
        <v>1.6000000000000001E-3</v>
      </c>
      <c r="H14" s="1">
        <f>G14*B14</f>
        <v>1701.1367359999999</v>
      </c>
    </row>
    <row r="16" spans="1:8" x14ac:dyDescent="0.3">
      <c r="A16" s="3" t="s">
        <v>29</v>
      </c>
    </row>
    <row r="17" spans="1:10" ht="43.2" x14ac:dyDescent="0.3">
      <c r="A17" s="4" t="s">
        <v>15</v>
      </c>
      <c r="B17" s="5" t="s">
        <v>30</v>
      </c>
      <c r="C17" s="5" t="s">
        <v>31</v>
      </c>
      <c r="D17" s="5" t="s">
        <v>32</v>
      </c>
      <c r="E17" s="5" t="s">
        <v>33</v>
      </c>
      <c r="F17" s="5" t="s">
        <v>34</v>
      </c>
      <c r="G17" s="5" t="s">
        <v>35</v>
      </c>
      <c r="H17" s="5" t="s">
        <v>36</v>
      </c>
      <c r="I17" s="5" t="s">
        <v>37</v>
      </c>
      <c r="J17" s="5" t="s">
        <v>38</v>
      </c>
    </row>
    <row r="18" spans="1:10" x14ac:dyDescent="0.3">
      <c r="A18" t="s">
        <v>12</v>
      </c>
      <c r="B18" s="1">
        <f>D4</f>
        <v>237160</v>
      </c>
      <c r="E18" s="1">
        <f>F4</f>
        <v>159544</v>
      </c>
      <c r="H18" s="1">
        <f>H4</f>
        <v>77616</v>
      </c>
    </row>
    <row r="19" spans="1:10" x14ac:dyDescent="0.3">
      <c r="A19" t="s">
        <v>11</v>
      </c>
      <c r="B19" s="1">
        <f>D5</f>
        <v>115786</v>
      </c>
      <c r="E19" s="1">
        <f t="shared" ref="E19:E21" si="2">F5</f>
        <v>77892.400000000009</v>
      </c>
      <c r="H19" s="1">
        <f t="shared" ref="H19:H21" si="3">H5</f>
        <v>37893.599999999999</v>
      </c>
    </row>
    <row r="20" spans="1:10" x14ac:dyDescent="0.3">
      <c r="A20" t="s">
        <v>4</v>
      </c>
      <c r="B20" s="1">
        <f>D6</f>
        <v>53779</v>
      </c>
      <c r="E20" s="1">
        <f t="shared" si="2"/>
        <v>36178.6</v>
      </c>
      <c r="H20" s="1">
        <f t="shared" si="3"/>
        <v>17600.399999999998</v>
      </c>
    </row>
    <row r="21" spans="1:10" x14ac:dyDescent="0.3">
      <c r="A21" t="s">
        <v>10</v>
      </c>
      <c r="B21" s="1">
        <f>D7</f>
        <v>10692</v>
      </c>
      <c r="E21" s="1">
        <f t="shared" si="2"/>
        <v>7192.8</v>
      </c>
      <c r="H21" s="1">
        <f t="shared" si="3"/>
        <v>3499.2</v>
      </c>
    </row>
    <row r="22" spans="1:10" x14ac:dyDescent="0.3">
      <c r="B22" s="1"/>
      <c r="E22" s="1"/>
      <c r="H22" s="1"/>
    </row>
    <row r="24" spans="1:10" s="4" customFormat="1" ht="43.2" x14ac:dyDescent="0.3">
      <c r="A24" s="4" t="s">
        <v>16</v>
      </c>
      <c r="B24" s="5" t="s">
        <v>30</v>
      </c>
      <c r="C24" s="5" t="s">
        <v>31</v>
      </c>
      <c r="D24" s="5" t="s">
        <v>32</v>
      </c>
      <c r="E24" s="5" t="s">
        <v>33</v>
      </c>
      <c r="F24" s="5" t="s">
        <v>34</v>
      </c>
      <c r="G24" s="5" t="s">
        <v>35</v>
      </c>
      <c r="H24" s="5" t="s">
        <v>36</v>
      </c>
      <c r="I24" s="5" t="s">
        <v>37</v>
      </c>
      <c r="J24" s="5" t="s">
        <v>38</v>
      </c>
    </row>
    <row r="25" spans="1:10" x14ac:dyDescent="0.3">
      <c r="A25" t="s">
        <v>12</v>
      </c>
      <c r="B25" s="1">
        <f>D11</f>
        <v>18985.952499999999</v>
      </c>
      <c r="E25" s="1">
        <f>F11</f>
        <v>12910.447699999999</v>
      </c>
      <c r="H25" s="1">
        <f>H11</f>
        <v>6075.5048000000006</v>
      </c>
    </row>
    <row r="26" spans="1:10" x14ac:dyDescent="0.3">
      <c r="A26" t="s">
        <v>9</v>
      </c>
      <c r="B26" s="1">
        <f t="shared" ref="B26:B28" si="4">D12</f>
        <v>6834.9501</v>
      </c>
      <c r="E26" s="1">
        <f t="shared" ref="E26:E28" si="5">F12</f>
        <v>4647.7660679999999</v>
      </c>
      <c r="H26" s="1">
        <f t="shared" ref="H26:H28" si="6">H12</f>
        <v>2187.1840320000001</v>
      </c>
    </row>
    <row r="27" spans="1:10" x14ac:dyDescent="0.3">
      <c r="A27" t="s">
        <v>3</v>
      </c>
      <c r="B27" s="1">
        <f t="shared" si="4"/>
        <v>6834.9501</v>
      </c>
      <c r="E27" s="1">
        <f t="shared" si="5"/>
        <v>4647.7660679999999</v>
      </c>
      <c r="H27" s="1">
        <f t="shared" si="6"/>
        <v>2187.1840320000001</v>
      </c>
    </row>
    <row r="28" spans="1:10" x14ac:dyDescent="0.3">
      <c r="A28" t="s">
        <v>8</v>
      </c>
      <c r="B28" s="1">
        <f t="shared" si="4"/>
        <v>5316.0523000000003</v>
      </c>
      <c r="E28" s="1">
        <f t="shared" si="5"/>
        <v>3614.9155639999994</v>
      </c>
      <c r="H28" s="1">
        <f t="shared" si="6"/>
        <v>1701.1367359999999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79998168889431442"/>
    <pageSetUpPr fitToPage="1"/>
  </sheetPr>
  <dimension ref="A1:AC42"/>
  <sheetViews>
    <sheetView showGridLines="0" zoomScale="90" zoomScaleNormal="90" zoomScaleSheetLayoutView="100" workbookViewId="0"/>
  </sheetViews>
  <sheetFormatPr defaultColWidth="9.33203125" defaultRowHeight="14.4" x14ac:dyDescent="0.3"/>
  <cols>
    <col min="1" max="1" width="22.109375" style="81" customWidth="1"/>
    <col min="2" max="2" width="35" style="81" customWidth="1"/>
    <col min="3" max="3" width="20.88671875" style="81" customWidth="1"/>
    <col min="4" max="4" width="19.109375" style="81" customWidth="1"/>
    <col min="5" max="5" width="19" style="81" customWidth="1"/>
    <col min="6" max="6" width="17" style="75" customWidth="1"/>
    <col min="7" max="7" width="17.33203125" style="76" customWidth="1"/>
    <col min="8" max="8" width="14.5546875" style="81" customWidth="1"/>
    <col min="9" max="9" width="16.33203125" style="81" customWidth="1"/>
    <col min="10" max="10" width="16.33203125" style="77" customWidth="1"/>
    <col min="11" max="12" width="16.33203125" style="81" customWidth="1"/>
    <col min="13" max="14" width="15.5546875" style="75" customWidth="1"/>
    <col min="15" max="15" width="13.5546875" style="81" customWidth="1"/>
    <col min="16" max="18" width="9.33203125" style="81"/>
    <col min="19" max="19" width="9.33203125" style="81" customWidth="1"/>
    <col min="20" max="16384" width="9.33203125" style="81"/>
  </cols>
  <sheetData>
    <row r="1" spans="1:14" s="80" customFormat="1" x14ac:dyDescent="0.3">
      <c r="A1" s="3" t="s">
        <v>77</v>
      </c>
      <c r="C1" s="81"/>
      <c r="D1" s="81"/>
      <c r="E1" s="81"/>
      <c r="F1" s="6"/>
      <c r="G1" s="7"/>
      <c r="J1" s="11"/>
      <c r="M1" s="10"/>
      <c r="N1" s="10"/>
    </row>
    <row r="2" spans="1:14" s="86" customFormat="1" ht="4.3499999999999996" customHeight="1" thickBot="1" x14ac:dyDescent="0.35">
      <c r="A2" s="88"/>
      <c r="B2" s="85"/>
      <c r="C2" s="85"/>
      <c r="D2" s="85"/>
      <c r="E2" s="85"/>
      <c r="F2" s="78"/>
      <c r="G2" s="79"/>
      <c r="J2" s="11"/>
      <c r="M2" s="10"/>
      <c r="N2" s="10"/>
    </row>
    <row r="3" spans="1:14" s="80" customFormat="1" ht="15" thickBot="1" x14ac:dyDescent="0.35">
      <c r="A3" s="82" t="s">
        <v>106</v>
      </c>
      <c r="B3" s="114"/>
      <c r="C3" s="81"/>
      <c r="D3" s="81"/>
      <c r="E3" s="81"/>
      <c r="F3" s="6"/>
      <c r="G3" s="7"/>
      <c r="J3" s="11"/>
      <c r="M3" s="10"/>
      <c r="N3" s="10"/>
    </row>
    <row r="4" spans="1:14" s="86" customFormat="1" ht="4.3499999999999996" customHeight="1" thickBot="1" x14ac:dyDescent="0.35">
      <c r="A4" s="83"/>
      <c r="B4" s="84"/>
      <c r="C4" s="85"/>
      <c r="D4" s="85"/>
      <c r="E4" s="85"/>
      <c r="F4" s="78"/>
      <c r="G4" s="79"/>
      <c r="J4" s="11"/>
      <c r="M4" s="10"/>
      <c r="N4" s="10"/>
    </row>
    <row r="5" spans="1:14" s="80" customFormat="1" ht="15" thickBot="1" x14ac:dyDescent="0.35">
      <c r="A5" s="87" t="s">
        <v>108</v>
      </c>
      <c r="B5" s="115" t="s">
        <v>107</v>
      </c>
      <c r="C5" s="49"/>
      <c r="D5" s="81"/>
      <c r="E5" s="81"/>
      <c r="F5" s="6"/>
      <c r="G5" s="8"/>
      <c r="J5" s="12"/>
      <c r="M5" s="10"/>
      <c r="N5" s="10"/>
    </row>
    <row r="6" spans="1:14" s="86" customFormat="1" ht="4.3499999999999996" customHeight="1" x14ac:dyDescent="0.3">
      <c r="A6" s="88"/>
      <c r="B6" s="85"/>
      <c r="C6" s="85"/>
      <c r="D6" s="85"/>
      <c r="E6" s="85"/>
      <c r="F6" s="78"/>
      <c r="G6" s="79"/>
      <c r="J6" s="11"/>
      <c r="M6" s="10"/>
      <c r="N6" s="10"/>
    </row>
    <row r="7" spans="1:14" s="80" customFormat="1" ht="29.1" customHeight="1" x14ac:dyDescent="0.3">
      <c r="A7" s="89"/>
      <c r="B7" s="89"/>
      <c r="C7" s="90" t="s">
        <v>75</v>
      </c>
      <c r="D7" s="90" t="s">
        <v>5</v>
      </c>
      <c r="E7" s="284" t="s">
        <v>76</v>
      </c>
      <c r="F7" s="284"/>
      <c r="G7" s="284"/>
      <c r="H7" s="91"/>
    </row>
    <row r="8" spans="1:14" s="80" customFormat="1" ht="43.2" x14ac:dyDescent="0.3">
      <c r="A8" s="89"/>
      <c r="B8" s="89"/>
      <c r="C8" s="106" t="s">
        <v>74</v>
      </c>
      <c r="D8" s="106" t="s">
        <v>73</v>
      </c>
      <c r="E8" s="107" t="s">
        <v>72</v>
      </c>
      <c r="F8" s="116" t="s">
        <v>111</v>
      </c>
      <c r="G8" s="117" t="s">
        <v>112</v>
      </c>
    </row>
    <row r="9" spans="1:14" s="80" customFormat="1" ht="16.2" x14ac:dyDescent="0.3">
      <c r="A9" s="105" t="s">
        <v>71</v>
      </c>
      <c r="B9" s="105" t="s">
        <v>70</v>
      </c>
      <c r="C9" s="88"/>
      <c r="D9" s="99"/>
      <c r="E9" s="99"/>
      <c r="F9" s="9"/>
    </row>
    <row r="10" spans="1:14" s="80" customFormat="1" x14ac:dyDescent="0.3">
      <c r="A10" s="286" t="s">
        <v>69</v>
      </c>
      <c r="B10" s="101" t="s">
        <v>39</v>
      </c>
      <c r="C10" s="92"/>
      <c r="D10" s="109"/>
      <c r="E10" s="94"/>
      <c r="F10" s="94"/>
      <c r="G10" s="94"/>
    </row>
    <row r="11" spans="1:14" s="80" customFormat="1" x14ac:dyDescent="0.3">
      <c r="A11" s="286"/>
      <c r="B11" s="102" t="s">
        <v>68</v>
      </c>
      <c r="C11" s="92"/>
      <c r="D11" s="109"/>
      <c r="E11" s="94"/>
      <c r="F11" s="94"/>
      <c r="G11" s="94"/>
    </row>
    <row r="12" spans="1:14" s="80" customFormat="1" x14ac:dyDescent="0.3">
      <c r="A12" s="286"/>
      <c r="B12" s="103" t="s">
        <v>67</v>
      </c>
      <c r="C12" s="92"/>
      <c r="D12" s="109"/>
      <c r="E12" s="94"/>
      <c r="F12" s="94"/>
      <c r="G12" s="94"/>
    </row>
    <row r="13" spans="1:14" s="80" customFormat="1" x14ac:dyDescent="0.3">
      <c r="A13" s="286"/>
      <c r="B13" s="112" t="s">
        <v>66</v>
      </c>
      <c r="C13" s="112">
        <f>SUM(C10:C12)</f>
        <v>0</v>
      </c>
      <c r="D13" s="113">
        <f>SUM(D10:D12)</f>
        <v>0</v>
      </c>
      <c r="E13" s="112">
        <f>SUM(E10:E12)</f>
        <v>0</v>
      </c>
      <c r="F13" s="112">
        <f t="shared" ref="F13:G13" si="0">SUM(F10:F12)</f>
        <v>0</v>
      </c>
      <c r="G13" s="112">
        <f t="shared" si="0"/>
        <v>0</v>
      </c>
    </row>
    <row r="14" spans="1:14" s="86" customFormat="1" ht="4.3499999999999996" customHeight="1" x14ac:dyDescent="0.3">
      <c r="A14" s="88"/>
      <c r="B14" s="85"/>
      <c r="C14" s="85"/>
      <c r="D14" s="85"/>
      <c r="E14" s="85"/>
      <c r="F14" s="85"/>
      <c r="G14" s="85"/>
      <c r="J14" s="11"/>
      <c r="M14" s="10"/>
      <c r="N14" s="10"/>
    </row>
    <row r="15" spans="1:14" s="80" customFormat="1" ht="14.55" customHeight="1" x14ac:dyDescent="0.3">
      <c r="A15" s="285" t="s">
        <v>40</v>
      </c>
      <c r="B15" s="101" t="s">
        <v>65</v>
      </c>
      <c r="C15" s="92"/>
      <c r="D15" s="93"/>
      <c r="E15" s="94"/>
      <c r="F15" s="94"/>
      <c r="G15" s="94"/>
    </row>
    <row r="16" spans="1:14" s="80" customFormat="1" ht="14.55" customHeight="1" x14ac:dyDescent="0.3">
      <c r="A16" s="285"/>
      <c r="B16" s="101" t="s">
        <v>45</v>
      </c>
      <c r="C16" s="92"/>
      <c r="D16" s="93"/>
      <c r="E16" s="94"/>
      <c r="F16" s="94"/>
      <c r="G16" s="94"/>
    </row>
    <row r="17" spans="1:21" s="80" customFormat="1" ht="14.55" customHeight="1" x14ac:dyDescent="0.3">
      <c r="A17" s="285"/>
      <c r="B17" s="101" t="s">
        <v>46</v>
      </c>
      <c r="C17" s="92"/>
      <c r="D17" s="93"/>
      <c r="E17" s="94"/>
      <c r="F17" s="94"/>
      <c r="G17" s="94"/>
    </row>
    <row r="18" spans="1:21" s="80" customFormat="1" ht="33" customHeight="1" x14ac:dyDescent="0.3">
      <c r="A18" s="101" t="s">
        <v>64</v>
      </c>
      <c r="B18" s="101" t="s">
        <v>47</v>
      </c>
      <c r="C18" s="92"/>
      <c r="D18" s="93"/>
      <c r="E18" s="95"/>
      <c r="F18" s="95"/>
      <c r="G18" s="95"/>
    </row>
    <row r="19" spans="1:21" s="80" customFormat="1" x14ac:dyDescent="0.3">
      <c r="A19" s="276" t="s">
        <v>63</v>
      </c>
      <c r="B19" s="276"/>
      <c r="C19" s="100">
        <f>SUM(C15:C18)+C13</f>
        <v>0</v>
      </c>
      <c r="D19" s="110">
        <f>SUM(D15:D18)+D13</f>
        <v>0</v>
      </c>
      <c r="E19" s="100">
        <f>SUM(E15:E18)+E13</f>
        <v>0</v>
      </c>
      <c r="F19" s="100">
        <f t="shared" ref="F19:G19" si="1">SUM(F15:F18)+F13</f>
        <v>0</v>
      </c>
      <c r="G19" s="100">
        <f t="shared" si="1"/>
        <v>0</v>
      </c>
    </row>
    <row r="20" spans="1:21" s="86" customFormat="1" ht="4.3499999999999996" customHeight="1" x14ac:dyDescent="0.3">
      <c r="A20" s="88"/>
      <c r="B20" s="85"/>
      <c r="C20" s="85"/>
      <c r="D20" s="85"/>
      <c r="E20" s="85"/>
      <c r="F20" s="85"/>
      <c r="G20" s="85"/>
      <c r="J20" s="11"/>
      <c r="M20" s="10"/>
      <c r="N20" s="10"/>
    </row>
    <row r="21" spans="1:21" s="80" customFormat="1" x14ac:dyDescent="0.3">
      <c r="A21" s="105" t="s">
        <v>62</v>
      </c>
      <c r="B21" s="105" t="s">
        <v>61</v>
      </c>
      <c r="C21" s="88"/>
      <c r="D21" s="99"/>
      <c r="E21" s="99"/>
      <c r="F21" s="99"/>
      <c r="G21" s="99"/>
    </row>
    <row r="22" spans="1:21" s="80" customFormat="1" x14ac:dyDescent="0.3">
      <c r="A22" s="101" t="s">
        <v>60</v>
      </c>
      <c r="B22" s="101" t="s">
        <v>59</v>
      </c>
      <c r="C22" s="92"/>
      <c r="D22" s="93"/>
      <c r="E22" s="94"/>
      <c r="F22" s="94"/>
      <c r="G22" s="94"/>
    </row>
    <row r="23" spans="1:21" s="80" customFormat="1" x14ac:dyDescent="0.3">
      <c r="A23" s="285" t="s">
        <v>42</v>
      </c>
      <c r="B23" s="101" t="s">
        <v>55</v>
      </c>
      <c r="C23" s="92"/>
      <c r="D23" s="93"/>
      <c r="E23" s="94"/>
      <c r="F23" s="94"/>
      <c r="G23" s="94"/>
    </row>
    <row r="24" spans="1:21" s="80" customFormat="1" x14ac:dyDescent="0.3">
      <c r="A24" s="285"/>
      <c r="B24" s="101" t="s">
        <v>43</v>
      </c>
      <c r="C24" s="92"/>
      <c r="D24" s="93"/>
      <c r="E24" s="94"/>
      <c r="F24" s="94"/>
      <c r="G24" s="94"/>
    </row>
    <row r="25" spans="1:21" s="80" customFormat="1" x14ac:dyDescent="0.3">
      <c r="A25" s="285"/>
      <c r="B25" s="102" t="s">
        <v>44</v>
      </c>
      <c r="C25" s="92"/>
      <c r="D25" s="93"/>
      <c r="E25" s="96"/>
      <c r="F25" s="96"/>
      <c r="G25" s="96"/>
    </row>
    <row r="26" spans="1:21" s="8" customFormat="1" x14ac:dyDescent="0.3">
      <c r="A26" s="276" t="s">
        <v>58</v>
      </c>
      <c r="B26" s="276"/>
      <c r="C26" s="100">
        <f>SUM(C22:C25)</f>
        <v>0</v>
      </c>
      <c r="D26" s="110">
        <f t="shared" ref="D26:E26" si="2">SUM(D22:D25)</f>
        <v>0</v>
      </c>
      <c r="E26" s="100">
        <f t="shared" si="2"/>
        <v>0</v>
      </c>
      <c r="F26" s="100">
        <f t="shared" ref="F26:G26" si="3">SUM(F22:F25)</f>
        <v>0</v>
      </c>
      <c r="G26" s="100">
        <f t="shared" si="3"/>
        <v>0</v>
      </c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</row>
    <row r="27" spans="1:21" s="86" customFormat="1" ht="4.3499999999999996" customHeight="1" x14ac:dyDescent="0.3">
      <c r="A27" s="88"/>
      <c r="B27" s="85"/>
      <c r="C27" s="85"/>
      <c r="D27" s="85"/>
      <c r="E27" s="85"/>
      <c r="F27" s="85"/>
      <c r="G27" s="85"/>
      <c r="J27" s="11"/>
      <c r="M27" s="10"/>
      <c r="N27" s="10"/>
    </row>
    <row r="28" spans="1:21" s="80" customFormat="1" x14ac:dyDescent="0.3">
      <c r="A28" s="283" t="s">
        <v>57</v>
      </c>
      <c r="B28" s="104" t="s">
        <v>56</v>
      </c>
      <c r="C28" s="92"/>
      <c r="D28" s="93"/>
      <c r="E28" s="94"/>
      <c r="F28" s="94"/>
      <c r="G28" s="94"/>
    </row>
    <row r="29" spans="1:21" s="80" customFormat="1" x14ac:dyDescent="0.3">
      <c r="A29" s="283"/>
      <c r="B29" s="104" t="s">
        <v>48</v>
      </c>
      <c r="C29" s="92"/>
      <c r="D29" s="93"/>
      <c r="E29" s="94"/>
      <c r="F29" s="94"/>
      <c r="G29" s="94"/>
    </row>
    <row r="30" spans="1:21" s="80" customFormat="1" x14ac:dyDescent="0.3">
      <c r="A30" s="283"/>
      <c r="B30" s="104" t="s">
        <v>55</v>
      </c>
      <c r="C30" s="92"/>
      <c r="D30" s="93"/>
      <c r="E30" s="94"/>
      <c r="F30" s="94"/>
      <c r="G30" s="94"/>
    </row>
    <row r="31" spans="1:21" s="80" customFormat="1" x14ac:dyDescent="0.3">
      <c r="A31" s="283"/>
      <c r="B31" s="104" t="s">
        <v>44</v>
      </c>
      <c r="C31" s="92"/>
      <c r="D31" s="93"/>
      <c r="E31" s="94"/>
      <c r="F31" s="94"/>
      <c r="G31" s="94"/>
    </row>
    <row r="32" spans="1:21" s="8" customFormat="1" x14ac:dyDescent="0.3">
      <c r="A32" s="276" t="s">
        <v>110</v>
      </c>
      <c r="B32" s="276"/>
      <c r="C32" s="100">
        <f>SUM(C28:C31)</f>
        <v>0</v>
      </c>
      <c r="D32" s="110">
        <f t="shared" ref="D32" si="4">SUM(D28:D31)</f>
        <v>0</v>
      </c>
      <c r="E32" s="100">
        <f t="shared" ref="E32:G32" si="5">SUM(E28:E31)</f>
        <v>0</v>
      </c>
      <c r="F32" s="100">
        <f t="shared" si="5"/>
        <v>0</v>
      </c>
      <c r="G32" s="100">
        <f t="shared" si="5"/>
        <v>0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</row>
    <row r="33" spans="1:29" s="86" customFormat="1" ht="4.3499999999999996" customHeight="1" x14ac:dyDescent="0.3">
      <c r="A33" s="88"/>
      <c r="B33" s="85"/>
      <c r="C33" s="85"/>
      <c r="D33" s="85"/>
      <c r="E33" s="85"/>
      <c r="F33" s="85"/>
      <c r="G33" s="85"/>
      <c r="J33" s="11"/>
      <c r="M33" s="10"/>
      <c r="N33" s="10"/>
    </row>
    <row r="34" spans="1:29" s="80" customFormat="1" x14ac:dyDescent="0.3">
      <c r="A34" s="277" t="s">
        <v>54</v>
      </c>
      <c r="B34" s="278"/>
      <c r="C34" s="88"/>
      <c r="D34" s="99"/>
      <c r="E34" s="99"/>
      <c r="F34" s="99"/>
      <c r="G34" s="99"/>
    </row>
    <row r="35" spans="1:29" s="80" customFormat="1" x14ac:dyDescent="0.3">
      <c r="A35" s="103" t="s">
        <v>53</v>
      </c>
      <c r="B35" s="103"/>
      <c r="C35" s="97"/>
      <c r="D35" s="98"/>
      <c r="E35" s="96"/>
      <c r="F35" s="96"/>
      <c r="G35" s="96"/>
    </row>
    <row r="36" spans="1:29" s="80" customFormat="1" x14ac:dyDescent="0.3">
      <c r="A36" s="279" t="s">
        <v>52</v>
      </c>
      <c r="B36" s="280"/>
      <c r="C36" s="100">
        <f>C35</f>
        <v>0</v>
      </c>
      <c r="D36" s="110">
        <f t="shared" ref="D36:E36" si="6">D35</f>
        <v>0</v>
      </c>
      <c r="E36" s="100">
        <f t="shared" si="6"/>
        <v>0</v>
      </c>
      <c r="F36" s="100">
        <f t="shared" ref="F36:G36" si="7">F35</f>
        <v>0</v>
      </c>
      <c r="G36" s="100">
        <f t="shared" si="7"/>
        <v>0</v>
      </c>
    </row>
    <row r="37" spans="1:29" s="86" customFormat="1" ht="4.3499999999999996" customHeight="1" x14ac:dyDescent="0.3">
      <c r="A37" s="88"/>
      <c r="B37" s="85"/>
      <c r="C37" s="85"/>
      <c r="D37" s="85"/>
      <c r="E37" s="85"/>
      <c r="F37" s="85"/>
      <c r="G37" s="85"/>
      <c r="J37" s="11"/>
      <c r="M37" s="10"/>
      <c r="N37" s="10"/>
    </row>
    <row r="38" spans="1:29" s="80" customFormat="1" x14ac:dyDescent="0.3">
      <c r="A38" s="281" t="s">
        <v>109</v>
      </c>
      <c r="B38" s="282"/>
      <c r="C38" s="108">
        <f>SUM(C19+C26+C32+C36)</f>
        <v>0</v>
      </c>
      <c r="D38" s="111">
        <f>SUM(D19+D26+D32+D36)</f>
        <v>0</v>
      </c>
      <c r="E38" s="108">
        <f>SUM(E19+E26+E32+E36)</f>
        <v>0</v>
      </c>
      <c r="F38" s="108">
        <f t="shared" ref="F38:G38" si="8">SUM(F19+F26+F32+F36)</f>
        <v>0</v>
      </c>
      <c r="G38" s="108">
        <f t="shared" si="8"/>
        <v>0</v>
      </c>
    </row>
    <row r="39" spans="1:29" s="86" customFormat="1" ht="4.3499999999999996" customHeight="1" x14ac:dyDescent="0.3">
      <c r="A39" s="88"/>
      <c r="B39" s="85"/>
      <c r="C39" s="85"/>
      <c r="D39" s="85"/>
      <c r="E39" s="85"/>
      <c r="F39" s="78"/>
      <c r="G39" s="79"/>
      <c r="J39" s="11"/>
      <c r="M39" s="10"/>
      <c r="N39" s="10"/>
    </row>
    <row r="40" spans="1:29" ht="16.2" x14ac:dyDescent="0.3">
      <c r="A40" s="71" t="s">
        <v>51</v>
      </c>
      <c r="B40" s="72"/>
      <c r="C40" s="72"/>
      <c r="D40" s="72"/>
      <c r="E40" s="72"/>
      <c r="F40" s="72"/>
      <c r="G40" s="72"/>
      <c r="H40" s="72"/>
      <c r="I40" s="72"/>
      <c r="J40" s="73"/>
      <c r="K40" s="72"/>
      <c r="L40" s="72"/>
      <c r="M40" s="74"/>
      <c r="N40" s="74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</row>
    <row r="41" spans="1:29" ht="16.2" x14ac:dyDescent="0.3">
      <c r="A41" s="71" t="s">
        <v>50</v>
      </c>
      <c r="B41" s="72"/>
      <c r="C41" s="72"/>
      <c r="D41" s="72"/>
      <c r="E41" s="72"/>
      <c r="F41" s="72"/>
      <c r="G41" s="72"/>
      <c r="H41" s="72"/>
      <c r="I41" s="72"/>
      <c r="J41" s="73"/>
      <c r="K41" s="72"/>
      <c r="L41" s="72"/>
      <c r="M41" s="74"/>
      <c r="N41" s="74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</row>
    <row r="42" spans="1:29" x14ac:dyDescent="0.3">
      <c r="A42" s="81" t="s">
        <v>49</v>
      </c>
    </row>
  </sheetData>
  <mergeCells count="11">
    <mergeCell ref="E7:G7"/>
    <mergeCell ref="A23:A25"/>
    <mergeCell ref="A15:A17"/>
    <mergeCell ref="A10:A13"/>
    <mergeCell ref="A19:B19"/>
    <mergeCell ref="A26:B26"/>
    <mergeCell ref="A34:B34"/>
    <mergeCell ref="A36:B36"/>
    <mergeCell ref="A38:B38"/>
    <mergeCell ref="A32:B32"/>
    <mergeCell ref="A28:A31"/>
  </mergeCells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91789-AD68-4DC6-A605-944F36A2A577}">
  <dimension ref="A1:O58"/>
  <sheetViews>
    <sheetView showGridLines="0" tabSelected="1" workbookViewId="0">
      <selection sqref="A1:F1"/>
    </sheetView>
  </sheetViews>
  <sheetFormatPr defaultColWidth="8.88671875" defaultRowHeight="14.4" x14ac:dyDescent="0.3"/>
  <cols>
    <col min="1" max="1" width="42.88671875" style="156" customWidth="1"/>
    <col min="2" max="2" width="19.33203125" style="156" customWidth="1"/>
    <col min="3" max="3" width="17.21875" style="156" customWidth="1"/>
    <col min="4" max="4" width="20.109375" style="156" customWidth="1"/>
    <col min="5" max="5" width="22.88671875" style="156" customWidth="1"/>
    <col min="6" max="6" width="16.88671875" style="156" bestFit="1" customWidth="1"/>
    <col min="7" max="7" width="15.88671875" style="156" bestFit="1" customWidth="1"/>
    <col min="8" max="8" width="16.109375" style="156" customWidth="1"/>
    <col min="9" max="9" width="15.109375" style="156" customWidth="1"/>
    <col min="10" max="10" width="13.109375" style="156" customWidth="1"/>
    <col min="11" max="16384" width="8.88671875" style="156"/>
  </cols>
  <sheetData>
    <row r="1" spans="1:10" ht="21" x14ac:dyDescent="0.4">
      <c r="A1" s="236" t="s">
        <v>141</v>
      </c>
      <c r="B1" s="236"/>
      <c r="C1" s="236"/>
      <c r="D1" s="236"/>
      <c r="E1" s="236"/>
      <c r="F1" s="236"/>
      <c r="G1" s="155"/>
      <c r="H1" s="155"/>
      <c r="I1" s="155"/>
      <c r="J1" s="155"/>
    </row>
    <row r="2" spans="1:10" ht="21" x14ac:dyDescent="0.4">
      <c r="A2" s="157" t="s">
        <v>143</v>
      </c>
      <c r="B2" s="158"/>
      <c r="C2" s="158"/>
      <c r="D2" s="158"/>
      <c r="E2" s="158"/>
      <c r="F2" s="158"/>
      <c r="G2" s="155"/>
      <c r="H2" s="155"/>
      <c r="I2" s="155"/>
      <c r="J2" s="155"/>
    </row>
    <row r="3" spans="1:10" ht="17.100000000000001" customHeight="1" x14ac:dyDescent="0.3">
      <c r="A3" s="159"/>
    </row>
    <row r="4" spans="1:10" ht="28.8" customHeight="1" x14ac:dyDescent="0.3">
      <c r="A4" s="160" t="s">
        <v>95</v>
      </c>
      <c r="B4" s="161" t="s">
        <v>145</v>
      </c>
      <c r="C4" s="161" t="s">
        <v>144</v>
      </c>
      <c r="D4" s="161" t="s">
        <v>133</v>
      </c>
      <c r="E4" s="162"/>
      <c r="F4" s="162"/>
      <c r="G4" s="162"/>
    </row>
    <row r="5" spans="1:10" x14ac:dyDescent="0.3">
      <c r="A5" s="163" t="s">
        <v>96</v>
      </c>
      <c r="B5" s="223">
        <f>SUM('Current Year Programs'!B5+'Legacy Programs'!B5)</f>
        <v>21168.52</v>
      </c>
      <c r="C5" s="223">
        <f>SUM('Current Year Programs'!C5+'Legacy Programs'!C5)</f>
        <v>13631.579999999998</v>
      </c>
      <c r="D5" s="223">
        <f>'Current Year Programs'!D5</f>
        <v>2141.65</v>
      </c>
      <c r="E5" s="162"/>
      <c r="F5" s="162"/>
      <c r="G5" s="162"/>
    </row>
    <row r="6" spans="1:10" x14ac:dyDescent="0.3">
      <c r="A6" s="163" t="s">
        <v>97</v>
      </c>
      <c r="B6" s="223">
        <f>SUM('Current Year Programs'!B6+'Legacy Programs'!B6)</f>
        <v>20134.8</v>
      </c>
      <c r="C6" s="223">
        <f>SUM('Current Year Programs'!C6+'Legacy Programs'!C6)</f>
        <v>8204.6356306039797</v>
      </c>
      <c r="D6" s="223">
        <f>'Current Year Programs'!D6</f>
        <v>3139.98</v>
      </c>
    </row>
    <row r="7" spans="1:10" x14ac:dyDescent="0.3">
      <c r="A7" s="163" t="s">
        <v>98</v>
      </c>
      <c r="B7" s="223">
        <f>SUM('Current Year Programs'!B7+'Legacy Programs'!B7)</f>
        <v>50282.798999999999</v>
      </c>
      <c r="C7" s="223">
        <f>SUM('Current Year Programs'!C7+'Legacy Programs'!C7)</f>
        <v>19686.63552</v>
      </c>
      <c r="D7" s="223">
        <f>'Current Year Programs'!D7</f>
        <v>7649.0800000000008</v>
      </c>
    </row>
    <row r="8" spans="1:10" x14ac:dyDescent="0.3">
      <c r="A8" s="163" t="s">
        <v>113</v>
      </c>
      <c r="B8" s="223">
        <f>SUM('Current Year Programs'!B8+'Legacy Programs'!B8)</f>
        <v>218150.74600000001</v>
      </c>
      <c r="C8" s="223">
        <f>SUM('Current Year Programs'!C8+'Legacy Programs'!C8)</f>
        <v>54277.65249</v>
      </c>
      <c r="D8" s="223">
        <f>'Current Year Programs'!D8</f>
        <v>19982</v>
      </c>
    </row>
    <row r="9" spans="1:10" x14ac:dyDescent="0.3">
      <c r="A9" s="163" t="s">
        <v>124</v>
      </c>
      <c r="B9" s="223">
        <f>SUM('Current Year Programs'!B9+'Legacy Programs'!B9)</f>
        <v>380033.02999999997</v>
      </c>
      <c r="C9" s="223">
        <f>SUM('Current Year Programs'!C9+'Legacy Programs'!C9)</f>
        <v>274747.01</v>
      </c>
      <c r="D9" s="223">
        <f>'Current Year Programs'!D9</f>
        <v>104171.22000000002</v>
      </c>
    </row>
    <row r="10" spans="1:10" x14ac:dyDescent="0.3">
      <c r="A10" s="164" t="s">
        <v>99</v>
      </c>
      <c r="B10" s="223">
        <f>SUM('Current Year Programs'!B10+'Legacy Programs'!B10)</f>
        <v>5407.97</v>
      </c>
      <c r="C10" s="223">
        <f>SUM('Current Year Programs'!C10+'Legacy Programs'!C10)</f>
        <v>2209.13</v>
      </c>
      <c r="D10" s="223">
        <f>'Current Year Programs'!D10</f>
        <v>783.08999999999992</v>
      </c>
    </row>
    <row r="11" spans="1:10" x14ac:dyDescent="0.3">
      <c r="A11" s="163" t="s">
        <v>100</v>
      </c>
      <c r="B11" s="223">
        <f>SUM('Current Year Programs'!B11+'Legacy Programs'!B11)</f>
        <v>37617.18</v>
      </c>
      <c r="C11" s="223">
        <f>SUM('Current Year Programs'!C11+'Legacy Programs'!C11)</f>
        <v>36757.019999999997</v>
      </c>
      <c r="D11" s="223">
        <f>'Current Year Programs'!D11</f>
        <v>28921.63</v>
      </c>
    </row>
    <row r="12" spans="1:10" ht="4.3499999999999996" customHeight="1" x14ac:dyDescent="0.3">
      <c r="B12" s="224"/>
      <c r="C12" s="223"/>
      <c r="D12" s="224"/>
    </row>
    <row r="13" spans="1:10" ht="16.2" x14ac:dyDescent="0.3">
      <c r="A13" s="166" t="s">
        <v>134</v>
      </c>
      <c r="B13" s="223">
        <f>SUM('Current Year Programs'!B13)</f>
        <v>287530.598</v>
      </c>
      <c r="C13" s="223">
        <f>SUM('Current Year Programs'!C13)</f>
        <v>91800.4597584</v>
      </c>
      <c r="D13" s="223">
        <f>SUM('Current Year Programs'!D13)</f>
        <v>75116.053148400009</v>
      </c>
    </row>
    <row r="14" spans="1:10" ht="4.3499999999999996" customHeight="1" x14ac:dyDescent="0.3">
      <c r="B14" s="224"/>
      <c r="C14" s="224"/>
      <c r="D14" s="224"/>
    </row>
    <row r="15" spans="1:10" x14ac:dyDescent="0.3">
      <c r="A15" s="167" t="s">
        <v>2</v>
      </c>
      <c r="B15" s="225">
        <f>SUM(B5:B13)</f>
        <v>1020325.643</v>
      </c>
      <c r="C15" s="225">
        <f>SUM(C5:C13)</f>
        <v>501314.12339900399</v>
      </c>
      <c r="D15" s="225">
        <f>SUM(D5:D13)</f>
        <v>241904.70314840003</v>
      </c>
    </row>
    <row r="16" spans="1:10" ht="3" customHeight="1" x14ac:dyDescent="0.3">
      <c r="A16" s="159"/>
      <c r="B16" s="169"/>
      <c r="C16" s="169"/>
      <c r="D16" s="169"/>
      <c r="E16" s="169"/>
      <c r="F16" s="169"/>
    </row>
    <row r="17" spans="1:15" x14ac:dyDescent="0.3">
      <c r="A17" s="159"/>
      <c r="B17" s="169"/>
      <c r="C17" s="169"/>
      <c r="D17" s="169"/>
      <c r="E17" s="169"/>
      <c r="F17" s="169"/>
    </row>
    <row r="18" spans="1:15" x14ac:dyDescent="0.3">
      <c r="B18" s="165"/>
      <c r="C18" s="165"/>
      <c r="D18" s="165"/>
      <c r="E18" s="165"/>
      <c r="F18" s="165"/>
    </row>
    <row r="19" spans="1:15" s="173" customFormat="1" x14ac:dyDescent="0.3">
      <c r="A19" s="170" t="s">
        <v>103</v>
      </c>
      <c r="B19" s="171" t="s">
        <v>93</v>
      </c>
      <c r="C19" s="171" t="s">
        <v>91</v>
      </c>
      <c r="D19" s="171" t="s">
        <v>90</v>
      </c>
      <c r="E19" s="172"/>
      <c r="F19" s="156"/>
      <c r="H19" s="235"/>
      <c r="I19" s="235"/>
      <c r="J19" s="235"/>
      <c r="K19" s="235"/>
    </row>
    <row r="20" spans="1:15" s="173" customFormat="1" ht="14.1" customHeight="1" x14ac:dyDescent="0.3">
      <c r="A20" s="230" t="s">
        <v>94</v>
      </c>
      <c r="B20" s="232" t="s">
        <v>0</v>
      </c>
      <c r="C20" s="233"/>
      <c r="D20" s="234"/>
      <c r="E20" s="172"/>
      <c r="F20" s="156"/>
      <c r="H20" s="156"/>
      <c r="I20" s="156"/>
      <c r="J20" s="156"/>
      <c r="K20" s="156"/>
      <c r="L20" s="156"/>
      <c r="M20" s="156"/>
      <c r="N20" s="156"/>
    </row>
    <row r="21" spans="1:15" s="173" customFormat="1" x14ac:dyDescent="0.3">
      <c r="A21" s="231"/>
      <c r="B21" s="174" t="s">
        <v>6</v>
      </c>
      <c r="C21" s="174" t="s">
        <v>7</v>
      </c>
      <c r="D21" s="174" t="s">
        <v>7</v>
      </c>
      <c r="E21" s="172"/>
      <c r="F21" s="156"/>
      <c r="H21" s="156"/>
      <c r="I21" s="156"/>
      <c r="J21" s="156"/>
      <c r="K21" s="156"/>
      <c r="L21" s="156"/>
      <c r="M21" s="156"/>
      <c r="N21" s="156"/>
    </row>
    <row r="22" spans="1:15" s="173" customFormat="1" ht="14.55" customHeight="1" x14ac:dyDescent="0.3">
      <c r="A22" s="163" t="s">
        <v>4</v>
      </c>
      <c r="B22" s="175">
        <f>SUM('Current Year Programs'!B34+'Legacy Programs'!B19)</f>
        <v>8877.6805810000005</v>
      </c>
      <c r="C22" s="175">
        <f>SUM('Current Year Programs'!C34+'Legacy Programs'!C19)</f>
        <v>38153.607821935002</v>
      </c>
      <c r="D22" s="175">
        <f>SUM('Current Year Programs'!D34+'Legacy Programs'!D19)</f>
        <v>268910.74375469971</v>
      </c>
      <c r="E22" s="156"/>
      <c r="F22" s="156"/>
      <c r="G22" s="156"/>
      <c r="H22" s="176"/>
      <c r="I22" s="176"/>
      <c r="J22" s="176"/>
      <c r="K22" s="176"/>
      <c r="L22" s="176"/>
      <c r="M22" s="176"/>
      <c r="N22" s="176"/>
      <c r="O22" s="177"/>
    </row>
    <row r="23" spans="1:15" s="173" customFormat="1" ht="14.55" customHeight="1" x14ac:dyDescent="0.3">
      <c r="A23" s="218" t="s">
        <v>8</v>
      </c>
      <c r="B23" s="175">
        <f>'Legacy Programs'!B20</f>
        <v>0</v>
      </c>
      <c r="C23" s="175">
        <f>'Legacy Programs'!C20</f>
        <v>11.571999999999999</v>
      </c>
      <c r="D23" s="175">
        <f>'Legacy Programs'!D20</f>
        <v>173.58</v>
      </c>
      <c r="E23" s="156"/>
      <c r="F23" s="156"/>
      <c r="G23" s="156"/>
      <c r="H23" s="176"/>
      <c r="I23" s="176"/>
      <c r="J23" s="176"/>
      <c r="K23" s="176"/>
      <c r="L23" s="176"/>
      <c r="M23" s="176"/>
      <c r="N23" s="176"/>
      <c r="O23" s="177"/>
    </row>
    <row r="24" spans="1:15" s="173" customFormat="1" x14ac:dyDescent="0.3">
      <c r="A24" s="163" t="s">
        <v>11</v>
      </c>
      <c r="B24" s="175">
        <f>SUM('Current Year Programs'!B35+'Legacy Programs'!B21)</f>
        <v>8500.6767052800005</v>
      </c>
      <c r="C24" s="175">
        <f>SUM('Current Year Programs'!C35+'Legacy Programs'!C21)</f>
        <v>93651.336213500006</v>
      </c>
      <c r="D24" s="175">
        <f>SUM('Current Year Programs'!D35+'Legacy Programs'!D21)</f>
        <v>1285684.4412624999</v>
      </c>
      <c r="E24" s="156"/>
      <c r="F24" s="156"/>
      <c r="G24" s="156"/>
      <c r="H24" s="156"/>
      <c r="I24" s="156"/>
      <c r="J24" s="156"/>
      <c r="K24" s="156"/>
      <c r="L24" s="156"/>
      <c r="M24" s="156"/>
      <c r="N24" s="156"/>
    </row>
    <row r="25" spans="1:15" s="173" customFormat="1" x14ac:dyDescent="0.3">
      <c r="A25" s="218" t="s">
        <v>9</v>
      </c>
      <c r="B25" s="175">
        <f>'Legacy Programs'!B22</f>
        <v>0</v>
      </c>
      <c r="C25" s="175">
        <f>'Legacy Programs'!C22</f>
        <v>431.94059182793046</v>
      </c>
      <c r="D25" s="175">
        <f>'Legacy Programs'!D22</f>
        <v>6253.9408774189569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</row>
    <row r="26" spans="1:15" s="173" customFormat="1" x14ac:dyDescent="0.3">
      <c r="A26" s="163" t="s">
        <v>12</v>
      </c>
      <c r="B26" s="175">
        <f>SUM('Current Year Programs'!B36+'Legacy Programs'!B23)</f>
        <v>73941.878765899572</v>
      </c>
      <c r="C26" s="175">
        <f>SUM('Current Year Programs'!C36+'Legacy Programs'!C23)</f>
        <v>711663.48541234201</v>
      </c>
      <c r="D26" s="175">
        <f>SUM('Current Year Programs'!D36+'Legacy Programs'!D23)</f>
        <v>9666292.6401055865</v>
      </c>
      <c r="E26" s="156"/>
      <c r="F26" s="156"/>
      <c r="G26" s="156"/>
    </row>
    <row r="27" spans="1:15" s="173" customFormat="1" x14ac:dyDescent="0.3">
      <c r="A27" s="163" t="s">
        <v>13</v>
      </c>
      <c r="B27" s="175">
        <f>SUM('Current Year Programs'!B37+'Legacy Programs'!B24)</f>
        <v>1236.2</v>
      </c>
      <c r="C27" s="175">
        <f>SUM('Current Year Programs'!C37+'Legacy Programs'!C24)</f>
        <v>4644.3</v>
      </c>
      <c r="D27" s="175">
        <f>SUM('Current Year Programs'!D37+'Legacy Programs'!D24)</f>
        <v>61611.030000000006</v>
      </c>
      <c r="E27" s="156"/>
      <c r="F27" s="156"/>
      <c r="G27" s="156"/>
    </row>
    <row r="28" spans="1:15" s="173" customFormat="1" x14ac:dyDescent="0.3">
      <c r="A28" s="218" t="s">
        <v>3</v>
      </c>
      <c r="B28" s="175">
        <f>'Legacy Programs'!B25</f>
        <v>0</v>
      </c>
      <c r="C28" s="175">
        <f>'Legacy Programs'!C25</f>
        <v>0</v>
      </c>
      <c r="D28" s="175">
        <f>'Legacy Programs'!D25</f>
        <v>0</v>
      </c>
      <c r="E28" s="156"/>
      <c r="F28" s="156"/>
      <c r="G28" s="156"/>
    </row>
    <row r="29" spans="1:15" ht="4.3499999999999996" customHeight="1" x14ac:dyDescent="0.3">
      <c r="B29" s="178"/>
      <c r="C29" s="178"/>
      <c r="D29" s="178"/>
    </row>
    <row r="30" spans="1:15" ht="16.2" x14ac:dyDescent="0.3">
      <c r="A30" s="166" t="s">
        <v>134</v>
      </c>
      <c r="B30" s="175">
        <f>SUM('Current Year Programs'!B39)</f>
        <v>45923.356041968225</v>
      </c>
      <c r="C30" s="175">
        <f>SUM('Current Year Programs'!C39)</f>
        <v>219140.57725302584</v>
      </c>
      <c r="D30" s="175">
        <f>SUM('Current Year Programs'!D39)</f>
        <v>3474531.2635426009</v>
      </c>
      <c r="E30" s="179"/>
    </row>
    <row r="31" spans="1:15" ht="4.3499999999999996" customHeight="1" x14ac:dyDescent="0.3">
      <c r="B31" s="180"/>
      <c r="C31" s="178"/>
      <c r="D31" s="181"/>
      <c r="E31" s="181"/>
    </row>
    <row r="32" spans="1:15" s="177" customFormat="1" x14ac:dyDescent="0.3">
      <c r="A32" s="182" t="s">
        <v>2</v>
      </c>
      <c r="B32" s="183">
        <f>SUM(B22:B30)</f>
        <v>138479.79209414779</v>
      </c>
      <c r="C32" s="183">
        <f>SUM(C22:C30)</f>
        <v>1067696.819292631</v>
      </c>
      <c r="D32" s="183">
        <f>SUM(D22:D30)</f>
        <v>14763457.639542807</v>
      </c>
      <c r="E32" s="184"/>
    </row>
    <row r="33" spans="1:6" x14ac:dyDescent="0.3">
      <c r="B33" s="165"/>
      <c r="C33" s="165"/>
      <c r="D33" s="165"/>
      <c r="E33" s="165"/>
      <c r="F33" s="165"/>
    </row>
    <row r="34" spans="1:6" x14ac:dyDescent="0.3">
      <c r="B34" s="171" t="s">
        <v>91</v>
      </c>
      <c r="C34" s="171" t="s">
        <v>90</v>
      </c>
      <c r="D34" s="165"/>
      <c r="E34" s="165"/>
      <c r="F34" s="165"/>
    </row>
    <row r="35" spans="1:6" x14ac:dyDescent="0.3">
      <c r="A35" s="230" t="s">
        <v>92</v>
      </c>
      <c r="B35" s="237" t="s">
        <v>0</v>
      </c>
      <c r="C35" s="237"/>
      <c r="D35" s="165"/>
      <c r="E35" s="165"/>
      <c r="F35" s="165"/>
    </row>
    <row r="36" spans="1:6" x14ac:dyDescent="0.3">
      <c r="A36" s="231"/>
      <c r="B36" s="174" t="s">
        <v>146</v>
      </c>
      <c r="C36" s="174" t="s">
        <v>146</v>
      </c>
      <c r="D36" s="165"/>
      <c r="E36" s="165"/>
      <c r="F36" s="165"/>
    </row>
    <row r="37" spans="1:6" x14ac:dyDescent="0.3">
      <c r="A37" s="218" t="s">
        <v>4</v>
      </c>
      <c r="B37" s="175">
        <f>'Legacy Programs'!B31</f>
        <v>0</v>
      </c>
      <c r="C37" s="175">
        <f>'Legacy Programs'!C31</f>
        <v>0</v>
      </c>
      <c r="D37" s="165"/>
      <c r="E37" s="165"/>
      <c r="F37" s="165"/>
    </row>
    <row r="38" spans="1:6" x14ac:dyDescent="0.3">
      <c r="A38" s="163" t="s">
        <v>8</v>
      </c>
      <c r="B38" s="175">
        <f>SUM('Current Year Programs'!B46+'Legacy Programs'!B32)</f>
        <v>119145.38853</v>
      </c>
      <c r="C38" s="175">
        <f>SUM('Current Year Programs'!C46+'Legacy Programs'!C32)</f>
        <v>665016.41260000004</v>
      </c>
      <c r="D38" s="165"/>
      <c r="E38" s="165"/>
      <c r="F38" s="165"/>
    </row>
    <row r="39" spans="1:6" x14ac:dyDescent="0.3">
      <c r="A39" s="163" t="s">
        <v>9</v>
      </c>
      <c r="B39" s="175">
        <f>SUM('Current Year Programs'!B47+'Legacy Programs'!B33)</f>
        <v>360110.49649847258</v>
      </c>
      <c r="C39" s="175">
        <f>SUM('Current Year Programs'!C47+'Legacy Programs'!C33)</f>
        <v>1983236.668212848</v>
      </c>
      <c r="D39" s="165"/>
      <c r="F39" s="165"/>
    </row>
    <row r="40" spans="1:6" x14ac:dyDescent="0.3">
      <c r="A40" s="163" t="s">
        <v>12</v>
      </c>
      <c r="B40" s="175">
        <f>SUM('Current Year Programs'!B48+'Legacy Programs'!B34)</f>
        <v>1559220.0240289953</v>
      </c>
      <c r="C40" s="175">
        <f>SUM('Current Year Programs'!C48+'Legacy Programs'!C34)</f>
        <v>12843521.774226336</v>
      </c>
      <c r="D40" s="165"/>
      <c r="F40" s="165"/>
    </row>
    <row r="41" spans="1:6" x14ac:dyDescent="0.3">
      <c r="A41" s="219" t="s">
        <v>13</v>
      </c>
      <c r="B41" s="175">
        <f>'Legacy Programs'!B35</f>
        <v>0</v>
      </c>
      <c r="C41" s="175">
        <f>'Legacy Programs'!C35</f>
        <v>0</v>
      </c>
      <c r="D41" s="165"/>
      <c r="F41" s="165"/>
    </row>
    <row r="42" spans="1:6" x14ac:dyDescent="0.3">
      <c r="A42" s="163" t="s">
        <v>3</v>
      </c>
      <c r="B42" s="175">
        <f>SUM('Current Year Programs'!B49+'Legacy Programs'!B36)</f>
        <v>257540.16806999999</v>
      </c>
      <c r="C42" s="175">
        <f>SUM('Current Year Programs'!C49+'Legacy Programs'!C36)</f>
        <v>1991778.28538</v>
      </c>
      <c r="D42" s="185"/>
    </row>
    <row r="43" spans="1:6" ht="4.3499999999999996" customHeight="1" x14ac:dyDescent="0.3">
      <c r="B43" s="178"/>
      <c r="C43" s="178"/>
    </row>
    <row r="44" spans="1:6" ht="16.2" x14ac:dyDescent="0.3">
      <c r="A44" s="166" t="s">
        <v>134</v>
      </c>
      <c r="B44" s="175">
        <f>SUM('Current Year Programs'!B51)</f>
        <v>611488.1911840617</v>
      </c>
      <c r="C44" s="175">
        <f>SUM('Current Year Programs'!C51)</f>
        <v>10066247.952027097</v>
      </c>
    </row>
    <row r="45" spans="1:6" ht="4.3499999999999996" customHeight="1" x14ac:dyDescent="0.3">
      <c r="B45" s="178"/>
      <c r="C45" s="178"/>
    </row>
    <row r="46" spans="1:6" s="177" customFormat="1" x14ac:dyDescent="0.3">
      <c r="A46" s="182" t="s">
        <v>2</v>
      </c>
      <c r="B46" s="183">
        <f>SUM(B37:B44)</f>
        <v>2907504.2683115294</v>
      </c>
      <c r="C46" s="183">
        <f>SUM(C37:C44)</f>
        <v>27549801.092446279</v>
      </c>
    </row>
    <row r="47" spans="1:6" ht="3" customHeight="1" x14ac:dyDescent="0.3">
      <c r="B47" s="165"/>
      <c r="C47" s="165"/>
      <c r="D47" s="165"/>
      <c r="E47" s="165"/>
      <c r="F47" s="165"/>
    </row>
    <row r="48" spans="1:6" x14ac:dyDescent="0.3">
      <c r="A48" s="156" t="s">
        <v>147</v>
      </c>
      <c r="B48" s="165"/>
      <c r="C48" s="165"/>
      <c r="D48" s="165"/>
      <c r="E48" s="165"/>
      <c r="F48" s="165"/>
    </row>
    <row r="49" spans="1:9" x14ac:dyDescent="0.3">
      <c r="B49" s="165"/>
      <c r="C49" s="165"/>
      <c r="D49" s="165"/>
      <c r="E49" s="165"/>
      <c r="F49" s="165"/>
    </row>
    <row r="50" spans="1:9" s="186" customFormat="1" ht="14.55" customHeight="1" x14ac:dyDescent="0.3">
      <c r="B50" s="243" t="s">
        <v>82</v>
      </c>
      <c r="C50" s="244"/>
      <c r="D50" s="244"/>
      <c r="E50" s="245"/>
      <c r="F50" s="243" t="s">
        <v>81</v>
      </c>
      <c r="G50" s="244"/>
      <c r="H50" s="244"/>
      <c r="I50" s="245"/>
    </row>
    <row r="51" spans="1:9" s="186" customFormat="1" ht="14.55" customHeight="1" x14ac:dyDescent="0.3">
      <c r="A51" s="242" t="s">
        <v>89</v>
      </c>
      <c r="B51" s="240" t="s">
        <v>135</v>
      </c>
      <c r="C51" s="238" t="s">
        <v>136</v>
      </c>
      <c r="D51" s="238" t="s">
        <v>137</v>
      </c>
      <c r="E51" s="238" t="s">
        <v>83</v>
      </c>
      <c r="F51" s="238" t="s">
        <v>135</v>
      </c>
      <c r="G51" s="238" t="s">
        <v>136</v>
      </c>
      <c r="H51" s="238" t="s">
        <v>137</v>
      </c>
      <c r="I51" s="238" t="s">
        <v>83</v>
      </c>
    </row>
    <row r="52" spans="1:9" s="186" customFormat="1" ht="14.55" customHeight="1" x14ac:dyDescent="0.3">
      <c r="A52" s="242"/>
      <c r="B52" s="241"/>
      <c r="C52" s="239"/>
      <c r="D52" s="239"/>
      <c r="E52" s="239"/>
      <c r="F52" s="239"/>
      <c r="G52" s="239"/>
      <c r="H52" s="239"/>
      <c r="I52" s="239"/>
    </row>
    <row r="53" spans="1:9" s="186" customFormat="1" x14ac:dyDescent="0.3">
      <c r="A53" s="242"/>
      <c r="B53" s="241"/>
      <c r="C53" s="239"/>
      <c r="D53" s="239"/>
      <c r="E53" s="239"/>
      <c r="F53" s="239"/>
      <c r="G53" s="239"/>
      <c r="H53" s="239"/>
      <c r="I53" s="239"/>
    </row>
    <row r="54" spans="1:9" s="186" customFormat="1" x14ac:dyDescent="0.3">
      <c r="A54" s="187" t="s">
        <v>88</v>
      </c>
      <c r="B54" s="188">
        <f>SUM('Current Year Programs'!B61+'Legacy Programs'!B43)</f>
        <v>627029.22296639963</v>
      </c>
      <c r="C54" s="188">
        <f>SUM('Current Year Programs'!C61+'Legacy Programs'!C43)</f>
        <v>402.81289091494699</v>
      </c>
      <c r="D54" s="188">
        <f>SUM('Current Year Programs'!D61+'Legacy Programs'!D43)</f>
        <v>325.16221314821036</v>
      </c>
      <c r="E54" s="188">
        <f>SUM('Current Year Programs'!E61+'Legacy Programs'!E43)</f>
        <v>1174.4665012218941</v>
      </c>
      <c r="F54" s="188">
        <f>SUM('Current Year Programs'!F61+'Legacy Programs'!F43)</f>
        <v>8670176.031949684</v>
      </c>
      <c r="G54" s="188">
        <f>SUM('Current Year Programs'!G61+'Legacy Programs'!G43)</f>
        <v>5569.8499276456942</v>
      </c>
      <c r="H54" s="188">
        <f>SUM('Current Year Programs'!H61+'Legacy Programs'!H43)</f>
        <v>4496.1439174971274</v>
      </c>
      <c r="I54" s="188">
        <f>SUM('Current Year Programs'!I61+'Legacy Programs'!I43)</f>
        <v>16239.803403497086</v>
      </c>
    </row>
    <row r="55" spans="1:9" s="186" customFormat="1" x14ac:dyDescent="0.3">
      <c r="A55" s="189" t="s">
        <v>87</v>
      </c>
      <c r="B55" s="188">
        <f>SUM('Current Year Programs'!B62+'Legacy Programs'!B44)</f>
        <v>190322.36670118131</v>
      </c>
      <c r="C55" s="188">
        <f>SUM('Current Year Programs'!C62+'Legacy Programs'!C44)</f>
        <v>1096.9220648629862</v>
      </c>
      <c r="D55" s="190"/>
      <c r="E55" s="190"/>
      <c r="F55" s="188">
        <f>SUM('Current Year Programs'!F62+'Legacy Programs'!F44)</f>
        <v>2169617.7569057513</v>
      </c>
      <c r="G55" s="188">
        <f>SUM('Current Year Programs'!G62+'Legacy Programs'!G44)</f>
        <v>10393.34496812046</v>
      </c>
      <c r="H55" s="190"/>
      <c r="I55" s="190"/>
    </row>
    <row r="56" spans="1:9" s="186" customFormat="1" x14ac:dyDescent="0.3">
      <c r="A56" s="191" t="s">
        <v>86</v>
      </c>
      <c r="B56" s="192">
        <f t="shared" ref="B56:I56" si="0">SUM(B54:B55)</f>
        <v>817351.58966758091</v>
      </c>
      <c r="C56" s="192">
        <f t="shared" si="0"/>
        <v>1499.7349557779332</v>
      </c>
      <c r="D56" s="192">
        <f t="shared" si="0"/>
        <v>325.16221314821036</v>
      </c>
      <c r="E56" s="211">
        <f t="shared" si="0"/>
        <v>1174.4665012218941</v>
      </c>
      <c r="F56" s="192">
        <f t="shared" si="0"/>
        <v>10839793.788855435</v>
      </c>
      <c r="G56" s="192">
        <f t="shared" si="0"/>
        <v>15963.194895766155</v>
      </c>
      <c r="H56" s="192">
        <f t="shared" si="0"/>
        <v>4496.1439174971274</v>
      </c>
      <c r="I56" s="211">
        <f t="shared" si="0"/>
        <v>16239.803403497086</v>
      </c>
    </row>
    <row r="57" spans="1:9" x14ac:dyDescent="0.3">
      <c r="B57" s="196"/>
      <c r="C57" s="196"/>
      <c r="D57" s="196"/>
      <c r="E57" s="196"/>
      <c r="F57" s="196"/>
    </row>
    <row r="58" spans="1:9" ht="16.2" x14ac:dyDescent="0.3">
      <c r="A58" s="197" t="s">
        <v>138</v>
      </c>
      <c r="B58" s="196"/>
      <c r="C58" s="196"/>
      <c r="D58" s="196"/>
      <c r="E58" s="196"/>
      <c r="F58" s="196"/>
    </row>
  </sheetData>
  <mergeCells count="17">
    <mergeCell ref="D51:D53"/>
    <mergeCell ref="C51:C53"/>
    <mergeCell ref="B51:B53"/>
    <mergeCell ref="A51:A53"/>
    <mergeCell ref="F50:I50"/>
    <mergeCell ref="B50:E50"/>
    <mergeCell ref="I51:I53"/>
    <mergeCell ref="E51:E53"/>
    <mergeCell ref="F51:F53"/>
    <mergeCell ref="G51:G53"/>
    <mergeCell ref="H51:H53"/>
    <mergeCell ref="A35:A36"/>
    <mergeCell ref="B20:D20"/>
    <mergeCell ref="A20:A21"/>
    <mergeCell ref="H19:K19"/>
    <mergeCell ref="A1:F1"/>
    <mergeCell ref="B35:C35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4"/>
  <sheetViews>
    <sheetView showGridLines="0" zoomScaleNormal="100" workbookViewId="0">
      <selection activeCell="E45" sqref="E45"/>
    </sheetView>
  </sheetViews>
  <sheetFormatPr defaultColWidth="8.88671875" defaultRowHeight="14.4" x14ac:dyDescent="0.3"/>
  <cols>
    <col min="1" max="1" width="42.88671875" style="13" customWidth="1"/>
    <col min="2" max="2" width="17.5546875" style="13" customWidth="1"/>
    <col min="3" max="3" width="16.6640625" style="13" customWidth="1"/>
    <col min="4" max="4" width="16.21875" style="13" customWidth="1"/>
    <col min="5" max="5" width="16.5546875" style="13" customWidth="1"/>
    <col min="6" max="6" width="16.88671875" style="13" bestFit="1" customWidth="1"/>
    <col min="7" max="7" width="15.88671875" style="13" bestFit="1" customWidth="1"/>
    <col min="8" max="8" width="16.109375" style="13" customWidth="1"/>
    <col min="9" max="9" width="15.109375" style="13" customWidth="1"/>
    <col min="10" max="10" width="13.109375" style="13" customWidth="1"/>
    <col min="11" max="16384" width="8.88671875" style="13"/>
  </cols>
  <sheetData>
    <row r="1" spans="1:10" ht="21" x14ac:dyDescent="0.4">
      <c r="A1" s="261" t="s">
        <v>140</v>
      </c>
      <c r="B1" s="261"/>
      <c r="C1" s="261"/>
      <c r="D1" s="261"/>
      <c r="E1" s="261"/>
      <c r="F1" s="261"/>
      <c r="G1" s="62"/>
      <c r="H1" s="62"/>
      <c r="I1" s="62"/>
      <c r="J1" s="62"/>
    </row>
    <row r="2" spans="1:10" ht="21" x14ac:dyDescent="0.4">
      <c r="A2" s="262" t="s">
        <v>143</v>
      </c>
      <c r="B2" s="262"/>
      <c r="C2" s="262"/>
      <c r="D2" s="262"/>
      <c r="E2" s="262"/>
      <c r="F2" s="262"/>
      <c r="G2" s="62"/>
      <c r="H2" s="62"/>
      <c r="I2" s="62"/>
      <c r="J2" s="62"/>
    </row>
    <row r="3" spans="1:10" ht="17.100000000000001" customHeight="1" x14ac:dyDescent="0.3">
      <c r="A3" s="48"/>
    </row>
    <row r="4" spans="1:10" ht="27.6" customHeight="1" x14ac:dyDescent="0.3">
      <c r="A4" s="138" t="s">
        <v>95</v>
      </c>
      <c r="B4" s="46" t="s">
        <v>148</v>
      </c>
      <c r="C4" s="46" t="s">
        <v>149</v>
      </c>
      <c r="D4" s="46" t="s">
        <v>150</v>
      </c>
      <c r="E4" s="123" t="s">
        <v>123</v>
      </c>
      <c r="F4" s="122"/>
      <c r="G4" s="122"/>
      <c r="H4" s="122"/>
    </row>
    <row r="5" spans="1:10" x14ac:dyDescent="0.3">
      <c r="A5" s="40" t="s">
        <v>96</v>
      </c>
      <c r="B5" s="226">
        <f>'Budgets, Expenses &amp; Incentives'!H5</f>
        <v>18163.95</v>
      </c>
      <c r="C5" s="227">
        <f>'Budgets, Expenses &amp; Incentives'!H20</f>
        <v>11826.46</v>
      </c>
      <c r="D5" s="227">
        <f>'Budgets, Expenses &amp; Incentives'!H35</f>
        <v>2141.65</v>
      </c>
      <c r="E5" s="141">
        <f t="shared" ref="E5:E11" si="0">IFERROR(C5/B5,0)</f>
        <v>0.65109516377219701</v>
      </c>
      <c r="F5" s="122"/>
      <c r="G5" s="122"/>
      <c r="H5" s="122"/>
    </row>
    <row r="6" spans="1:10" x14ac:dyDescent="0.3">
      <c r="A6" s="40" t="s">
        <v>97</v>
      </c>
      <c r="B6" s="227">
        <f>'Budgets, Expenses &amp; Incentives'!H6</f>
        <v>19991.38</v>
      </c>
      <c r="C6" s="227">
        <f>'Budgets, Expenses &amp; Incentives'!H21</f>
        <v>8061.2156306039797</v>
      </c>
      <c r="D6" s="227">
        <f>'Budgets, Expenses &amp; Incentives'!H36</f>
        <v>3139.98</v>
      </c>
      <c r="E6" s="141">
        <f t="shared" si="0"/>
        <v>0.40323457563229648</v>
      </c>
    </row>
    <row r="7" spans="1:10" x14ac:dyDescent="0.3">
      <c r="A7" s="40" t="s">
        <v>98</v>
      </c>
      <c r="B7" s="227">
        <f>'Budgets, Expenses &amp; Incentives'!H7</f>
        <v>50282.798999999999</v>
      </c>
      <c r="C7" s="227">
        <f>'Budgets, Expenses &amp; Incentives'!H22</f>
        <v>19686.63552</v>
      </c>
      <c r="D7" s="227">
        <f>'Budgets, Expenses &amp; Incentives'!H37</f>
        <v>7649.0800000000008</v>
      </c>
      <c r="E7" s="141">
        <f t="shared" si="0"/>
        <v>0.39151829077772698</v>
      </c>
    </row>
    <row r="8" spans="1:10" x14ac:dyDescent="0.3">
      <c r="A8" s="40" t="s">
        <v>113</v>
      </c>
      <c r="B8" s="227">
        <f>'Budgets, Expenses &amp; Incentives'!H8</f>
        <v>83095.08600000001</v>
      </c>
      <c r="C8" s="227">
        <f>'Budgets, Expenses &amp; Incentives'!H23</f>
        <v>30270.032490000001</v>
      </c>
      <c r="D8" s="227">
        <f>'Budgets, Expenses &amp; Incentives'!H38</f>
        <v>19982</v>
      </c>
      <c r="E8" s="141">
        <f t="shared" si="0"/>
        <v>0.36428186006089452</v>
      </c>
    </row>
    <row r="9" spans="1:10" x14ac:dyDescent="0.3">
      <c r="A9" s="40" t="s">
        <v>124</v>
      </c>
      <c r="B9" s="227">
        <f>'Budgets, Expenses &amp; Incentives'!H9</f>
        <v>323121.09999999998</v>
      </c>
      <c r="C9" s="227">
        <f>'Budgets, Expenses &amp; Incentives'!H24</f>
        <v>235075.97999999998</v>
      </c>
      <c r="D9" s="227">
        <f>'Budgets, Expenses &amp; Incentives'!H39</f>
        <v>104171.22000000002</v>
      </c>
      <c r="E9" s="141">
        <f t="shared" si="0"/>
        <v>0.72751664933054505</v>
      </c>
    </row>
    <row r="10" spans="1:10" x14ac:dyDescent="0.3">
      <c r="A10" s="51" t="s">
        <v>99</v>
      </c>
      <c r="B10" s="227">
        <f>'Budgets, Expenses &amp; Incentives'!H10</f>
        <v>5407.97</v>
      </c>
      <c r="C10" s="227">
        <f>'Budgets, Expenses &amp; Incentives'!H25</f>
        <v>2209.13</v>
      </c>
      <c r="D10" s="227">
        <f>'Budgets, Expenses &amp; Incentives'!H40</f>
        <v>783.08999999999992</v>
      </c>
      <c r="E10" s="141">
        <f t="shared" si="0"/>
        <v>0.40849523943365068</v>
      </c>
    </row>
    <row r="11" spans="1:10" x14ac:dyDescent="0.3">
      <c r="A11" s="40" t="s">
        <v>100</v>
      </c>
      <c r="B11" s="227">
        <f>'Budgets, Expenses &amp; Incentives'!H11</f>
        <v>35970.050000000003</v>
      </c>
      <c r="C11" s="227">
        <f>'Budgets, Expenses &amp; Incentives'!H26</f>
        <v>35109.89</v>
      </c>
      <c r="D11" s="227">
        <f>'Budgets, Expenses &amp; Incentives'!H41</f>
        <v>28921.63</v>
      </c>
      <c r="E11" s="141">
        <f t="shared" si="0"/>
        <v>0.97608677218964102</v>
      </c>
    </row>
    <row r="12" spans="1:10" s="52" customFormat="1" ht="4.3499999999999996" customHeight="1" x14ac:dyDescent="0.3">
      <c r="B12" s="228"/>
      <c r="C12" s="228"/>
      <c r="D12" s="228"/>
      <c r="E12" s="53"/>
    </row>
    <row r="13" spans="1:10" x14ac:dyDescent="0.3">
      <c r="A13" s="40" t="s">
        <v>125</v>
      </c>
      <c r="B13" s="227">
        <f>'Budgets, Expenses &amp; Incentives'!H14</f>
        <v>287530.598</v>
      </c>
      <c r="C13" s="227">
        <f>'Budgets, Expenses &amp; Incentives'!H29</f>
        <v>91800.4597584</v>
      </c>
      <c r="D13" s="227">
        <f>'Budgets, Expenses &amp; Incentives'!H44</f>
        <v>75116.053148400009</v>
      </c>
      <c r="E13" s="141">
        <f>IFERROR(C13/B13,0)</f>
        <v>0.31927196756430076</v>
      </c>
    </row>
    <row r="14" spans="1:10" s="52" customFormat="1" ht="4.3499999999999996" customHeight="1" x14ac:dyDescent="0.3">
      <c r="B14" s="228"/>
      <c r="C14" s="228"/>
      <c r="D14" s="228"/>
      <c r="E14" s="53"/>
    </row>
    <row r="15" spans="1:10" x14ac:dyDescent="0.3">
      <c r="A15" s="45" t="s">
        <v>2</v>
      </c>
      <c r="B15" s="229">
        <f>SUM(B5:B13)</f>
        <v>823562.93299999996</v>
      </c>
      <c r="C15" s="229">
        <f>SUM(C5:C13)</f>
        <v>434039.80339900398</v>
      </c>
      <c r="D15" s="229">
        <f>SUM(D5:D13)</f>
        <v>241904.70314840003</v>
      </c>
      <c r="E15" s="153">
        <f>IFERROR(C15/B15,0)</f>
        <v>0.5270268804084266</v>
      </c>
    </row>
    <row r="16" spans="1:10" s="50" customFormat="1" ht="3" customHeight="1" x14ac:dyDescent="0.3">
      <c r="A16" s="56"/>
      <c r="B16" s="57"/>
      <c r="C16" s="57"/>
      <c r="D16" s="57"/>
      <c r="E16" s="57"/>
      <c r="F16" s="57"/>
    </row>
    <row r="17" spans="1:14" s="50" customFormat="1" x14ac:dyDescent="0.3">
      <c r="A17" s="56"/>
      <c r="B17" s="57"/>
      <c r="C17" s="57"/>
      <c r="D17" s="57"/>
      <c r="E17" s="57"/>
      <c r="F17" s="57"/>
    </row>
    <row r="18" spans="1:14" ht="28.05" customHeight="1" x14ac:dyDescent="0.3">
      <c r="A18" s="138" t="s">
        <v>104</v>
      </c>
      <c r="B18" s="46" t="s">
        <v>105</v>
      </c>
    </row>
    <row r="19" spans="1:14" x14ac:dyDescent="0.3">
      <c r="A19" s="40" t="s">
        <v>4</v>
      </c>
      <c r="B19" s="58">
        <f>Participants!G4</f>
        <v>291028</v>
      </c>
      <c r="C19" s="50"/>
    </row>
    <row r="20" spans="1:14" x14ac:dyDescent="0.3">
      <c r="A20" s="40" t="s">
        <v>8</v>
      </c>
      <c r="B20" s="58">
        <f>Participants!G5</f>
        <v>156810</v>
      </c>
    </row>
    <row r="21" spans="1:14" x14ac:dyDescent="0.3">
      <c r="A21" s="40" t="s">
        <v>11</v>
      </c>
      <c r="B21" s="58">
        <f>Participants!G6</f>
        <v>417717</v>
      </c>
    </row>
    <row r="22" spans="1:14" x14ac:dyDescent="0.3">
      <c r="A22" s="40" t="s">
        <v>9</v>
      </c>
      <c r="B22" s="58">
        <f>Participants!G7</f>
        <v>280878</v>
      </c>
    </row>
    <row r="23" spans="1:14" x14ac:dyDescent="0.3">
      <c r="A23" s="213" t="s">
        <v>12</v>
      </c>
      <c r="B23" s="58">
        <f>Participants!G8</f>
        <v>3725574</v>
      </c>
    </row>
    <row r="24" spans="1:14" x14ac:dyDescent="0.3">
      <c r="A24" s="40" t="s">
        <v>13</v>
      </c>
      <c r="B24" s="58">
        <f>Participants!G9</f>
        <v>60919</v>
      </c>
    </row>
    <row r="25" spans="1:14" x14ac:dyDescent="0.3">
      <c r="A25" s="40" t="s">
        <v>3</v>
      </c>
      <c r="B25" s="58">
        <f>Participants!G10</f>
        <v>199728</v>
      </c>
    </row>
    <row r="26" spans="1:14" s="52" customFormat="1" ht="4.3499999999999996" customHeight="1" x14ac:dyDescent="0.3">
      <c r="B26" s="60"/>
    </row>
    <row r="27" spans="1:14" x14ac:dyDescent="0.3">
      <c r="A27" s="40" t="s">
        <v>125</v>
      </c>
      <c r="B27" s="58">
        <f>Participants!G13</f>
        <v>25897</v>
      </c>
    </row>
    <row r="28" spans="1:14" s="52" customFormat="1" ht="4.3499999999999996" customHeight="1" x14ac:dyDescent="0.3">
      <c r="B28" s="60"/>
    </row>
    <row r="29" spans="1:14" x14ac:dyDescent="0.3">
      <c r="A29" s="45" t="s">
        <v>2</v>
      </c>
      <c r="B29" s="61">
        <f>SUM(B19:B27)</f>
        <v>5158551</v>
      </c>
    </row>
    <row r="30" spans="1:14" x14ac:dyDescent="0.3">
      <c r="B30" s="37"/>
      <c r="C30" s="37"/>
      <c r="D30" s="37"/>
      <c r="E30" s="37"/>
      <c r="F30" s="37"/>
      <c r="H30" s="50"/>
      <c r="I30" s="50"/>
      <c r="J30" s="50"/>
      <c r="K30" s="50"/>
    </row>
    <row r="31" spans="1:14" customFormat="1" x14ac:dyDescent="0.3">
      <c r="A31" s="63" t="s">
        <v>103</v>
      </c>
      <c r="B31" s="42" t="s">
        <v>93</v>
      </c>
      <c r="C31" s="42" t="s">
        <v>91</v>
      </c>
      <c r="D31" s="42" t="s">
        <v>90</v>
      </c>
      <c r="E31" s="142"/>
      <c r="H31" s="248"/>
      <c r="I31" s="248"/>
      <c r="J31" s="248"/>
      <c r="K31" s="248"/>
    </row>
    <row r="32" spans="1:14" customFormat="1" ht="14.55" customHeight="1" x14ac:dyDescent="0.3">
      <c r="A32" s="258" t="s">
        <v>94</v>
      </c>
      <c r="B32" s="249" t="s">
        <v>0</v>
      </c>
      <c r="C32" s="250"/>
      <c r="D32" s="251"/>
      <c r="E32" s="142"/>
      <c r="H32" s="13"/>
      <c r="I32" s="13"/>
      <c r="J32" s="13"/>
      <c r="K32" s="13"/>
      <c r="L32" s="13"/>
      <c r="M32" s="13"/>
      <c r="N32" s="13"/>
    </row>
    <row r="33" spans="1:15" customFormat="1" x14ac:dyDescent="0.3">
      <c r="A33" s="258"/>
      <c r="B33" s="41" t="s">
        <v>6</v>
      </c>
      <c r="C33" s="41" t="s">
        <v>7</v>
      </c>
      <c r="D33" s="41" t="s">
        <v>7</v>
      </c>
      <c r="E33" s="142"/>
      <c r="H33" s="13"/>
      <c r="I33" s="13"/>
      <c r="J33" s="13"/>
      <c r="K33" s="13"/>
      <c r="L33" s="13"/>
      <c r="M33" s="13"/>
      <c r="N33" s="13"/>
      <c r="O33" s="55"/>
    </row>
    <row r="34" spans="1:15" customFormat="1" ht="14.55" customHeight="1" x14ac:dyDescent="0.3">
      <c r="A34" s="40" t="s">
        <v>4</v>
      </c>
      <c r="B34" s="39">
        <f>'Electric Savings'!G5</f>
        <v>5294.6805809999996</v>
      </c>
      <c r="C34" s="39">
        <f>'Electric Savings'!G16</f>
        <v>25940.607821935002</v>
      </c>
      <c r="D34" s="44">
        <f>'Electric Savings'!G27</f>
        <v>224961.74375469968</v>
      </c>
      <c r="E34" s="143"/>
      <c r="H34" s="54"/>
      <c r="I34" s="54"/>
      <c r="J34" s="54"/>
      <c r="K34" s="54"/>
      <c r="L34" s="54"/>
      <c r="M34" s="54"/>
      <c r="N34" s="54"/>
      <c r="O34" s="49"/>
    </row>
    <row r="35" spans="1:15" customFormat="1" x14ac:dyDescent="0.3">
      <c r="A35" s="40" t="s">
        <v>11</v>
      </c>
      <c r="B35" s="39">
        <f>'Electric Savings'!G6</f>
        <v>8500.6767052800005</v>
      </c>
      <c r="C35" s="39">
        <f>'Electric Savings'!G17</f>
        <v>93651.336213500006</v>
      </c>
      <c r="D35" s="44">
        <f>'Electric Savings'!G28</f>
        <v>1285684.4412624999</v>
      </c>
      <c r="E35" s="143"/>
      <c r="H35" s="13"/>
      <c r="I35" s="13"/>
      <c r="J35" s="13"/>
      <c r="K35" s="13"/>
      <c r="L35" s="13"/>
      <c r="M35" s="13"/>
      <c r="N35" s="13"/>
    </row>
    <row r="36" spans="1:15" customFormat="1" x14ac:dyDescent="0.3">
      <c r="A36" s="40" t="s">
        <v>12</v>
      </c>
      <c r="B36" s="39">
        <f>'Electric Savings'!G7</f>
        <v>71444.669563774951</v>
      </c>
      <c r="C36" s="39">
        <f>'Electric Savings'!G18</f>
        <v>694840.16595119948</v>
      </c>
      <c r="D36" s="44">
        <f>'Electric Savings'!G29</f>
        <v>9397754.4713033233</v>
      </c>
      <c r="E36" s="143"/>
    </row>
    <row r="37" spans="1:15" customFormat="1" x14ac:dyDescent="0.3">
      <c r="A37" s="40" t="s">
        <v>13</v>
      </c>
      <c r="B37" s="39">
        <f>'Electric Savings'!G8</f>
        <v>1236.2</v>
      </c>
      <c r="C37" s="39">
        <f>'Electric Savings'!G19</f>
        <v>4644.3</v>
      </c>
      <c r="D37" s="44">
        <f>'Electric Savings'!G30</f>
        <v>61611.030000000006</v>
      </c>
      <c r="E37" s="143"/>
    </row>
    <row r="38" spans="1:15" s="52" customFormat="1" ht="4.3499999999999996" customHeight="1" x14ac:dyDescent="0.3">
      <c r="B38" s="59"/>
      <c r="C38" s="59"/>
      <c r="D38" s="60"/>
      <c r="E38" s="60"/>
    </row>
    <row r="39" spans="1:15" x14ac:dyDescent="0.3">
      <c r="A39" s="40" t="s">
        <v>125</v>
      </c>
      <c r="B39" s="39">
        <f>'Electric Savings'!G10</f>
        <v>45923.356041968225</v>
      </c>
      <c r="C39" s="39">
        <f>'Electric Savings'!G21</f>
        <v>219140.57725302584</v>
      </c>
      <c r="D39" s="44">
        <f>'Electric Savings'!G32</f>
        <v>3474531.2635426009</v>
      </c>
      <c r="E39" s="143"/>
    </row>
    <row r="40" spans="1:15" s="52" customFormat="1" ht="4.3499999999999996" customHeight="1" x14ac:dyDescent="0.3">
      <c r="B40" s="134"/>
      <c r="C40" s="59"/>
      <c r="D40" s="60"/>
      <c r="E40" s="60"/>
    </row>
    <row r="41" spans="1:15" s="3" customFormat="1" x14ac:dyDescent="0.3">
      <c r="A41" s="38" t="s">
        <v>2</v>
      </c>
      <c r="B41" s="43">
        <f>SUM(B34:B39)</f>
        <v>132399.58289202317</v>
      </c>
      <c r="C41" s="43">
        <f>SUM(C34:C39)</f>
        <v>1038216.9872396603</v>
      </c>
      <c r="D41" s="43">
        <f>SUM(D34:D39)</f>
        <v>14444542.949863125</v>
      </c>
      <c r="E41" s="144"/>
    </row>
    <row r="42" spans="1:15" x14ac:dyDescent="0.3">
      <c r="B42" s="37"/>
      <c r="C42" s="37"/>
      <c r="D42" s="37"/>
      <c r="E42" s="37"/>
      <c r="F42" s="37"/>
    </row>
    <row r="43" spans="1:15" x14ac:dyDescent="0.3">
      <c r="B43" s="42" t="s">
        <v>91</v>
      </c>
      <c r="C43" s="42" t="s">
        <v>90</v>
      </c>
      <c r="D43" s="37"/>
      <c r="E43" s="37"/>
      <c r="F43" s="37"/>
    </row>
    <row r="44" spans="1:15" x14ac:dyDescent="0.3">
      <c r="A44" s="259" t="s">
        <v>92</v>
      </c>
      <c r="B44" s="252" t="s">
        <v>0</v>
      </c>
      <c r="C44" s="252"/>
      <c r="D44" s="37"/>
      <c r="E44" s="37"/>
      <c r="F44" s="37"/>
    </row>
    <row r="45" spans="1:15" x14ac:dyDescent="0.3">
      <c r="A45" s="260"/>
      <c r="B45" s="41" t="s">
        <v>151</v>
      </c>
      <c r="C45" s="41" t="s">
        <v>151</v>
      </c>
      <c r="D45" s="37"/>
      <c r="E45" s="37"/>
      <c r="F45" s="37"/>
    </row>
    <row r="46" spans="1:15" x14ac:dyDescent="0.3">
      <c r="A46" s="40" t="s">
        <v>8</v>
      </c>
      <c r="B46" s="39">
        <f>'Gas Savings'!G5</f>
        <v>117213.18853</v>
      </c>
      <c r="C46" s="39">
        <f>'Gas Savings'!G16</f>
        <v>657183.51260000002</v>
      </c>
      <c r="D46" s="37"/>
      <c r="E46" s="37"/>
      <c r="F46" s="37"/>
    </row>
    <row r="47" spans="1:15" x14ac:dyDescent="0.3">
      <c r="A47" s="40" t="s">
        <v>9</v>
      </c>
      <c r="B47" s="39">
        <f>'Gas Savings'!G6</f>
        <v>344721.96999900002</v>
      </c>
      <c r="C47" s="39">
        <f>'Gas Savings'!G17</f>
        <v>1707906.4852</v>
      </c>
      <c r="D47" s="37"/>
      <c r="E47" s="37"/>
      <c r="F47" s="37"/>
    </row>
    <row r="48" spans="1:15" x14ac:dyDescent="0.3">
      <c r="A48" s="40" t="s">
        <v>12</v>
      </c>
      <c r="B48" s="39">
        <f>'Gas Savings'!G7</f>
        <v>1508709.6307586546</v>
      </c>
      <c r="C48" s="39">
        <f>'Gas Savings'!G18</f>
        <v>11807677.995634964</v>
      </c>
      <c r="D48" s="37"/>
      <c r="E48" s="37"/>
      <c r="F48" s="37"/>
    </row>
    <row r="49" spans="1:10" x14ac:dyDescent="0.3">
      <c r="A49" s="40" t="s">
        <v>3</v>
      </c>
      <c r="B49" s="39">
        <f>'Gas Savings'!G8</f>
        <v>257540.16806999999</v>
      </c>
      <c r="C49" s="39">
        <f>'Gas Savings'!G19</f>
        <v>1991778.28538</v>
      </c>
      <c r="D49" s="37"/>
      <c r="E49" s="37"/>
    </row>
    <row r="50" spans="1:10" s="52" customFormat="1" ht="4.3499999999999996" customHeight="1" x14ac:dyDescent="0.3">
      <c r="B50" s="59"/>
      <c r="C50" s="59"/>
    </row>
    <row r="51" spans="1:10" x14ac:dyDescent="0.3">
      <c r="A51" s="40" t="s">
        <v>125</v>
      </c>
      <c r="B51" s="39">
        <f>'Gas Savings'!G10</f>
        <v>611488.1911840617</v>
      </c>
      <c r="C51" s="39">
        <f>'Gas Savings'!G21</f>
        <v>10066247.952027097</v>
      </c>
    </row>
    <row r="52" spans="1:10" s="52" customFormat="1" ht="4.3499999999999996" customHeight="1" x14ac:dyDescent="0.3">
      <c r="B52" s="59"/>
      <c r="C52" s="59"/>
    </row>
    <row r="53" spans="1:10" s="3" customFormat="1" x14ac:dyDescent="0.3">
      <c r="A53" s="38" t="s">
        <v>2</v>
      </c>
      <c r="B53" s="43">
        <f>SUM(B46:B51)</f>
        <v>2839673.1485417164</v>
      </c>
      <c r="C53" s="43">
        <f>SUM(C46:C51)</f>
        <v>26230794.230842061</v>
      </c>
    </row>
    <row r="54" spans="1:10" s="156" customFormat="1" ht="3" customHeight="1" x14ac:dyDescent="0.3">
      <c r="B54" s="165"/>
      <c r="C54" s="165"/>
      <c r="D54" s="165"/>
      <c r="E54" s="165"/>
      <c r="F54" s="165"/>
    </row>
    <row r="55" spans="1:10" s="156" customFormat="1" x14ac:dyDescent="0.3">
      <c r="A55" s="156" t="s">
        <v>147</v>
      </c>
      <c r="B55" s="165"/>
      <c r="C55" s="165"/>
      <c r="D55" s="165"/>
      <c r="E55" s="165"/>
      <c r="F55" s="165"/>
    </row>
    <row r="56" spans="1:10" x14ac:dyDescent="0.3">
      <c r="B56" s="37"/>
      <c r="C56" s="37"/>
      <c r="D56" s="37"/>
      <c r="E56" s="37"/>
      <c r="F56" s="37"/>
    </row>
    <row r="57" spans="1:10" s="14" customFormat="1" ht="14.55" customHeight="1" x14ac:dyDescent="0.3">
      <c r="B57" s="255" t="s">
        <v>82</v>
      </c>
      <c r="C57" s="256"/>
      <c r="D57" s="256"/>
      <c r="E57" s="257"/>
      <c r="F57" s="255" t="s">
        <v>81</v>
      </c>
      <c r="G57" s="256"/>
      <c r="H57" s="256"/>
      <c r="I57" s="257"/>
    </row>
    <row r="58" spans="1:10" s="14" customFormat="1" ht="14.55" customHeight="1" x14ac:dyDescent="0.3">
      <c r="A58" s="263" t="s">
        <v>89</v>
      </c>
      <c r="B58" s="253" t="s">
        <v>79</v>
      </c>
      <c r="C58" s="246" t="s">
        <v>78</v>
      </c>
      <c r="D58" s="246" t="s">
        <v>84</v>
      </c>
      <c r="E58" s="246" t="s">
        <v>83</v>
      </c>
      <c r="F58" s="246" t="s">
        <v>79</v>
      </c>
      <c r="G58" s="246" t="s">
        <v>78</v>
      </c>
      <c r="H58" s="246" t="s">
        <v>84</v>
      </c>
      <c r="I58" s="246" t="s">
        <v>83</v>
      </c>
    </row>
    <row r="59" spans="1:10" s="14" customFormat="1" ht="14.55" customHeight="1" x14ac:dyDescent="0.3">
      <c r="A59" s="263"/>
      <c r="B59" s="254"/>
      <c r="C59" s="247"/>
      <c r="D59" s="247"/>
      <c r="E59" s="247"/>
      <c r="F59" s="247"/>
      <c r="G59" s="247"/>
      <c r="H59" s="247"/>
      <c r="I59" s="247"/>
    </row>
    <row r="60" spans="1:10" s="14" customFormat="1" x14ac:dyDescent="0.3">
      <c r="A60" s="263"/>
      <c r="B60" s="254"/>
      <c r="C60" s="247"/>
      <c r="D60" s="247"/>
      <c r="E60" s="247"/>
      <c r="F60" s="247"/>
      <c r="G60" s="247"/>
      <c r="H60" s="247"/>
      <c r="I60" s="247"/>
    </row>
    <row r="61" spans="1:10" s="14" customFormat="1" x14ac:dyDescent="0.3">
      <c r="A61" s="36" t="s">
        <v>88</v>
      </c>
      <c r="B61" s="33">
        <f>'Emissions Reductions'!B14</f>
        <v>609716.52159710962</v>
      </c>
      <c r="C61" s="32">
        <f>'Emissions Reductions'!C14</f>
        <v>391.69095427678087</v>
      </c>
      <c r="D61" s="32">
        <f>'Emissions Reductions'!D14</f>
        <v>316.1842642957148</v>
      </c>
      <c r="E61" s="32">
        <f>'Emissions Reductions'!E14</f>
        <v>1142.0386859636264</v>
      </c>
      <c r="F61" s="32">
        <f>'Emissions Reductions'!F14</f>
        <v>8482886.1323741619</v>
      </c>
      <c r="G61" s="32">
        <f>'Emissions Reductions'!G14</f>
        <v>5449.5321129029053</v>
      </c>
      <c r="H61" s="32">
        <f>'Emissions Reductions'!H14</f>
        <v>4399.0198983674063</v>
      </c>
      <c r="I61" s="35">
        <f>'Emissions Reductions'!I14</f>
        <v>15888.997244849437</v>
      </c>
    </row>
    <row r="62" spans="1:10" s="14" customFormat="1" x14ac:dyDescent="0.3">
      <c r="A62" s="34" t="s">
        <v>87</v>
      </c>
      <c r="B62" s="33">
        <f>'Emissions Reductions'!B27</f>
        <v>150487</v>
      </c>
      <c r="C62" s="32">
        <f>'Emissions Reductions'!C27</f>
        <v>1071.3312333134656</v>
      </c>
      <c r="D62" s="31"/>
      <c r="E62" s="31"/>
      <c r="F62" s="33">
        <f>'Emissions Reductions'!D27</f>
        <v>1395001</v>
      </c>
      <c r="G62" s="32">
        <f>'Emissions Reductions'!E27</f>
        <v>9895.7196521515943</v>
      </c>
      <c r="H62" s="31"/>
      <c r="I62" s="31"/>
    </row>
    <row r="63" spans="1:10" s="14" customFormat="1" x14ac:dyDescent="0.3">
      <c r="A63" s="30" t="s">
        <v>86</v>
      </c>
      <c r="B63" s="29">
        <f t="shared" ref="B63:I63" si="1">SUM(B61:B62)</f>
        <v>760203.52159710962</v>
      </c>
      <c r="C63" s="28">
        <f t="shared" si="1"/>
        <v>1463.0221875902466</v>
      </c>
      <c r="D63" s="27">
        <f t="shared" si="1"/>
        <v>316.1842642957148</v>
      </c>
      <c r="E63" s="135">
        <f t="shared" si="1"/>
        <v>1142.0386859636264</v>
      </c>
      <c r="F63" s="28">
        <f t="shared" si="1"/>
        <v>9877887.1323741619</v>
      </c>
      <c r="G63" s="28">
        <f t="shared" si="1"/>
        <v>15345.2517650545</v>
      </c>
      <c r="H63" s="27">
        <f t="shared" si="1"/>
        <v>4399.0198983674063</v>
      </c>
      <c r="I63" s="135">
        <f t="shared" si="1"/>
        <v>15888.997244849437</v>
      </c>
    </row>
    <row r="64" spans="1:10" s="14" customFormat="1" x14ac:dyDescent="0.3">
      <c r="A64" s="26"/>
      <c r="B64" s="25"/>
      <c r="C64" s="25"/>
      <c r="D64" s="25"/>
      <c r="E64" s="25"/>
      <c r="F64" s="24"/>
      <c r="G64" s="25"/>
      <c r="H64" s="25"/>
      <c r="I64" s="25"/>
      <c r="J64" s="24"/>
    </row>
  </sheetData>
  <mergeCells count="18">
    <mergeCell ref="A32:A33"/>
    <mergeCell ref="A44:A45"/>
    <mergeCell ref="G58:G60"/>
    <mergeCell ref="A1:F1"/>
    <mergeCell ref="A2:F2"/>
    <mergeCell ref="A58:A60"/>
    <mergeCell ref="E58:E60"/>
    <mergeCell ref="H58:H60"/>
    <mergeCell ref="H31:K31"/>
    <mergeCell ref="B32:D32"/>
    <mergeCell ref="B44:C44"/>
    <mergeCell ref="I58:I60"/>
    <mergeCell ref="B58:B60"/>
    <mergeCell ref="C58:C60"/>
    <mergeCell ref="D58:D60"/>
    <mergeCell ref="F58:F60"/>
    <mergeCell ref="B57:E57"/>
    <mergeCell ref="F57:I57"/>
  </mergeCells>
  <conditionalFormatting sqref="E13 E15">
    <cfRule type="expression" dxfId="13" priority="3965">
      <formula>IF($M13="TL",TRUE,FALSE)</formula>
    </cfRule>
    <cfRule type="expression" dxfId="12" priority="3966">
      <formula>IF($M13="ST",TRUE,FALSE)</formula>
    </cfRule>
    <cfRule type="expression" dxfId="11" priority="3967">
      <formula>IF(AND($M13="C",$N13=3),TRUE,FALSE)</formula>
    </cfRule>
    <cfRule type="expression" dxfId="10" priority="3968">
      <formula>IF(AND($M13&lt;&gt;"",$M13&lt;&gt;"ST"),TRUE,FALSE)</formula>
    </cfRule>
    <cfRule type="expression" dxfId="9" priority="3969">
      <formula>IF(OR($M13="ST",$M13="TL"),TRUE,FALSE)</formula>
    </cfRule>
    <cfRule type="expression" dxfId="8" priority="3970">
      <formula>IF($M13="SC",TRUE,FALSE)</formula>
    </cfRule>
  </conditionalFormatting>
  <conditionalFormatting sqref="E13 E15">
    <cfRule type="expression" dxfId="7" priority="3971">
      <formula>IF(AND($M13="C",$N13=2),TRUE,FALSE)</formula>
    </cfRule>
  </conditionalFormatting>
  <conditionalFormatting sqref="E5:E11">
    <cfRule type="expression" dxfId="6" priority="3972">
      <formula>IF($J5="TL",TRUE,FALSE)</formula>
    </cfRule>
    <cfRule type="expression" dxfId="5" priority="3973">
      <formula>IF($J5="ST",TRUE,FALSE)</formula>
    </cfRule>
    <cfRule type="expression" dxfId="4" priority="3974">
      <formula>IF(AND($J5="C",$K5=3),TRUE,FALSE)</formula>
    </cfRule>
    <cfRule type="expression" dxfId="3" priority="3975">
      <formula>IF(AND($J5&lt;&gt;"",$J5&lt;&gt;"ST"),TRUE,FALSE)</formula>
    </cfRule>
    <cfRule type="expression" dxfId="2" priority="3976">
      <formula>IF(OR($J5="ST",$J5="TL"),TRUE,FALSE)</formula>
    </cfRule>
    <cfRule type="expression" dxfId="1" priority="3977">
      <formula>IF($J5="SC",TRUE,FALSE)</formula>
    </cfRule>
  </conditionalFormatting>
  <conditionalFormatting sqref="E5:E11">
    <cfRule type="expression" dxfId="0" priority="3978">
      <formula>IF(AND($J5="C",$K5=2),TRUE,FALSE)</formula>
    </cfRule>
  </conditionalFormatting>
  <printOptions verticalCentered="1"/>
  <pageMargins left="0.7" right="0.7" top="0.75" bottom="1.75" header="0.3" footer="0.3"/>
  <pageSetup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362C8-8853-4681-9FA1-A9BCD2B5F3D1}">
  <dimension ref="A1:J47"/>
  <sheetViews>
    <sheetView showGridLines="0" workbookViewId="0"/>
  </sheetViews>
  <sheetFormatPr defaultColWidth="8.88671875" defaultRowHeight="14.4" x14ac:dyDescent="0.3"/>
  <cols>
    <col min="1" max="1" width="48.88671875" style="156" customWidth="1"/>
    <col min="2" max="3" width="17.5546875" style="156" customWidth="1"/>
    <col min="4" max="4" width="18.109375" style="156" customWidth="1"/>
    <col min="5" max="5" width="16.88671875" style="156" bestFit="1" customWidth="1"/>
    <col min="6" max="6" width="17.88671875" style="156" bestFit="1" customWidth="1"/>
    <col min="7" max="7" width="16.109375" style="156" customWidth="1"/>
    <col min="8" max="8" width="15.109375" style="156" customWidth="1"/>
    <col min="9" max="9" width="13.109375" style="156" customWidth="1"/>
    <col min="10" max="16384" width="8.88671875" style="156"/>
  </cols>
  <sheetData>
    <row r="1" spans="1:10" ht="21" x14ac:dyDescent="0.4">
      <c r="A1" s="212" t="s">
        <v>139</v>
      </c>
      <c r="B1" s="198"/>
      <c r="C1" s="198"/>
      <c r="D1" s="198"/>
      <c r="E1" s="198"/>
      <c r="F1" s="198"/>
      <c r="G1" s="198"/>
      <c r="H1" s="198"/>
      <c r="I1" s="198"/>
    </row>
    <row r="2" spans="1:10" ht="21" x14ac:dyDescent="0.4">
      <c r="A2" s="198" t="s">
        <v>143</v>
      </c>
      <c r="B2" s="198"/>
      <c r="C2" s="198"/>
      <c r="D2" s="198"/>
      <c r="E2" s="198"/>
      <c r="F2" s="198"/>
      <c r="G2" s="198"/>
      <c r="H2" s="198"/>
      <c r="I2" s="198"/>
    </row>
    <row r="3" spans="1:10" x14ac:dyDescent="0.3">
      <c r="A3" s="159"/>
      <c r="D3" s="196"/>
      <c r="G3" s="159"/>
    </row>
    <row r="4" spans="1:10" ht="28.05" customHeight="1" x14ac:dyDescent="0.3">
      <c r="A4" s="160" t="s">
        <v>95</v>
      </c>
      <c r="B4" s="161" t="s">
        <v>154</v>
      </c>
      <c r="C4" s="161" t="s">
        <v>155</v>
      </c>
      <c r="E4" s="159"/>
      <c r="F4" s="159"/>
      <c r="G4" s="159"/>
    </row>
    <row r="5" spans="1:10" x14ac:dyDescent="0.3">
      <c r="A5" s="166" t="s">
        <v>96</v>
      </c>
      <c r="B5" s="221">
        <v>3004.57</v>
      </c>
      <c r="C5" s="221">
        <v>1805.12</v>
      </c>
      <c r="E5" s="159"/>
      <c r="F5" s="159"/>
      <c r="G5" s="159"/>
    </row>
    <row r="6" spans="1:10" x14ac:dyDescent="0.3">
      <c r="A6" s="163" t="s">
        <v>97</v>
      </c>
      <c r="B6" s="221">
        <v>143.41999999999999</v>
      </c>
      <c r="C6" s="221">
        <v>143.41999999999999</v>
      </c>
    </row>
    <row r="7" spans="1:10" x14ac:dyDescent="0.3">
      <c r="A7" s="163" t="s">
        <v>98</v>
      </c>
      <c r="B7" s="199"/>
      <c r="C7" s="199"/>
      <c r="D7" s="196"/>
    </row>
    <row r="8" spans="1:10" ht="15" x14ac:dyDescent="0.3">
      <c r="A8" s="163" t="s">
        <v>152</v>
      </c>
      <c r="B8" s="221">
        <v>135055.66</v>
      </c>
      <c r="C8" s="221">
        <v>24007.62</v>
      </c>
      <c r="D8" s="289"/>
      <c r="E8" s="290"/>
      <c r="F8" s="290"/>
      <c r="G8" s="290"/>
      <c r="H8" s="290"/>
      <c r="I8" s="290"/>
    </row>
    <row r="9" spans="1:10" x14ac:dyDescent="0.3">
      <c r="A9" s="163" t="s">
        <v>124</v>
      </c>
      <c r="B9" s="221">
        <v>56911.93</v>
      </c>
      <c r="C9" s="221">
        <v>39671.03</v>
      </c>
    </row>
    <row r="10" spans="1:10" x14ac:dyDescent="0.3">
      <c r="A10" s="164" t="s">
        <v>99</v>
      </c>
      <c r="B10" s="221">
        <v>0</v>
      </c>
      <c r="C10" s="221">
        <v>0</v>
      </c>
      <c r="D10" s="200"/>
      <c r="E10" s="200"/>
    </row>
    <row r="11" spans="1:10" x14ac:dyDescent="0.3">
      <c r="A11" s="163" t="s">
        <v>100</v>
      </c>
      <c r="B11" s="221">
        <v>1647.13</v>
      </c>
      <c r="C11" s="221">
        <v>1647.13</v>
      </c>
    </row>
    <row r="12" spans="1:10" x14ac:dyDescent="0.3">
      <c r="A12" s="167" t="s">
        <v>2</v>
      </c>
      <c r="B12" s="168">
        <f>SUM(B5:B11)</f>
        <v>196762.71</v>
      </c>
      <c r="C12" s="168">
        <f>SUM(C5:C11)</f>
        <v>67274.320000000007</v>
      </c>
    </row>
    <row r="13" spans="1:10" ht="4.2" customHeight="1" x14ac:dyDescent="0.3">
      <c r="A13" s="159"/>
      <c r="B13" s="169"/>
      <c r="C13" s="169"/>
    </row>
    <row r="14" spans="1:10" ht="32.4" customHeight="1" x14ac:dyDescent="0.3">
      <c r="A14" s="287" t="s">
        <v>153</v>
      </c>
      <c r="B14" s="288"/>
      <c r="C14" s="288"/>
      <c r="D14" s="288"/>
      <c r="E14" s="288"/>
      <c r="F14" s="288"/>
    </row>
    <row r="15" spans="1:10" x14ac:dyDescent="0.3">
      <c r="A15" s="159"/>
      <c r="B15" s="169"/>
      <c r="C15" s="169"/>
    </row>
    <row r="16" spans="1:10" s="173" customFormat="1" x14ac:dyDescent="0.3">
      <c r="A16" s="186"/>
      <c r="B16" s="171" t="s">
        <v>93</v>
      </c>
      <c r="C16" s="171" t="s">
        <v>91</v>
      </c>
      <c r="D16" s="171" t="s">
        <v>90</v>
      </c>
      <c r="G16" s="235"/>
      <c r="H16" s="235"/>
      <c r="I16" s="235"/>
      <c r="J16" s="235"/>
    </row>
    <row r="17" spans="1:8" s="173" customFormat="1" x14ac:dyDescent="0.3">
      <c r="A17" s="230" t="s">
        <v>94</v>
      </c>
      <c r="B17" s="232" t="s">
        <v>0</v>
      </c>
      <c r="C17" s="233"/>
      <c r="D17" s="234"/>
    </row>
    <row r="18" spans="1:8" s="173" customFormat="1" ht="13.5" customHeight="1" x14ac:dyDescent="0.3">
      <c r="A18" s="231"/>
      <c r="B18" s="174" t="s">
        <v>6</v>
      </c>
      <c r="C18" s="174" t="s">
        <v>7</v>
      </c>
      <c r="D18" s="174" t="s">
        <v>7</v>
      </c>
      <c r="E18" s="179"/>
      <c r="F18" s="156"/>
      <c r="H18" s="176"/>
    </row>
    <row r="19" spans="1:8" s="173" customFormat="1" x14ac:dyDescent="0.3">
      <c r="A19" s="166" t="s">
        <v>4</v>
      </c>
      <c r="B19" s="222">
        <v>3583</v>
      </c>
      <c r="C19" s="222">
        <v>12213</v>
      </c>
      <c r="D19" s="222">
        <v>43949</v>
      </c>
      <c r="E19" s="179"/>
      <c r="F19" s="156"/>
      <c r="H19" s="176"/>
    </row>
    <row r="20" spans="1:8" s="173" customFormat="1" x14ac:dyDescent="0.3">
      <c r="A20" s="218" t="s">
        <v>8</v>
      </c>
      <c r="B20" s="222">
        <v>0</v>
      </c>
      <c r="C20" s="222">
        <v>11.571999999999999</v>
      </c>
      <c r="D20" s="222">
        <v>173.58</v>
      </c>
      <c r="E20" s="179"/>
      <c r="F20" s="156"/>
      <c r="H20" s="176"/>
    </row>
    <row r="21" spans="1:8" s="173" customFormat="1" x14ac:dyDescent="0.3">
      <c r="A21" s="166" t="s">
        <v>11</v>
      </c>
      <c r="B21" s="201"/>
      <c r="C21" s="201"/>
      <c r="D21" s="202"/>
      <c r="E21" s="196"/>
      <c r="H21" s="156"/>
    </row>
    <row r="22" spans="1:8" s="173" customFormat="1" x14ac:dyDescent="0.3">
      <c r="A22" s="218" t="s">
        <v>9</v>
      </c>
      <c r="B22" s="222">
        <v>0</v>
      </c>
      <c r="C22" s="222">
        <v>431.94059182793046</v>
      </c>
      <c r="D22" s="222">
        <v>6253.9408774189569</v>
      </c>
      <c r="E22" s="156"/>
    </row>
    <row r="23" spans="1:8" s="173" customFormat="1" x14ac:dyDescent="0.3">
      <c r="A23" s="166" t="s">
        <v>12</v>
      </c>
      <c r="B23" s="222">
        <v>2497.2092021246167</v>
      </c>
      <c r="C23" s="222">
        <v>16823.319461142579</v>
      </c>
      <c r="D23" s="222">
        <v>268538.16880226228</v>
      </c>
      <c r="E23" s="156"/>
    </row>
    <row r="24" spans="1:8" s="173" customFormat="1" x14ac:dyDescent="0.3">
      <c r="A24" s="166" t="s">
        <v>13</v>
      </c>
      <c r="B24" s="222">
        <v>0</v>
      </c>
      <c r="C24" s="222">
        <v>0</v>
      </c>
      <c r="D24" s="222">
        <v>0</v>
      </c>
    </row>
    <row r="25" spans="1:8" s="173" customFormat="1" x14ac:dyDescent="0.3">
      <c r="A25" s="218" t="s">
        <v>3</v>
      </c>
      <c r="B25" s="222">
        <v>0</v>
      </c>
      <c r="C25" s="222">
        <v>0</v>
      </c>
      <c r="D25" s="222">
        <v>0</v>
      </c>
    </row>
    <row r="26" spans="1:8" s="177" customFormat="1" x14ac:dyDescent="0.3">
      <c r="A26" s="182" t="s">
        <v>2</v>
      </c>
      <c r="B26" s="183">
        <f>SUM(B19:B25)</f>
        <v>6080.2092021246171</v>
      </c>
      <c r="C26" s="183">
        <f t="shared" ref="C26:D26" si="0">SUM(C19:C25)</f>
        <v>29479.832052970509</v>
      </c>
      <c r="D26" s="183">
        <f t="shared" si="0"/>
        <v>318914.68967968127</v>
      </c>
    </row>
    <row r="27" spans="1:8" x14ac:dyDescent="0.3">
      <c r="B27" s="165"/>
      <c r="C27" s="165"/>
      <c r="D27" s="165"/>
      <c r="E27" s="165"/>
    </row>
    <row r="28" spans="1:8" x14ac:dyDescent="0.3">
      <c r="A28" s="186"/>
      <c r="B28" s="171" t="s">
        <v>91</v>
      </c>
      <c r="C28" s="171" t="s">
        <v>90</v>
      </c>
      <c r="D28" s="165"/>
      <c r="E28" s="165"/>
    </row>
    <row r="29" spans="1:8" x14ac:dyDescent="0.3">
      <c r="A29" s="230" t="s">
        <v>92</v>
      </c>
      <c r="B29" s="237" t="s">
        <v>0</v>
      </c>
      <c r="C29" s="237"/>
      <c r="D29" s="165"/>
      <c r="E29" s="165"/>
    </row>
    <row r="30" spans="1:8" x14ac:dyDescent="0.3">
      <c r="A30" s="231"/>
      <c r="B30" s="174" t="s">
        <v>1</v>
      </c>
      <c r="C30" s="174" t="s">
        <v>1</v>
      </c>
      <c r="D30" s="165"/>
      <c r="E30" s="165"/>
    </row>
    <row r="31" spans="1:8" x14ac:dyDescent="0.3">
      <c r="A31" s="218" t="s">
        <v>4</v>
      </c>
      <c r="B31" s="222">
        <v>0</v>
      </c>
      <c r="C31" s="222">
        <v>0</v>
      </c>
      <c r="F31" s="165"/>
    </row>
    <row r="32" spans="1:8" x14ac:dyDescent="0.3">
      <c r="A32" s="163" t="s">
        <v>8</v>
      </c>
      <c r="B32" s="222">
        <v>1932.2</v>
      </c>
      <c r="C32" s="222">
        <v>7832.9</v>
      </c>
      <c r="F32" s="165"/>
    </row>
    <row r="33" spans="1:9" x14ac:dyDescent="0.3">
      <c r="A33" s="163" t="s">
        <v>9</v>
      </c>
      <c r="B33" s="222">
        <v>15388.526499472548</v>
      </c>
      <c r="C33" s="222">
        <v>275330.18301284808</v>
      </c>
      <c r="F33" s="165"/>
    </row>
    <row r="34" spans="1:9" x14ac:dyDescent="0.3">
      <c r="A34" s="163" t="s">
        <v>12</v>
      </c>
      <c r="B34" s="222">
        <v>50510.393270340821</v>
      </c>
      <c r="C34" s="222">
        <v>1035843.7785913725</v>
      </c>
      <c r="F34" s="165"/>
    </row>
    <row r="35" spans="1:9" x14ac:dyDescent="0.3">
      <c r="A35" s="220" t="s">
        <v>13</v>
      </c>
      <c r="B35" s="222">
        <v>0</v>
      </c>
      <c r="C35" s="222">
        <v>0</v>
      </c>
      <c r="F35" s="165"/>
    </row>
    <row r="36" spans="1:9" x14ac:dyDescent="0.3">
      <c r="A36" s="163" t="s">
        <v>3</v>
      </c>
      <c r="B36" s="222">
        <v>0</v>
      </c>
      <c r="C36" s="222">
        <v>0</v>
      </c>
    </row>
    <row r="37" spans="1:9" x14ac:dyDescent="0.3">
      <c r="A37" s="182" t="s">
        <v>2</v>
      </c>
      <c r="B37" s="203">
        <f>SUM(B31:B36)</f>
        <v>67831.119769813376</v>
      </c>
      <c r="C37" s="203">
        <f>SUM(C31:C36)</f>
        <v>1319006.8616042207</v>
      </c>
      <c r="D37" s="165"/>
      <c r="E37" s="165"/>
    </row>
    <row r="38" spans="1:9" x14ac:dyDescent="0.3">
      <c r="B38" s="165"/>
      <c r="C38" s="165"/>
      <c r="D38" s="165"/>
      <c r="E38" s="165"/>
    </row>
    <row r="39" spans="1:9" s="186" customFormat="1" ht="14.55" customHeight="1" x14ac:dyDescent="0.3">
      <c r="B39" s="264" t="s">
        <v>82</v>
      </c>
      <c r="C39" s="265"/>
      <c r="D39" s="265"/>
      <c r="E39" s="265"/>
      <c r="F39" s="264" t="s">
        <v>81</v>
      </c>
      <c r="G39" s="265"/>
      <c r="H39" s="265"/>
      <c r="I39" s="265"/>
    </row>
    <row r="40" spans="1:9" s="186" customFormat="1" ht="14.55" customHeight="1" x14ac:dyDescent="0.3">
      <c r="A40" s="242" t="s">
        <v>89</v>
      </c>
      <c r="B40" s="240" t="s">
        <v>135</v>
      </c>
      <c r="C40" s="238" t="s">
        <v>136</v>
      </c>
      <c r="D40" s="238" t="s">
        <v>137</v>
      </c>
      <c r="E40" s="238" t="s">
        <v>83</v>
      </c>
      <c r="F40" s="238" t="s">
        <v>135</v>
      </c>
      <c r="G40" s="238" t="s">
        <v>136</v>
      </c>
      <c r="H40" s="238" t="s">
        <v>137</v>
      </c>
      <c r="I40" s="238" t="s">
        <v>83</v>
      </c>
    </row>
    <row r="41" spans="1:9" s="186" customFormat="1" ht="14.55" customHeight="1" x14ac:dyDescent="0.3">
      <c r="A41" s="242"/>
      <c r="B41" s="241"/>
      <c r="C41" s="239"/>
      <c r="D41" s="239"/>
      <c r="E41" s="239"/>
      <c r="F41" s="239"/>
      <c r="G41" s="239"/>
      <c r="H41" s="239"/>
      <c r="I41" s="239"/>
    </row>
    <row r="42" spans="1:9" s="186" customFormat="1" x14ac:dyDescent="0.3">
      <c r="A42" s="242"/>
      <c r="B42" s="241"/>
      <c r="C42" s="239"/>
      <c r="D42" s="239"/>
      <c r="E42" s="239"/>
      <c r="F42" s="239"/>
      <c r="G42" s="239"/>
      <c r="H42" s="239"/>
      <c r="I42" s="239"/>
    </row>
    <row r="43" spans="1:9" s="186" customFormat="1" x14ac:dyDescent="0.3">
      <c r="A43" s="187" t="s">
        <v>88</v>
      </c>
      <c r="B43" s="188">
        <f>C26*1292/2200</f>
        <v>17312.701369289953</v>
      </c>
      <c r="C43" s="188">
        <f>C26*0.83/2200</f>
        <v>11.121936638166146</v>
      </c>
      <c r="D43" s="188">
        <f>C26*0.67/2200</f>
        <v>8.9779488524955635</v>
      </c>
      <c r="E43" s="188">
        <f>C26*1.1/1000</f>
        <v>32.427815258267565</v>
      </c>
      <c r="F43" s="188">
        <f>D26*1292/2200</f>
        <v>187289.89957552191</v>
      </c>
      <c r="G43" s="188">
        <f>D26*0.83/2200</f>
        <v>120.31781474278883</v>
      </c>
      <c r="H43" s="188">
        <f>D26*0.67/2200</f>
        <v>97.12401912972112</v>
      </c>
      <c r="I43" s="188">
        <f>D26*1.1/1000</f>
        <v>350.8061586476494</v>
      </c>
    </row>
    <row r="44" spans="1:9" s="186" customFormat="1" x14ac:dyDescent="0.3">
      <c r="A44" s="189" t="s">
        <v>87</v>
      </c>
      <c r="B44" s="188">
        <f>B37*1292/2200</f>
        <v>39835.366701181309</v>
      </c>
      <c r="C44" s="188">
        <f>B37*0.83/2200</f>
        <v>25.590831549520502</v>
      </c>
      <c r="D44" s="204"/>
      <c r="E44" s="204"/>
      <c r="F44" s="188">
        <f>C37*1292/2200</f>
        <v>774616.75690575142</v>
      </c>
      <c r="G44" s="188">
        <f>C37*0.83/2200</f>
        <v>497.62531596886504</v>
      </c>
      <c r="H44" s="205"/>
      <c r="I44" s="205"/>
    </row>
    <row r="45" spans="1:9" s="186" customFormat="1" x14ac:dyDescent="0.3">
      <c r="A45" s="191" t="s">
        <v>86</v>
      </c>
      <c r="B45" s="192">
        <f>SUM(B43:B44)</f>
        <v>57148.068070471258</v>
      </c>
      <c r="C45" s="193">
        <f t="shared" ref="C45:I45" si="1">SUM(C43:C44)</f>
        <v>36.712768187686649</v>
      </c>
      <c r="D45" s="194">
        <f t="shared" si="1"/>
        <v>8.9779488524955635</v>
      </c>
      <c r="E45" s="195">
        <f t="shared" si="1"/>
        <v>32.427815258267565</v>
      </c>
      <c r="F45" s="193">
        <f t="shared" si="1"/>
        <v>961906.65648127336</v>
      </c>
      <c r="G45" s="193">
        <f t="shared" si="1"/>
        <v>617.94313071165391</v>
      </c>
      <c r="H45" s="194">
        <f t="shared" si="1"/>
        <v>97.12401912972112</v>
      </c>
      <c r="I45" s="195">
        <f t="shared" si="1"/>
        <v>350.8061586476494</v>
      </c>
    </row>
    <row r="46" spans="1:9" s="186" customFormat="1" x14ac:dyDescent="0.3">
      <c r="A46" s="206"/>
      <c r="B46" s="207"/>
      <c r="C46" s="207"/>
      <c r="D46" s="207"/>
      <c r="E46" s="208"/>
      <c r="F46" s="207"/>
      <c r="G46" s="207"/>
      <c r="H46" s="207"/>
      <c r="I46" s="208"/>
    </row>
    <row r="47" spans="1:9" x14ac:dyDescent="0.3">
      <c r="A47" s="209"/>
      <c r="B47" s="210"/>
    </row>
  </sheetData>
  <mergeCells count="17">
    <mergeCell ref="G40:G42"/>
    <mergeCell ref="H40:H42"/>
    <mergeCell ref="I40:I42"/>
    <mergeCell ref="A40:A42"/>
    <mergeCell ref="B40:B42"/>
    <mergeCell ref="C40:C42"/>
    <mergeCell ref="D40:D42"/>
    <mergeCell ref="E40:E42"/>
    <mergeCell ref="F40:F42"/>
    <mergeCell ref="A17:A18"/>
    <mergeCell ref="A29:A30"/>
    <mergeCell ref="B39:E39"/>
    <mergeCell ref="F39:I39"/>
    <mergeCell ref="G16:J16"/>
    <mergeCell ref="B17:D17"/>
    <mergeCell ref="B29:C29"/>
    <mergeCell ref="A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"/>
  <sheetViews>
    <sheetView showGridLines="0" zoomScaleNormal="100" workbookViewId="0"/>
  </sheetViews>
  <sheetFormatPr defaultColWidth="8.88671875" defaultRowHeight="18" x14ac:dyDescent="0.35"/>
  <cols>
    <col min="1" max="1" width="27.6640625" style="118" customWidth="1"/>
    <col min="2" max="2" width="21.5546875" style="118" customWidth="1"/>
    <col min="3" max="3" width="22.33203125" style="118" customWidth="1"/>
    <col min="4" max="4" width="22.5546875" style="118" customWidth="1"/>
    <col min="5" max="7" width="23.33203125" style="118" customWidth="1"/>
    <col min="8" max="9" width="21.109375" style="118" customWidth="1"/>
    <col min="10" max="16384" width="8.88671875" style="118"/>
  </cols>
  <sheetData>
    <row r="1" spans="1:11" x14ac:dyDescent="0.35">
      <c r="A1" s="130" t="s">
        <v>156</v>
      </c>
    </row>
    <row r="2" spans="1:11" s="119" customFormat="1" ht="15.6" customHeight="1" x14ac:dyDescent="0.35">
      <c r="A2" s="121"/>
      <c r="B2" s="120"/>
      <c r="C2" s="120"/>
    </row>
    <row r="3" spans="1:11" ht="18.75" customHeight="1" x14ac:dyDescent="0.35">
      <c r="B3" s="266" t="s">
        <v>129</v>
      </c>
      <c r="C3" s="267"/>
      <c r="D3" s="267"/>
      <c r="E3" s="267"/>
      <c r="F3" s="267"/>
      <c r="G3" s="267"/>
      <c r="H3" s="268"/>
      <c r="I3" s="140"/>
      <c r="J3" s="140"/>
      <c r="K3" s="140"/>
    </row>
    <row r="4" spans="1:11" customFormat="1" ht="28.8" x14ac:dyDescent="0.3">
      <c r="A4" s="4"/>
      <c r="B4" s="124" t="s">
        <v>101</v>
      </c>
      <c r="C4" s="124" t="s">
        <v>102</v>
      </c>
      <c r="D4" s="124" t="s">
        <v>41</v>
      </c>
      <c r="E4" s="124" t="s">
        <v>115</v>
      </c>
      <c r="F4" s="215" t="s">
        <v>132</v>
      </c>
      <c r="G4" s="216" t="s">
        <v>127</v>
      </c>
      <c r="H4" s="47" t="s">
        <v>114</v>
      </c>
    </row>
    <row r="5" spans="1:11" customFormat="1" ht="20.55" customHeight="1" x14ac:dyDescent="0.3">
      <c r="A5" s="128" t="s">
        <v>4</v>
      </c>
      <c r="B5" s="221">
        <v>8307.35</v>
      </c>
      <c r="C5" s="221">
        <v>6215.52</v>
      </c>
      <c r="D5" s="221">
        <v>549.08000000000004</v>
      </c>
      <c r="E5" s="221">
        <v>0</v>
      </c>
      <c r="F5" s="221">
        <v>950</v>
      </c>
      <c r="G5" s="221">
        <v>2142</v>
      </c>
      <c r="H5" s="148">
        <f>SUM(B5:G5)</f>
        <v>18163.95</v>
      </c>
    </row>
    <row r="6" spans="1:11" customFormat="1" ht="20.55" customHeight="1" x14ac:dyDescent="0.3">
      <c r="A6" s="128" t="s">
        <v>8</v>
      </c>
      <c r="B6" s="221">
        <v>13372</v>
      </c>
      <c r="C6" s="221">
        <v>2394.63</v>
      </c>
      <c r="D6" s="221">
        <v>852.75</v>
      </c>
      <c r="E6" s="221">
        <v>0</v>
      </c>
      <c r="F6" s="221">
        <v>0</v>
      </c>
      <c r="G6" s="221">
        <v>3372</v>
      </c>
      <c r="H6" s="148">
        <f t="shared" ref="H6:H11" si="0">SUM(B6:G6)</f>
        <v>19991.38</v>
      </c>
    </row>
    <row r="7" spans="1:11" customFormat="1" ht="20.55" customHeight="1" x14ac:dyDescent="0.3">
      <c r="A7" s="128" t="s">
        <v>11</v>
      </c>
      <c r="B7" s="221">
        <v>26580.43</v>
      </c>
      <c r="C7" s="221">
        <v>16782.759999999998</v>
      </c>
      <c r="D7" s="221">
        <v>1869.68</v>
      </c>
      <c r="E7" s="221">
        <v>0</v>
      </c>
      <c r="F7" s="221">
        <v>0</v>
      </c>
      <c r="G7" s="221">
        <v>5049.9290000000001</v>
      </c>
      <c r="H7" s="148">
        <f t="shared" si="0"/>
        <v>50282.798999999999</v>
      </c>
    </row>
    <row r="8" spans="1:11" customFormat="1" ht="20.55" customHeight="1" x14ac:dyDescent="0.3">
      <c r="A8" s="128" t="s">
        <v>9</v>
      </c>
      <c r="B8" s="221">
        <v>33185.730000000003</v>
      </c>
      <c r="C8" s="221">
        <v>36768.79</v>
      </c>
      <c r="D8" s="221">
        <v>7399.16</v>
      </c>
      <c r="E8" s="221">
        <v>0</v>
      </c>
      <c r="F8" s="221">
        <v>0</v>
      </c>
      <c r="G8" s="221">
        <v>5741.4059999999999</v>
      </c>
      <c r="H8" s="148">
        <f t="shared" si="0"/>
        <v>83095.08600000001</v>
      </c>
    </row>
    <row r="9" spans="1:11" customFormat="1" ht="20.55" customHeight="1" x14ac:dyDescent="0.3">
      <c r="A9" s="214" t="s">
        <v>12</v>
      </c>
      <c r="B9" s="221">
        <v>88477.68</v>
      </c>
      <c r="C9" s="221">
        <v>170980.42</v>
      </c>
      <c r="D9" s="221">
        <v>3547.82</v>
      </c>
      <c r="E9" s="221">
        <v>0</v>
      </c>
      <c r="F9" s="221">
        <v>35987.18</v>
      </c>
      <c r="G9" s="221">
        <v>24128</v>
      </c>
      <c r="H9" s="148">
        <f t="shared" si="0"/>
        <v>323121.09999999998</v>
      </c>
    </row>
    <row r="10" spans="1:11" customFormat="1" ht="20.55" customHeight="1" x14ac:dyDescent="0.3">
      <c r="A10" s="128" t="s">
        <v>13</v>
      </c>
      <c r="B10" s="221">
        <v>1729.1</v>
      </c>
      <c r="C10" s="221">
        <v>2153.02</v>
      </c>
      <c r="D10" s="221">
        <v>329.8</v>
      </c>
      <c r="E10" s="221">
        <v>766.05</v>
      </c>
      <c r="F10" s="221">
        <v>0</v>
      </c>
      <c r="G10" s="221">
        <v>430</v>
      </c>
      <c r="H10" s="148">
        <f t="shared" si="0"/>
        <v>5407.97</v>
      </c>
    </row>
    <row r="11" spans="1:11" customFormat="1" ht="20.55" customHeight="1" x14ac:dyDescent="0.3">
      <c r="A11" s="128" t="s">
        <v>3</v>
      </c>
      <c r="B11" s="221">
        <v>29187</v>
      </c>
      <c r="C11" s="221">
        <v>2238.4899999999998</v>
      </c>
      <c r="D11" s="221">
        <v>1211.56</v>
      </c>
      <c r="E11" s="221">
        <v>0</v>
      </c>
      <c r="F11" s="221">
        <v>0</v>
      </c>
      <c r="G11" s="221">
        <v>3333</v>
      </c>
      <c r="H11" s="148">
        <f t="shared" si="0"/>
        <v>35970.050000000003</v>
      </c>
    </row>
    <row r="12" spans="1:11" customFormat="1" ht="20.55" customHeight="1" x14ac:dyDescent="0.3">
      <c r="A12" s="149" t="s">
        <v>126</v>
      </c>
      <c r="B12" s="150">
        <f>SUM(B5:B11)</f>
        <v>200839.29</v>
      </c>
      <c r="C12" s="150">
        <f t="shared" ref="C12:H12" si="1">SUM(C5:C11)</f>
        <v>237533.62999999998</v>
      </c>
      <c r="D12" s="150">
        <f t="shared" si="1"/>
        <v>15759.849999999999</v>
      </c>
      <c r="E12" s="150">
        <f t="shared" si="1"/>
        <v>766.05</v>
      </c>
      <c r="F12" s="150">
        <f t="shared" si="1"/>
        <v>36937.18</v>
      </c>
      <c r="G12" s="150">
        <f t="shared" si="1"/>
        <v>44196.334999999999</v>
      </c>
      <c r="H12" s="150">
        <f t="shared" si="1"/>
        <v>536032.33499999996</v>
      </c>
    </row>
    <row r="13" spans="1:11" customFormat="1" ht="6.6" customHeight="1" x14ac:dyDescent="0.3">
      <c r="A13" s="56"/>
      <c r="B13" s="125"/>
      <c r="C13" s="125"/>
      <c r="D13" s="125"/>
      <c r="E13" s="125"/>
      <c r="F13" s="125"/>
      <c r="G13" s="125"/>
      <c r="H13" s="126"/>
    </row>
    <row r="14" spans="1:11" customFormat="1" ht="18.600000000000001" customHeight="1" x14ac:dyDescent="0.3">
      <c r="A14" s="128" t="s">
        <v>142</v>
      </c>
      <c r="B14" s="221">
        <v>32186.739000000001</v>
      </c>
      <c r="C14" s="221">
        <v>255343.859</v>
      </c>
      <c r="D14" s="221">
        <v>0</v>
      </c>
      <c r="E14" s="221">
        <v>0</v>
      </c>
      <c r="F14" s="53"/>
      <c r="G14" s="53"/>
      <c r="H14" s="148">
        <f t="shared" ref="H14" si="2">SUM(B14:E14)</f>
        <v>287530.598</v>
      </c>
    </row>
    <row r="15" spans="1:11" customFormat="1" ht="6" customHeight="1" x14ac:dyDescent="0.3">
      <c r="A15" s="52"/>
      <c r="B15" s="125"/>
      <c r="C15" s="125"/>
      <c r="D15" s="125"/>
      <c r="E15" s="125"/>
      <c r="F15" s="125"/>
      <c r="G15" s="125"/>
      <c r="H15" s="127"/>
    </row>
    <row r="16" spans="1:11" customFormat="1" ht="19.05" customHeight="1" x14ac:dyDescent="0.3">
      <c r="A16" s="129" t="s">
        <v>2</v>
      </c>
      <c r="B16" s="147">
        <f>SUM(B12,B14)</f>
        <v>233026.02900000001</v>
      </c>
      <c r="C16" s="147">
        <f>SUM(C12,C14)</f>
        <v>492877.48899999994</v>
      </c>
      <c r="D16" s="147">
        <f>SUM(D12,D14)</f>
        <v>15759.849999999999</v>
      </c>
      <c r="E16" s="147">
        <f>SUM(E12,E14)</f>
        <v>766.05</v>
      </c>
      <c r="F16" s="147">
        <f>F12</f>
        <v>36937.18</v>
      </c>
      <c r="G16" s="147">
        <f>G12</f>
        <v>44196.334999999999</v>
      </c>
      <c r="H16" s="147">
        <f>SUM(H12,H14)</f>
        <v>823562.93299999996</v>
      </c>
    </row>
    <row r="18" spans="1:8" x14ac:dyDescent="0.35">
      <c r="B18" s="269" t="s">
        <v>130</v>
      </c>
      <c r="C18" s="269"/>
      <c r="D18" s="269"/>
      <c r="E18" s="269"/>
      <c r="F18" s="270"/>
      <c r="G18" s="270"/>
      <c r="H18" s="270"/>
    </row>
    <row r="19" spans="1:8" ht="28.8" x14ac:dyDescent="0.35">
      <c r="A19" s="4"/>
      <c r="B19" s="47" t="s">
        <v>101</v>
      </c>
      <c r="C19" s="47" t="s">
        <v>102</v>
      </c>
      <c r="D19" s="47" t="s">
        <v>41</v>
      </c>
      <c r="E19" s="47" t="s">
        <v>115</v>
      </c>
      <c r="F19" s="217" t="s">
        <v>132</v>
      </c>
      <c r="G19" s="216" t="s">
        <v>127</v>
      </c>
      <c r="H19" s="47" t="s">
        <v>114</v>
      </c>
    </row>
    <row r="20" spans="1:8" x14ac:dyDescent="0.35">
      <c r="A20" s="128" t="s">
        <v>4</v>
      </c>
      <c r="B20" s="221">
        <v>4635.09</v>
      </c>
      <c r="C20" s="221">
        <v>4980.82</v>
      </c>
      <c r="D20" s="221">
        <v>156.80000000000001</v>
      </c>
      <c r="E20" s="221">
        <v>0</v>
      </c>
      <c r="F20" s="221">
        <v>180.25</v>
      </c>
      <c r="G20" s="221">
        <v>1873.5</v>
      </c>
      <c r="H20" s="148">
        <f>SUM(B20:G20)</f>
        <v>11826.46</v>
      </c>
    </row>
    <row r="21" spans="1:8" x14ac:dyDescent="0.35">
      <c r="A21" s="128" t="s">
        <v>8</v>
      </c>
      <c r="B21" s="221">
        <v>4605.7056306039804</v>
      </c>
      <c r="C21" s="221">
        <v>1066.04</v>
      </c>
      <c r="D21" s="221">
        <v>371.41</v>
      </c>
      <c r="E21" s="221">
        <v>0</v>
      </c>
      <c r="F21" s="221">
        <v>0</v>
      </c>
      <c r="G21" s="221">
        <v>2018.06</v>
      </c>
      <c r="H21" s="148">
        <f t="shared" ref="H21:H26" si="3">SUM(B21:G21)</f>
        <v>8061.2156306039797</v>
      </c>
    </row>
    <row r="22" spans="1:8" x14ac:dyDescent="0.35">
      <c r="A22" s="128" t="s">
        <v>11</v>
      </c>
      <c r="B22" s="221">
        <v>12035.91</v>
      </c>
      <c r="C22" s="221">
        <v>3451.25</v>
      </c>
      <c r="D22" s="221">
        <v>336.09</v>
      </c>
      <c r="E22" s="221">
        <v>0</v>
      </c>
      <c r="F22" s="221">
        <v>0</v>
      </c>
      <c r="G22" s="221">
        <v>3863.3855199999998</v>
      </c>
      <c r="H22" s="148">
        <f t="shared" si="3"/>
        <v>19686.63552</v>
      </c>
    </row>
    <row r="23" spans="1:8" x14ac:dyDescent="0.35">
      <c r="A23" s="128" t="s">
        <v>9</v>
      </c>
      <c r="B23" s="221">
        <v>23305</v>
      </c>
      <c r="C23" s="221">
        <v>1695</v>
      </c>
      <c r="D23" s="221">
        <v>301</v>
      </c>
      <c r="E23" s="221">
        <v>0</v>
      </c>
      <c r="F23" s="221">
        <v>0</v>
      </c>
      <c r="G23" s="221">
        <v>4969.0324900000005</v>
      </c>
      <c r="H23" s="148">
        <f t="shared" si="3"/>
        <v>30270.032490000001</v>
      </c>
    </row>
    <row r="24" spans="1:8" x14ac:dyDescent="0.35">
      <c r="A24" s="214" t="s">
        <v>12</v>
      </c>
      <c r="B24" s="221">
        <v>105399.17</v>
      </c>
      <c r="C24" s="221">
        <v>70443.759999999995</v>
      </c>
      <c r="D24" s="221">
        <v>2578.2600000000002</v>
      </c>
      <c r="E24" s="221">
        <v>0</v>
      </c>
      <c r="F24" s="221">
        <v>36082.21</v>
      </c>
      <c r="G24" s="221">
        <v>20572.580000000002</v>
      </c>
      <c r="H24" s="148">
        <f t="shared" si="3"/>
        <v>235075.97999999998</v>
      </c>
    </row>
    <row r="25" spans="1:8" x14ac:dyDescent="0.35">
      <c r="A25" s="128" t="s">
        <v>13</v>
      </c>
      <c r="B25" s="221">
        <v>908.89</v>
      </c>
      <c r="C25" s="221">
        <v>925.12</v>
      </c>
      <c r="D25" s="221">
        <v>86.33</v>
      </c>
      <c r="E25" s="221">
        <v>206.35</v>
      </c>
      <c r="F25" s="221">
        <v>17.16</v>
      </c>
      <c r="G25" s="221">
        <v>65.28</v>
      </c>
      <c r="H25" s="148">
        <f t="shared" si="3"/>
        <v>2209.13</v>
      </c>
    </row>
    <row r="26" spans="1:8" x14ac:dyDescent="0.35">
      <c r="A26" s="128" t="s">
        <v>3</v>
      </c>
      <c r="B26" s="221">
        <v>30885</v>
      </c>
      <c r="C26" s="221">
        <v>1070.96</v>
      </c>
      <c r="D26" s="221">
        <v>394.93</v>
      </c>
      <c r="E26" s="221">
        <v>0</v>
      </c>
      <c r="F26" s="221">
        <v>0</v>
      </c>
      <c r="G26" s="221">
        <v>2759</v>
      </c>
      <c r="H26" s="148">
        <f t="shared" si="3"/>
        <v>35109.89</v>
      </c>
    </row>
    <row r="27" spans="1:8" x14ac:dyDescent="0.35">
      <c r="A27" s="149" t="s">
        <v>126</v>
      </c>
      <c r="B27" s="150">
        <f>SUM(B20:B26)</f>
        <v>181774.765630604</v>
      </c>
      <c r="C27" s="150">
        <f t="shared" ref="C27" si="4">SUM(C20:C26)</f>
        <v>83632.95</v>
      </c>
      <c r="D27" s="150">
        <f t="shared" ref="D27" si="5">SUM(D20:D26)</f>
        <v>4224.8200000000006</v>
      </c>
      <c r="E27" s="150">
        <f t="shared" ref="E27:G27" si="6">SUM(E20:E26)</f>
        <v>206.35</v>
      </c>
      <c r="F27" s="150">
        <f t="shared" si="6"/>
        <v>36279.620000000003</v>
      </c>
      <c r="G27" s="150">
        <f t="shared" si="6"/>
        <v>36120.838009999999</v>
      </c>
      <c r="H27" s="150">
        <f t="shared" ref="H27" si="7">SUM(H20:H26)</f>
        <v>342239.343640604</v>
      </c>
    </row>
    <row r="28" spans="1:8" customFormat="1" ht="6.6" customHeight="1" x14ac:dyDescent="0.3">
      <c r="A28" s="56"/>
      <c r="B28" s="125"/>
      <c r="C28" s="125"/>
      <c r="D28" s="125"/>
      <c r="E28" s="125"/>
      <c r="F28" s="125"/>
      <c r="G28" s="125"/>
      <c r="H28" s="126"/>
    </row>
    <row r="29" spans="1:8" customFormat="1" ht="18.600000000000001" customHeight="1" x14ac:dyDescent="0.3">
      <c r="A29" s="128" t="s">
        <v>142</v>
      </c>
      <c r="B29" s="221">
        <v>24946.366429999998</v>
      </c>
      <c r="C29" s="221">
        <v>66854.093328400006</v>
      </c>
      <c r="D29" s="221">
        <v>0</v>
      </c>
      <c r="E29" s="221">
        <v>0</v>
      </c>
      <c r="F29" s="53"/>
      <c r="G29" s="53"/>
      <c r="H29" s="148">
        <f t="shared" ref="H29" si="8">SUM(B29:E29)</f>
        <v>91800.4597584</v>
      </c>
    </row>
    <row r="30" spans="1:8" customFormat="1" ht="6.6" customHeight="1" x14ac:dyDescent="0.3">
      <c r="A30" s="52"/>
      <c r="B30" s="125"/>
      <c r="C30" s="125"/>
      <c r="D30" s="125"/>
      <c r="E30" s="125"/>
      <c r="F30" s="125"/>
      <c r="G30" s="125"/>
      <c r="H30" s="126"/>
    </row>
    <row r="31" spans="1:8" x14ac:dyDescent="0.35">
      <c r="A31" s="129" t="s">
        <v>2</v>
      </c>
      <c r="B31" s="147">
        <f>SUM(B27,B29)</f>
        <v>206721.132060604</v>
      </c>
      <c r="C31" s="147">
        <f>SUM(C27,C29)</f>
        <v>150487.0433284</v>
      </c>
      <c r="D31" s="147">
        <f>SUM(D27,D29)</f>
        <v>4224.8200000000006</v>
      </c>
      <c r="E31" s="147">
        <f>SUM(E27,E29)</f>
        <v>206.35</v>
      </c>
      <c r="F31" s="147">
        <f>F27</f>
        <v>36279.620000000003</v>
      </c>
      <c r="G31" s="147">
        <f>G27</f>
        <v>36120.838009999999</v>
      </c>
      <c r="H31" s="147">
        <f>SUM(H27,H29)</f>
        <v>434039.80339900398</v>
      </c>
    </row>
    <row r="33" spans="1:8" x14ac:dyDescent="0.35">
      <c r="B33" s="269" t="s">
        <v>131</v>
      </c>
      <c r="C33" s="269"/>
      <c r="D33" s="269"/>
      <c r="E33" s="269"/>
      <c r="F33" s="270"/>
      <c r="G33" s="270"/>
      <c r="H33" s="270"/>
    </row>
    <row r="34" spans="1:8" ht="28.8" x14ac:dyDescent="0.35">
      <c r="A34" s="4"/>
      <c r="B34" s="47" t="s">
        <v>101</v>
      </c>
      <c r="C34" s="47" t="s">
        <v>102</v>
      </c>
      <c r="D34" s="47" t="s">
        <v>41</v>
      </c>
      <c r="E34" s="47" t="s">
        <v>115</v>
      </c>
      <c r="F34" s="217" t="s">
        <v>132</v>
      </c>
      <c r="G34" s="216" t="s">
        <v>127</v>
      </c>
      <c r="H34" s="47" t="s">
        <v>114</v>
      </c>
    </row>
    <row r="35" spans="1:8" x14ac:dyDescent="0.35">
      <c r="A35" s="128" t="s">
        <v>4</v>
      </c>
      <c r="B35" s="221">
        <v>930.65</v>
      </c>
      <c r="C35" s="221">
        <v>1211</v>
      </c>
      <c r="D35" s="221">
        <v>0</v>
      </c>
      <c r="E35" s="221">
        <v>0</v>
      </c>
      <c r="F35" s="221">
        <v>0</v>
      </c>
      <c r="G35" s="221">
        <v>0</v>
      </c>
      <c r="H35" s="148">
        <f>SUM(B35:G35)</f>
        <v>2141.65</v>
      </c>
    </row>
    <row r="36" spans="1:8" x14ac:dyDescent="0.35">
      <c r="A36" s="128" t="s">
        <v>8</v>
      </c>
      <c r="B36" s="221">
        <v>3002.26</v>
      </c>
      <c r="C36" s="221">
        <v>103.99</v>
      </c>
      <c r="D36" s="221">
        <v>33.729999999999997</v>
      </c>
      <c r="E36" s="221">
        <v>0</v>
      </c>
      <c r="F36" s="221">
        <v>0</v>
      </c>
      <c r="G36" s="221">
        <v>0</v>
      </c>
      <c r="H36" s="148">
        <f t="shared" ref="H36:H41" si="9">SUM(B36:G36)</f>
        <v>3139.98</v>
      </c>
    </row>
    <row r="37" spans="1:8" x14ac:dyDescent="0.35">
      <c r="A37" s="128" t="s">
        <v>11</v>
      </c>
      <c r="B37" s="221">
        <v>6605.27</v>
      </c>
      <c r="C37" s="221">
        <v>1023.46</v>
      </c>
      <c r="D37" s="221">
        <v>20.350000000000001</v>
      </c>
      <c r="E37" s="221">
        <v>0</v>
      </c>
      <c r="F37" s="221">
        <v>0</v>
      </c>
      <c r="G37" s="221">
        <v>0</v>
      </c>
      <c r="H37" s="148">
        <f t="shared" si="9"/>
        <v>7649.0800000000008</v>
      </c>
    </row>
    <row r="38" spans="1:8" x14ac:dyDescent="0.35">
      <c r="A38" s="128" t="s">
        <v>9</v>
      </c>
      <c r="B38" s="221">
        <v>19756</v>
      </c>
      <c r="C38" s="221">
        <v>226</v>
      </c>
      <c r="D38" s="221">
        <v>0</v>
      </c>
      <c r="E38" s="221">
        <v>0</v>
      </c>
      <c r="F38" s="221">
        <v>0</v>
      </c>
      <c r="G38" s="221">
        <v>0</v>
      </c>
      <c r="H38" s="148">
        <f t="shared" si="9"/>
        <v>19982</v>
      </c>
    </row>
    <row r="39" spans="1:8" x14ac:dyDescent="0.35">
      <c r="A39" s="214" t="s">
        <v>12</v>
      </c>
      <c r="B39" s="221">
        <v>57340.5</v>
      </c>
      <c r="C39" s="221">
        <v>45792.26</v>
      </c>
      <c r="D39" s="221">
        <v>1038.46</v>
      </c>
      <c r="E39" s="221">
        <v>0</v>
      </c>
      <c r="F39" s="221">
        <v>0</v>
      </c>
      <c r="G39" s="221">
        <v>0</v>
      </c>
      <c r="H39" s="148">
        <f t="shared" si="9"/>
        <v>104171.22000000002</v>
      </c>
    </row>
    <row r="40" spans="1:8" x14ac:dyDescent="0.35">
      <c r="A40" s="128" t="s">
        <v>13</v>
      </c>
      <c r="B40" s="221">
        <v>277.45</v>
      </c>
      <c r="C40" s="221">
        <v>431.54</v>
      </c>
      <c r="D40" s="221">
        <v>0</v>
      </c>
      <c r="E40" s="221">
        <v>51.79</v>
      </c>
      <c r="F40" s="221">
        <v>0</v>
      </c>
      <c r="G40" s="221">
        <v>22.31</v>
      </c>
      <c r="H40" s="148">
        <f t="shared" si="9"/>
        <v>783.08999999999992</v>
      </c>
    </row>
    <row r="41" spans="1:8" x14ac:dyDescent="0.35">
      <c r="A41" s="128" t="s">
        <v>3</v>
      </c>
      <c r="B41" s="221">
        <v>28502.01</v>
      </c>
      <c r="C41" s="221">
        <v>394.4</v>
      </c>
      <c r="D41" s="221">
        <v>25.22</v>
      </c>
      <c r="E41" s="221">
        <v>0</v>
      </c>
      <c r="F41" s="221">
        <v>0</v>
      </c>
      <c r="G41" s="221">
        <v>0</v>
      </c>
      <c r="H41" s="148">
        <f t="shared" si="9"/>
        <v>28921.63</v>
      </c>
    </row>
    <row r="42" spans="1:8" x14ac:dyDescent="0.35">
      <c r="A42" s="149" t="s">
        <v>126</v>
      </c>
      <c r="B42" s="150">
        <f>SUM(B35:B41)</f>
        <v>116414.13999999998</v>
      </c>
      <c r="C42" s="150">
        <f t="shared" ref="C42:G42" si="10">SUM(C35:C41)</f>
        <v>49182.65</v>
      </c>
      <c r="D42" s="150">
        <f t="shared" si="10"/>
        <v>1117.76</v>
      </c>
      <c r="E42" s="150">
        <f t="shared" si="10"/>
        <v>51.79</v>
      </c>
      <c r="F42" s="150">
        <f t="shared" si="10"/>
        <v>0</v>
      </c>
      <c r="G42" s="150">
        <f t="shared" si="10"/>
        <v>22.31</v>
      </c>
      <c r="H42" s="150">
        <f t="shared" ref="H42" si="11">SUM(H35:H41)</f>
        <v>166788.65000000002</v>
      </c>
    </row>
    <row r="43" spans="1:8" customFormat="1" ht="6.6" customHeight="1" x14ac:dyDescent="0.3">
      <c r="A43" s="56"/>
      <c r="B43" s="125"/>
      <c r="C43" s="125"/>
      <c r="D43" s="125"/>
      <c r="E43" s="125"/>
      <c r="F43" s="125"/>
      <c r="G43" s="125"/>
      <c r="H43" s="126"/>
    </row>
    <row r="44" spans="1:8" customFormat="1" ht="18.600000000000001" customHeight="1" x14ac:dyDescent="0.3">
      <c r="A44" s="128" t="s">
        <v>142</v>
      </c>
      <c r="B44" s="221">
        <v>18290.206870000002</v>
      </c>
      <c r="C44" s="221">
        <v>56825.8462784</v>
      </c>
      <c r="D44" s="221">
        <v>0</v>
      </c>
      <c r="E44" s="221">
        <v>0</v>
      </c>
      <c r="F44" s="53"/>
      <c r="G44" s="53"/>
      <c r="H44" s="148">
        <f t="shared" ref="H44" si="12">SUM(B44:E44)</f>
        <v>75116.053148400009</v>
      </c>
    </row>
    <row r="45" spans="1:8" customFormat="1" ht="6.6" customHeight="1" x14ac:dyDescent="0.3">
      <c r="A45" s="56"/>
      <c r="B45" s="125"/>
      <c r="C45" s="125"/>
      <c r="D45" s="125"/>
      <c r="E45" s="125"/>
      <c r="F45" s="125"/>
      <c r="G45" s="125"/>
      <c r="H45" s="126"/>
    </row>
    <row r="46" spans="1:8" x14ac:dyDescent="0.35">
      <c r="A46" s="129" t="s">
        <v>2</v>
      </c>
      <c r="B46" s="147">
        <f>SUM(B42,B44)</f>
        <v>134704.34686999998</v>
      </c>
      <c r="C46" s="147">
        <f t="shared" ref="C46:E46" si="13">SUM(C42,C44)</f>
        <v>106008.49627840001</v>
      </c>
      <c r="D46" s="147">
        <f t="shared" si="13"/>
        <v>1117.76</v>
      </c>
      <c r="E46" s="147">
        <f t="shared" si="13"/>
        <v>51.79</v>
      </c>
      <c r="F46" s="147">
        <f>F42</f>
        <v>0</v>
      </c>
      <c r="G46" s="147">
        <f>G42</f>
        <v>22.31</v>
      </c>
      <c r="H46" s="147">
        <f>SUM(H42,H44)</f>
        <v>241904.70314840003</v>
      </c>
    </row>
  </sheetData>
  <mergeCells count="3">
    <mergeCell ref="B3:H3"/>
    <mergeCell ref="B18:H18"/>
    <mergeCell ref="B33:H3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showGridLines="0" zoomScaleNormal="100" workbookViewId="0">
      <selection activeCell="C19" sqref="C19"/>
    </sheetView>
  </sheetViews>
  <sheetFormatPr defaultRowHeight="14.4" x14ac:dyDescent="0.3"/>
  <cols>
    <col min="1" max="1" width="26.5546875" customWidth="1"/>
    <col min="2" max="2" width="18.33203125" customWidth="1"/>
    <col min="3" max="3" width="19" customWidth="1"/>
    <col min="4" max="4" width="17" customWidth="1"/>
    <col min="5" max="6" width="17.5546875" customWidth="1"/>
    <col min="7" max="7" width="21" customWidth="1"/>
  </cols>
  <sheetData>
    <row r="1" spans="1:7" ht="18" x14ac:dyDescent="0.3">
      <c r="A1" s="131" t="s">
        <v>157</v>
      </c>
      <c r="B1" s="133"/>
      <c r="C1" s="132"/>
    </row>
    <row r="3" spans="1:7" ht="28.35" customHeight="1" x14ac:dyDescent="0.3">
      <c r="A3" s="4"/>
      <c r="B3" s="47" t="s">
        <v>101</v>
      </c>
      <c r="C3" s="47" t="s">
        <v>102</v>
      </c>
      <c r="D3" s="47" t="s">
        <v>41</v>
      </c>
      <c r="E3" s="47" t="s">
        <v>115</v>
      </c>
      <c r="F3" s="216" t="s">
        <v>127</v>
      </c>
      <c r="G3" s="46" t="s">
        <v>105</v>
      </c>
    </row>
    <row r="4" spans="1:7" x14ac:dyDescent="0.3">
      <c r="A4" s="128" t="s">
        <v>4</v>
      </c>
      <c r="B4" s="222">
        <v>290498</v>
      </c>
      <c r="C4" s="222">
        <v>91</v>
      </c>
      <c r="D4" s="222">
        <v>0</v>
      </c>
      <c r="E4" s="222">
        <v>0</v>
      </c>
      <c r="F4" s="222">
        <v>439</v>
      </c>
      <c r="G4" s="146">
        <f>SUM(B4:F4)</f>
        <v>291028</v>
      </c>
    </row>
    <row r="5" spans="1:7" x14ac:dyDescent="0.3">
      <c r="A5" s="128" t="s">
        <v>8</v>
      </c>
      <c r="B5" s="222">
        <v>156147</v>
      </c>
      <c r="C5" s="222">
        <v>13</v>
      </c>
      <c r="D5" s="222">
        <v>292</v>
      </c>
      <c r="E5" s="222">
        <v>0</v>
      </c>
      <c r="F5" s="222">
        <v>358</v>
      </c>
      <c r="G5" s="146">
        <f t="shared" ref="G5:G11" si="0">SUM(B5:F5)</f>
        <v>156810</v>
      </c>
    </row>
    <row r="6" spans="1:7" x14ac:dyDescent="0.3">
      <c r="A6" s="128" t="s">
        <v>11</v>
      </c>
      <c r="B6" s="222">
        <v>416505</v>
      </c>
      <c r="C6" s="222">
        <v>227</v>
      </c>
      <c r="D6" s="222">
        <v>185</v>
      </c>
      <c r="E6" s="222">
        <v>0</v>
      </c>
      <c r="F6" s="222">
        <v>800</v>
      </c>
      <c r="G6" s="146">
        <f t="shared" si="0"/>
        <v>417717</v>
      </c>
    </row>
    <row r="7" spans="1:7" x14ac:dyDescent="0.3">
      <c r="A7" s="128" t="s">
        <v>9</v>
      </c>
      <c r="B7" s="222">
        <v>280339</v>
      </c>
      <c r="C7" s="222">
        <v>4</v>
      </c>
      <c r="D7" s="222">
        <v>0</v>
      </c>
      <c r="E7" s="222">
        <v>0</v>
      </c>
      <c r="F7" s="222">
        <v>535</v>
      </c>
      <c r="G7" s="146">
        <f t="shared" si="0"/>
        <v>280878</v>
      </c>
    </row>
    <row r="8" spans="1:7" x14ac:dyDescent="0.3">
      <c r="A8" s="128" t="s">
        <v>14</v>
      </c>
      <c r="B8" s="222">
        <v>3673961</v>
      </c>
      <c r="C8" s="222">
        <v>41997</v>
      </c>
      <c r="D8" s="222">
        <v>6851</v>
      </c>
      <c r="E8" s="222">
        <v>0</v>
      </c>
      <c r="F8" s="222">
        <v>2765</v>
      </c>
      <c r="G8" s="146">
        <f t="shared" si="0"/>
        <v>3725574</v>
      </c>
    </row>
    <row r="9" spans="1:7" x14ac:dyDescent="0.3">
      <c r="A9" s="128" t="s">
        <v>13</v>
      </c>
      <c r="B9" s="222">
        <v>59775</v>
      </c>
      <c r="C9" s="222">
        <v>312</v>
      </c>
      <c r="D9" s="222">
        <v>0</v>
      </c>
      <c r="E9" s="222">
        <v>815</v>
      </c>
      <c r="F9" s="222">
        <v>17</v>
      </c>
      <c r="G9" s="146">
        <f t="shared" si="0"/>
        <v>60919</v>
      </c>
    </row>
    <row r="10" spans="1:7" x14ac:dyDescent="0.3">
      <c r="A10" s="128" t="s">
        <v>3</v>
      </c>
      <c r="B10" s="222">
        <v>199063</v>
      </c>
      <c r="C10" s="222">
        <v>16</v>
      </c>
      <c r="D10" s="222">
        <v>217</v>
      </c>
      <c r="E10" s="222">
        <v>0</v>
      </c>
      <c r="F10" s="222">
        <v>432</v>
      </c>
      <c r="G10" s="146">
        <f t="shared" si="0"/>
        <v>199728</v>
      </c>
    </row>
    <row r="11" spans="1:7" x14ac:dyDescent="0.3">
      <c r="A11" s="149" t="s">
        <v>126</v>
      </c>
      <c r="B11" s="151">
        <f>SUM(B4:B10)</f>
        <v>5076288</v>
      </c>
      <c r="C11" s="151">
        <f t="shared" ref="C11:F11" si="1">SUM(C4:C10)</f>
        <v>42660</v>
      </c>
      <c r="D11" s="151">
        <f t="shared" si="1"/>
        <v>7545</v>
      </c>
      <c r="E11" s="151">
        <f t="shared" si="1"/>
        <v>815</v>
      </c>
      <c r="F11" s="151">
        <f t="shared" si="1"/>
        <v>5346</v>
      </c>
      <c r="G11" s="146">
        <f t="shared" si="0"/>
        <v>5132654</v>
      </c>
    </row>
    <row r="12" spans="1:7" ht="6.6" customHeight="1" x14ac:dyDescent="0.3">
      <c r="A12" s="56"/>
      <c r="B12" s="125"/>
      <c r="C12" s="125"/>
      <c r="D12" s="125"/>
      <c r="E12" s="125"/>
      <c r="F12" s="125"/>
      <c r="G12" s="126"/>
    </row>
    <row r="13" spans="1:7" x14ac:dyDescent="0.3">
      <c r="A13" s="128" t="s">
        <v>142</v>
      </c>
      <c r="B13" s="222">
        <v>23305</v>
      </c>
      <c r="C13" s="222">
        <v>2592</v>
      </c>
      <c r="D13" s="222">
        <v>0</v>
      </c>
      <c r="E13" s="222">
        <v>0</v>
      </c>
      <c r="F13" s="154"/>
      <c r="G13" s="146">
        <f>SUM(B13:E13)</f>
        <v>25897</v>
      </c>
    </row>
    <row r="14" spans="1:7" ht="6.6" customHeight="1" x14ac:dyDescent="0.3">
      <c r="A14" s="56"/>
      <c r="B14" s="125"/>
      <c r="C14" s="125"/>
      <c r="D14" s="125"/>
      <c r="E14" s="125"/>
      <c r="F14" s="125"/>
      <c r="G14" s="126"/>
    </row>
    <row r="15" spans="1:7" x14ac:dyDescent="0.3">
      <c r="A15" s="129" t="s">
        <v>2</v>
      </c>
      <c r="B15" s="145">
        <f>SUM(B11,B13)</f>
        <v>5099593</v>
      </c>
      <c r="C15" s="145">
        <f t="shared" ref="C15:G15" si="2">SUM(C11,C13)</f>
        <v>45252</v>
      </c>
      <c r="D15" s="145">
        <f t="shared" si="2"/>
        <v>7545</v>
      </c>
      <c r="E15" s="145">
        <f t="shared" si="2"/>
        <v>815</v>
      </c>
      <c r="F15" s="145">
        <f>F11</f>
        <v>5346</v>
      </c>
      <c r="G15" s="145">
        <f t="shared" si="2"/>
        <v>5158551</v>
      </c>
    </row>
    <row r="17" spans="1:2" x14ac:dyDescent="0.3">
      <c r="A17" s="133"/>
      <c r="B17" s="13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4"/>
  <sheetViews>
    <sheetView showGridLines="0" zoomScaleNormal="100" workbookViewId="0">
      <selection activeCell="D10" sqref="D10"/>
    </sheetView>
  </sheetViews>
  <sheetFormatPr defaultRowHeight="14.4" x14ac:dyDescent="0.3"/>
  <cols>
    <col min="1" max="1" width="20.88671875" bestFit="1" customWidth="1"/>
    <col min="2" max="2" width="15.5546875" bestFit="1" customWidth="1"/>
    <col min="3" max="3" width="17" bestFit="1" customWidth="1"/>
    <col min="4" max="4" width="17.5546875" bestFit="1" customWidth="1"/>
    <col min="5" max="5" width="15.5546875" customWidth="1"/>
    <col min="6" max="6" width="16.5546875" customWidth="1"/>
    <col min="7" max="7" width="16.109375" customWidth="1"/>
  </cols>
  <sheetData>
    <row r="1" spans="1:7" ht="21" customHeight="1" x14ac:dyDescent="0.3">
      <c r="A1" s="291" t="s">
        <v>158</v>
      </c>
      <c r="B1" s="291"/>
      <c r="C1" s="291"/>
      <c r="D1" s="291"/>
      <c r="E1" s="291"/>
      <c r="F1" s="291"/>
      <c r="G1" s="291"/>
    </row>
    <row r="3" spans="1:7" ht="18" x14ac:dyDescent="0.35">
      <c r="B3" s="269" t="s">
        <v>118</v>
      </c>
      <c r="C3" s="269"/>
      <c r="D3" s="269"/>
      <c r="E3" s="269"/>
      <c r="F3" s="270"/>
      <c r="G3" s="270"/>
    </row>
    <row r="4" spans="1:7" x14ac:dyDescent="0.3">
      <c r="A4" s="4"/>
      <c r="B4" s="47" t="s">
        <v>101</v>
      </c>
      <c r="C4" s="47" t="s">
        <v>102</v>
      </c>
      <c r="D4" s="47" t="s">
        <v>41</v>
      </c>
      <c r="E4" s="47" t="s">
        <v>115</v>
      </c>
      <c r="F4" s="47" t="s">
        <v>127</v>
      </c>
      <c r="G4" s="46" t="s">
        <v>114</v>
      </c>
    </row>
    <row r="5" spans="1:7" x14ac:dyDescent="0.3">
      <c r="A5" s="128" t="s">
        <v>4</v>
      </c>
      <c r="B5" s="222">
        <v>4475.6805809999996</v>
      </c>
      <c r="C5" s="222">
        <v>819</v>
      </c>
      <c r="D5" s="222">
        <v>0</v>
      </c>
      <c r="E5" s="222">
        <v>0</v>
      </c>
      <c r="F5" s="222">
        <v>0</v>
      </c>
      <c r="G5" s="146">
        <f>SUM(B5:F5)</f>
        <v>5294.6805809999996</v>
      </c>
    </row>
    <row r="6" spans="1:7" x14ac:dyDescent="0.3">
      <c r="A6" s="128" t="s">
        <v>11</v>
      </c>
      <c r="B6" s="222">
        <v>7261.410707</v>
      </c>
      <c r="C6" s="222">
        <v>1028.7574072799998</v>
      </c>
      <c r="D6" s="222">
        <v>21.993590999999999</v>
      </c>
      <c r="E6" s="222">
        <v>0</v>
      </c>
      <c r="F6" s="222">
        <v>188.51499999999999</v>
      </c>
      <c r="G6" s="146">
        <f t="shared" ref="G6:G8" si="0">SUM(B6:F6)</f>
        <v>8500.6767052800005</v>
      </c>
    </row>
    <row r="7" spans="1:7" x14ac:dyDescent="0.3">
      <c r="A7" s="214" t="s">
        <v>12</v>
      </c>
      <c r="B7" s="222">
        <v>32030.354665818893</v>
      </c>
      <c r="C7" s="222">
        <v>38820.741523862642</v>
      </c>
      <c r="D7" s="222">
        <v>207.454324093428</v>
      </c>
      <c r="E7" s="222">
        <v>0</v>
      </c>
      <c r="F7" s="222">
        <v>386.11905000000002</v>
      </c>
      <c r="G7" s="146">
        <f t="shared" si="0"/>
        <v>71444.669563774951</v>
      </c>
    </row>
    <row r="8" spans="1:7" x14ac:dyDescent="0.3">
      <c r="A8" s="128" t="s">
        <v>13</v>
      </c>
      <c r="B8" s="222">
        <v>230</v>
      </c>
      <c r="C8" s="222">
        <v>180</v>
      </c>
      <c r="D8" s="222">
        <v>0</v>
      </c>
      <c r="E8" s="222">
        <v>825</v>
      </c>
      <c r="F8" s="222">
        <v>1.2</v>
      </c>
      <c r="G8" s="146">
        <f t="shared" si="0"/>
        <v>1236.2</v>
      </c>
    </row>
    <row r="9" spans="1:7" ht="6.6" customHeight="1" x14ac:dyDescent="0.3">
      <c r="A9" s="56"/>
      <c r="B9" s="125"/>
      <c r="C9" s="125"/>
      <c r="D9" s="125"/>
      <c r="E9" s="125"/>
      <c r="F9" s="125"/>
      <c r="G9" s="126"/>
    </row>
    <row r="10" spans="1:7" x14ac:dyDescent="0.3">
      <c r="A10" s="128" t="s">
        <v>128</v>
      </c>
      <c r="B10" s="222">
        <v>3407.1710419682258</v>
      </c>
      <c r="C10" s="222">
        <v>42516.184999999998</v>
      </c>
      <c r="D10" s="222">
        <v>0</v>
      </c>
      <c r="E10" s="222">
        <v>0</v>
      </c>
      <c r="F10" s="152"/>
      <c r="G10" s="146">
        <f>SUM(B10:E10)</f>
        <v>45923.356041968225</v>
      </c>
    </row>
    <row r="11" spans="1:7" ht="6.6" customHeight="1" x14ac:dyDescent="0.3">
      <c r="A11" s="56"/>
      <c r="B11" s="125"/>
      <c r="C11" s="125"/>
      <c r="D11" s="125"/>
      <c r="E11" s="125"/>
      <c r="F11" s="125"/>
      <c r="G11" s="126"/>
    </row>
    <row r="12" spans="1:7" x14ac:dyDescent="0.3">
      <c r="A12" s="129" t="s">
        <v>2</v>
      </c>
      <c r="B12" s="145">
        <f>SUM(B5:B10)</f>
        <v>47404.616995787124</v>
      </c>
      <c r="C12" s="145">
        <f>SUM(C5:C10)</f>
        <v>83364.683931142645</v>
      </c>
      <c r="D12" s="145">
        <f>SUM(D5:D10)</f>
        <v>229.44791509342801</v>
      </c>
      <c r="E12" s="145">
        <f>SUM(E5:E10)</f>
        <v>825</v>
      </c>
      <c r="F12" s="145">
        <f>SUM(F5:F8)</f>
        <v>575.83405000000005</v>
      </c>
      <c r="G12" s="145">
        <f>SUM(G5:G10)</f>
        <v>132399.58289202317</v>
      </c>
    </row>
    <row r="14" spans="1:7" ht="18" x14ac:dyDescent="0.35">
      <c r="B14" s="269" t="s">
        <v>119</v>
      </c>
      <c r="C14" s="269"/>
      <c r="D14" s="269"/>
      <c r="E14" s="269"/>
      <c r="F14" s="270"/>
      <c r="G14" s="270"/>
    </row>
    <row r="15" spans="1:7" x14ac:dyDescent="0.3">
      <c r="A15" s="4"/>
      <c r="B15" s="47" t="s">
        <v>101</v>
      </c>
      <c r="C15" s="47" t="s">
        <v>102</v>
      </c>
      <c r="D15" s="47" t="s">
        <v>41</v>
      </c>
      <c r="E15" s="47" t="s">
        <v>115</v>
      </c>
      <c r="F15" s="47" t="s">
        <v>127</v>
      </c>
      <c r="G15" s="46" t="s">
        <v>114</v>
      </c>
    </row>
    <row r="16" spans="1:7" x14ac:dyDescent="0.3">
      <c r="A16" s="128" t="s">
        <v>4</v>
      </c>
      <c r="B16" s="222">
        <v>20613.911578162002</v>
      </c>
      <c r="C16" s="222">
        <v>4927</v>
      </c>
      <c r="D16" s="222">
        <v>0</v>
      </c>
      <c r="E16" s="222">
        <v>0</v>
      </c>
      <c r="F16" s="222">
        <v>399.69624377299999</v>
      </c>
      <c r="G16" s="146">
        <f>SUM(B16:F16)</f>
        <v>25940.607821935002</v>
      </c>
    </row>
    <row r="17" spans="1:7" x14ac:dyDescent="0.3">
      <c r="A17" s="128" t="s">
        <v>11</v>
      </c>
      <c r="B17" s="222">
        <v>87275.8</v>
      </c>
      <c r="C17" s="222">
        <v>5426.974594000003</v>
      </c>
      <c r="D17" s="222">
        <v>22.423489499999999</v>
      </c>
      <c r="E17" s="222">
        <v>0</v>
      </c>
      <c r="F17" s="222">
        <v>926.13813000000005</v>
      </c>
      <c r="G17" s="146">
        <f t="shared" ref="G17:G19" si="1">SUM(B17:F17)</f>
        <v>93651.336213500006</v>
      </c>
    </row>
    <row r="18" spans="1:7" x14ac:dyDescent="0.3">
      <c r="A18" s="214" t="s">
        <v>12</v>
      </c>
      <c r="B18" s="222">
        <v>472063.51296401344</v>
      </c>
      <c r="C18" s="222">
        <v>217814.217455329</v>
      </c>
      <c r="D18" s="222">
        <v>2483.9714972401557</v>
      </c>
      <c r="E18" s="222">
        <v>0</v>
      </c>
      <c r="F18" s="222">
        <v>2478.4640346169999</v>
      </c>
      <c r="G18" s="146">
        <f t="shared" si="1"/>
        <v>694840.16595119948</v>
      </c>
    </row>
    <row r="19" spans="1:7" x14ac:dyDescent="0.3">
      <c r="A19" s="128" t="s">
        <v>13</v>
      </c>
      <c r="B19" s="222">
        <v>3707.7000000000003</v>
      </c>
      <c r="C19" s="222">
        <v>917.1</v>
      </c>
      <c r="D19" s="222">
        <v>0</v>
      </c>
      <c r="E19" s="222">
        <v>0</v>
      </c>
      <c r="F19" s="222">
        <v>19.5</v>
      </c>
      <c r="G19" s="146">
        <f t="shared" si="1"/>
        <v>4644.3</v>
      </c>
    </row>
    <row r="20" spans="1:7" ht="6.6" customHeight="1" x14ac:dyDescent="0.3">
      <c r="A20" s="56"/>
      <c r="B20" s="125"/>
      <c r="C20" s="125"/>
      <c r="D20" s="125"/>
      <c r="E20" s="125"/>
      <c r="F20" s="125"/>
      <c r="G20" s="126"/>
    </row>
    <row r="21" spans="1:7" x14ac:dyDescent="0.3">
      <c r="A21" s="128" t="s">
        <v>128</v>
      </c>
      <c r="B21" s="222">
        <v>10091.922350225845</v>
      </c>
      <c r="C21" s="222">
        <v>209048.65490279999</v>
      </c>
      <c r="D21" s="222">
        <v>0</v>
      </c>
      <c r="E21" s="222">
        <v>0</v>
      </c>
      <c r="F21" s="152"/>
      <c r="G21" s="146">
        <f t="shared" ref="G21" si="2">SUM(B21:E21)</f>
        <v>219140.57725302584</v>
      </c>
    </row>
    <row r="22" spans="1:7" ht="6.6" customHeight="1" x14ac:dyDescent="0.3">
      <c r="A22" s="56"/>
      <c r="B22" s="125"/>
      <c r="C22" s="125"/>
      <c r="D22" s="125"/>
      <c r="E22" s="125"/>
      <c r="F22" s="125"/>
      <c r="G22" s="126"/>
    </row>
    <row r="23" spans="1:7" x14ac:dyDescent="0.3">
      <c r="A23" s="129" t="s">
        <v>2</v>
      </c>
      <c r="B23" s="145">
        <f>SUM(B16:B21)</f>
        <v>593752.84689240123</v>
      </c>
      <c r="C23" s="145">
        <f>SUM(C16:C21)</f>
        <v>438133.94695212902</v>
      </c>
      <c r="D23" s="145">
        <f>SUM(D16:D21)</f>
        <v>2506.3949867401557</v>
      </c>
      <c r="E23" s="145">
        <f>SUM(E16:E21)</f>
        <v>0</v>
      </c>
      <c r="F23" s="145">
        <f>SUM(F16:F19)</f>
        <v>3823.7984083900001</v>
      </c>
      <c r="G23" s="145">
        <f>SUM(G16:G21)</f>
        <v>1038216.9872396603</v>
      </c>
    </row>
    <row r="25" spans="1:7" ht="18" x14ac:dyDescent="0.35">
      <c r="B25" s="269" t="s">
        <v>120</v>
      </c>
      <c r="C25" s="269"/>
      <c r="D25" s="269"/>
      <c r="E25" s="269"/>
      <c r="F25" s="270"/>
      <c r="G25" s="270"/>
    </row>
    <row r="26" spans="1:7" x14ac:dyDescent="0.3">
      <c r="A26" s="4"/>
      <c r="B26" s="47" t="s">
        <v>101</v>
      </c>
      <c r="C26" s="47" t="s">
        <v>102</v>
      </c>
      <c r="D26" s="47" t="s">
        <v>41</v>
      </c>
      <c r="E26" s="47" t="s">
        <v>115</v>
      </c>
      <c r="F26" s="47" t="s">
        <v>127</v>
      </c>
      <c r="G26" s="46" t="s">
        <v>114</v>
      </c>
    </row>
    <row r="27" spans="1:7" x14ac:dyDescent="0.3">
      <c r="A27" s="128" t="s">
        <v>4</v>
      </c>
      <c r="B27" s="222">
        <v>152484.74375469968</v>
      </c>
      <c r="C27" s="222">
        <v>72477</v>
      </c>
      <c r="D27" s="222">
        <v>0</v>
      </c>
      <c r="E27" s="222">
        <v>0</v>
      </c>
      <c r="F27" s="222">
        <v>0</v>
      </c>
      <c r="G27" s="146">
        <f>SUM(B27:F27)</f>
        <v>224961.74375469968</v>
      </c>
    </row>
    <row r="28" spans="1:7" x14ac:dyDescent="0.3">
      <c r="A28" s="128" t="s">
        <v>11</v>
      </c>
      <c r="B28" s="222">
        <v>1153205.6000000001</v>
      </c>
      <c r="C28" s="222">
        <v>79226.48891999996</v>
      </c>
      <c r="D28" s="222">
        <v>336.35234250000002</v>
      </c>
      <c r="E28" s="222">
        <v>0</v>
      </c>
      <c r="F28" s="222">
        <v>52916</v>
      </c>
      <c r="G28" s="146">
        <f t="shared" ref="G28:G30" si="3">SUM(B28:F28)</f>
        <v>1285684.4412624999</v>
      </c>
    </row>
    <row r="29" spans="1:7" x14ac:dyDescent="0.3">
      <c r="A29" s="214" t="s">
        <v>12</v>
      </c>
      <c r="B29" s="222">
        <v>6093270.659045944</v>
      </c>
      <c r="C29" s="222">
        <v>3234698.7924591228</v>
      </c>
      <c r="D29" s="222">
        <v>32259.281809999997</v>
      </c>
      <c r="E29" s="222">
        <v>0</v>
      </c>
      <c r="F29" s="222">
        <v>37525.737988255001</v>
      </c>
      <c r="G29" s="146">
        <f t="shared" si="3"/>
        <v>9397754.4713033233</v>
      </c>
    </row>
    <row r="30" spans="1:7" x14ac:dyDescent="0.3">
      <c r="A30" s="128" t="s">
        <v>13</v>
      </c>
      <c r="B30" s="222">
        <v>48200.100000000006</v>
      </c>
      <c r="C30" s="222">
        <v>13114.53</v>
      </c>
      <c r="D30" s="222">
        <v>0</v>
      </c>
      <c r="E30" s="222">
        <v>0</v>
      </c>
      <c r="F30" s="222">
        <v>296.39999999999998</v>
      </c>
      <c r="G30" s="146">
        <f t="shared" si="3"/>
        <v>61611.030000000006</v>
      </c>
    </row>
    <row r="31" spans="1:7" ht="6.6" customHeight="1" x14ac:dyDescent="0.3">
      <c r="A31" s="56"/>
      <c r="B31" s="125"/>
      <c r="C31" s="125"/>
      <c r="D31" s="125"/>
      <c r="E31" s="125"/>
      <c r="F31" s="125"/>
      <c r="G31" s="126"/>
    </row>
    <row r="32" spans="1:7" x14ac:dyDescent="0.3">
      <c r="A32" s="128" t="s">
        <v>128</v>
      </c>
      <c r="B32" s="222">
        <v>181726.38599820106</v>
      </c>
      <c r="C32" s="222">
        <v>3292804.8775443998</v>
      </c>
      <c r="D32" s="222">
        <v>0</v>
      </c>
      <c r="E32" s="222">
        <v>0</v>
      </c>
      <c r="F32" s="152"/>
      <c r="G32" s="146">
        <f t="shared" ref="G32" si="4">SUM(B32:E32)</f>
        <v>3474531.2635426009</v>
      </c>
    </row>
    <row r="33" spans="1:7" ht="6.6" customHeight="1" x14ac:dyDescent="0.3">
      <c r="A33" s="56"/>
      <c r="B33" s="125"/>
      <c r="C33" s="125"/>
      <c r="D33" s="125"/>
      <c r="E33" s="125"/>
      <c r="F33" s="125"/>
      <c r="G33" s="126"/>
    </row>
    <row r="34" spans="1:7" x14ac:dyDescent="0.3">
      <c r="A34" s="129" t="s">
        <v>2</v>
      </c>
      <c r="B34" s="145">
        <f>SUM(B27:B32)</f>
        <v>7628887.4887988437</v>
      </c>
      <c r="C34" s="145">
        <f>SUM(C27:C32)</f>
        <v>6692321.6889235228</v>
      </c>
      <c r="D34" s="145">
        <f t="shared" ref="D34:E34" si="5">SUM(D27:D32)</f>
        <v>32595.634152499995</v>
      </c>
      <c r="E34" s="145">
        <f t="shared" si="5"/>
        <v>0</v>
      </c>
      <c r="F34" s="145">
        <f>SUM(F27:F30)</f>
        <v>90738.137988254995</v>
      </c>
      <c r="G34" s="145">
        <f>SUM(G27:G32)</f>
        <v>14444542.949863125</v>
      </c>
    </row>
  </sheetData>
  <mergeCells count="4">
    <mergeCell ref="B14:G14"/>
    <mergeCell ref="B25:G25"/>
    <mergeCell ref="B3:G3"/>
    <mergeCell ref="A1:G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showGridLines="0" zoomScaleNormal="100" workbookViewId="0">
      <selection activeCell="B6" sqref="B6"/>
    </sheetView>
  </sheetViews>
  <sheetFormatPr defaultRowHeight="14.4" x14ac:dyDescent="0.3"/>
  <cols>
    <col min="1" max="1" width="28" bestFit="1" customWidth="1"/>
    <col min="2" max="2" width="16" customWidth="1"/>
    <col min="3" max="3" width="17.5546875" customWidth="1"/>
    <col min="4" max="4" width="15.5546875" customWidth="1"/>
    <col min="5" max="6" width="17.109375" customWidth="1"/>
    <col min="7" max="7" width="14.5546875" customWidth="1"/>
  </cols>
  <sheetData>
    <row r="1" spans="1:7" ht="21" customHeight="1" x14ac:dyDescent="0.3">
      <c r="A1" s="271" t="s">
        <v>159</v>
      </c>
      <c r="B1" s="271"/>
      <c r="C1" s="271"/>
      <c r="D1" s="271"/>
      <c r="E1" s="271"/>
      <c r="F1" s="271"/>
      <c r="G1" s="271"/>
    </row>
    <row r="3" spans="1:7" ht="18" x14ac:dyDescent="0.35">
      <c r="B3" s="269" t="s">
        <v>116</v>
      </c>
      <c r="C3" s="269"/>
      <c r="D3" s="269"/>
      <c r="E3" s="269"/>
      <c r="F3" s="270"/>
      <c r="G3" s="270"/>
    </row>
    <row r="4" spans="1:7" x14ac:dyDescent="0.3">
      <c r="A4" s="4"/>
      <c r="B4" s="47" t="s">
        <v>101</v>
      </c>
      <c r="C4" s="47" t="s">
        <v>102</v>
      </c>
      <c r="D4" s="47" t="s">
        <v>41</v>
      </c>
      <c r="E4" s="47" t="s">
        <v>115</v>
      </c>
      <c r="F4" s="47" t="s">
        <v>127</v>
      </c>
      <c r="G4" s="46" t="s">
        <v>114</v>
      </c>
    </row>
    <row r="5" spans="1:7" x14ac:dyDescent="0.3">
      <c r="A5" s="128" t="s">
        <v>8</v>
      </c>
      <c r="B5" s="222">
        <v>110609</v>
      </c>
      <c r="C5" s="222">
        <v>3381.0936499999998</v>
      </c>
      <c r="D5" s="222">
        <v>568.09488000000056</v>
      </c>
      <c r="E5" s="222">
        <v>0</v>
      </c>
      <c r="F5" s="222">
        <v>2655</v>
      </c>
      <c r="G5" s="146">
        <f>SUM(B5:F5)</f>
        <v>117213.18853</v>
      </c>
    </row>
    <row r="6" spans="1:7" x14ac:dyDescent="0.3">
      <c r="A6" s="128" t="s">
        <v>9</v>
      </c>
      <c r="B6" s="222">
        <v>335775</v>
      </c>
      <c r="C6" s="222">
        <v>412.17059999999998</v>
      </c>
      <c r="D6" s="222">
        <v>0</v>
      </c>
      <c r="E6" s="222">
        <v>0</v>
      </c>
      <c r="F6" s="222">
        <v>8534.7993989999995</v>
      </c>
      <c r="G6" s="146">
        <f t="shared" ref="G6:G8" si="0">SUM(B6:F6)</f>
        <v>344721.96999900002</v>
      </c>
    </row>
    <row r="7" spans="1:7" x14ac:dyDescent="0.3">
      <c r="A7" s="214" t="s">
        <v>12</v>
      </c>
      <c r="B7" s="222">
        <v>1393011.6800586937</v>
      </c>
      <c r="C7" s="222">
        <v>74799.349644335831</v>
      </c>
      <c r="D7" s="222">
        <v>24208.948660624999</v>
      </c>
      <c r="E7" s="222">
        <v>0</v>
      </c>
      <c r="F7" s="222">
        <v>16689.652395000001</v>
      </c>
      <c r="G7" s="146">
        <f t="shared" si="0"/>
        <v>1508709.6307586546</v>
      </c>
    </row>
    <row r="8" spans="1:7" x14ac:dyDescent="0.3">
      <c r="A8" s="128" t="s">
        <v>3</v>
      </c>
      <c r="B8" s="222">
        <v>250506</v>
      </c>
      <c r="C8" s="222">
        <v>2257.5945699999997</v>
      </c>
      <c r="D8" s="222">
        <v>382.57350000000099</v>
      </c>
      <c r="E8" s="222">
        <v>0</v>
      </c>
      <c r="F8" s="222">
        <v>4394</v>
      </c>
      <c r="G8" s="146">
        <f t="shared" si="0"/>
        <v>257540.16806999999</v>
      </c>
    </row>
    <row r="9" spans="1:7" ht="6.6" customHeight="1" x14ac:dyDescent="0.3">
      <c r="A9" s="56"/>
      <c r="B9" s="125"/>
      <c r="C9" s="125"/>
      <c r="D9" s="125"/>
      <c r="E9" s="125"/>
      <c r="F9" s="125"/>
      <c r="G9" s="126"/>
    </row>
    <row r="10" spans="1:7" x14ac:dyDescent="0.3">
      <c r="A10" s="128" t="s">
        <v>128</v>
      </c>
      <c r="B10" s="222">
        <v>188506.58499606166</v>
      </c>
      <c r="C10" s="222">
        <v>422981.60618800001</v>
      </c>
      <c r="D10" s="222">
        <v>0</v>
      </c>
      <c r="E10" s="222">
        <v>0</v>
      </c>
      <c r="F10" s="152"/>
      <c r="G10" s="146">
        <f>SUM(B10:E10)</f>
        <v>611488.1911840617</v>
      </c>
    </row>
    <row r="11" spans="1:7" ht="6.6" customHeight="1" x14ac:dyDescent="0.3">
      <c r="A11" s="56"/>
      <c r="B11" s="125"/>
      <c r="C11" s="125"/>
      <c r="D11" s="125"/>
      <c r="E11" s="125"/>
      <c r="F11" s="125"/>
      <c r="G11" s="126"/>
    </row>
    <row r="12" spans="1:7" x14ac:dyDescent="0.3">
      <c r="A12" s="129" t="s">
        <v>2</v>
      </c>
      <c r="B12" s="145">
        <f>SUM(B5:B10)</f>
        <v>2278408.2650547554</v>
      </c>
      <c r="C12" s="145">
        <f>SUM(C5:C10)</f>
        <v>503831.81465233583</v>
      </c>
      <c r="D12" s="145">
        <f>SUM(D5:D10)</f>
        <v>25159.617040625002</v>
      </c>
      <c r="E12" s="145">
        <f>SUM(E5:E10)</f>
        <v>0</v>
      </c>
      <c r="F12" s="145">
        <f>SUM(F5:F8)</f>
        <v>32273.451794000001</v>
      </c>
      <c r="G12" s="145">
        <f>SUM(G5:G10)</f>
        <v>2839673.1485417164</v>
      </c>
    </row>
    <row r="13" spans="1:7" x14ac:dyDescent="0.3">
      <c r="A13" s="3"/>
    </row>
    <row r="14" spans="1:7" ht="18" x14ac:dyDescent="0.35">
      <c r="A14" s="3"/>
      <c r="B14" s="269" t="s">
        <v>117</v>
      </c>
      <c r="C14" s="269"/>
      <c r="D14" s="269"/>
      <c r="E14" s="269"/>
      <c r="F14" s="270"/>
      <c r="G14" s="270"/>
    </row>
    <row r="15" spans="1:7" x14ac:dyDescent="0.3">
      <c r="A15" s="4"/>
      <c r="B15" s="47" t="s">
        <v>101</v>
      </c>
      <c r="C15" s="47" t="s">
        <v>102</v>
      </c>
      <c r="D15" s="47" t="s">
        <v>41</v>
      </c>
      <c r="E15" s="47" t="s">
        <v>115</v>
      </c>
      <c r="F15" s="47" t="s">
        <v>127</v>
      </c>
      <c r="G15" s="46" t="s">
        <v>114</v>
      </c>
    </row>
    <row r="16" spans="1:7" x14ac:dyDescent="0.3">
      <c r="A16" s="128" t="s">
        <v>8</v>
      </c>
      <c r="B16" s="222">
        <v>576401</v>
      </c>
      <c r="C16" s="222">
        <v>22694.305560000001</v>
      </c>
      <c r="D16" s="222">
        <v>5677.2070399999957</v>
      </c>
      <c r="E16" s="222">
        <v>0</v>
      </c>
      <c r="F16" s="222">
        <v>52411</v>
      </c>
      <c r="G16" s="146">
        <f>SUM(B16:F16)</f>
        <v>657183.51260000002</v>
      </c>
    </row>
    <row r="17" spans="1:7" x14ac:dyDescent="0.3">
      <c r="A17" s="128" t="s">
        <v>9</v>
      </c>
      <c r="B17" s="222">
        <v>1701190.4852</v>
      </c>
      <c r="C17" s="222">
        <v>6716</v>
      </c>
      <c r="D17" s="222">
        <v>0</v>
      </c>
      <c r="E17" s="222">
        <v>0</v>
      </c>
      <c r="F17" s="222">
        <v>0</v>
      </c>
      <c r="G17" s="146">
        <f t="shared" ref="G17:G19" si="1">SUM(B17:F17)</f>
        <v>1707906.4852</v>
      </c>
    </row>
    <row r="18" spans="1:7" x14ac:dyDescent="0.3">
      <c r="A18" s="214" t="s">
        <v>12</v>
      </c>
      <c r="B18" s="222">
        <v>10017715.386738999</v>
      </c>
      <c r="C18" s="222">
        <v>1240281.909572965</v>
      </c>
      <c r="D18" s="222">
        <v>242089.48662400001</v>
      </c>
      <c r="E18" s="222">
        <v>0</v>
      </c>
      <c r="F18" s="222">
        <v>307591.21269900003</v>
      </c>
      <c r="G18" s="146">
        <f t="shared" si="1"/>
        <v>11807677.995634964</v>
      </c>
    </row>
    <row r="19" spans="1:7" x14ac:dyDescent="0.3">
      <c r="A19" s="128" t="s">
        <v>3</v>
      </c>
      <c r="B19" s="222">
        <v>1870065</v>
      </c>
      <c r="C19" s="222">
        <v>36690.592069999999</v>
      </c>
      <c r="D19" s="222">
        <v>3821.6933100000001</v>
      </c>
      <c r="E19" s="222">
        <v>0</v>
      </c>
      <c r="F19" s="222">
        <v>81201</v>
      </c>
      <c r="G19" s="146">
        <f t="shared" si="1"/>
        <v>1991778.28538</v>
      </c>
    </row>
    <row r="20" spans="1:7" ht="6.6" customHeight="1" x14ac:dyDescent="0.3">
      <c r="A20" s="56"/>
      <c r="B20" s="125"/>
      <c r="C20" s="125"/>
      <c r="D20" s="125"/>
      <c r="E20" s="125"/>
      <c r="F20" s="125"/>
      <c r="G20" s="126"/>
    </row>
    <row r="21" spans="1:7" x14ac:dyDescent="0.3">
      <c r="A21" s="128" t="s">
        <v>128</v>
      </c>
      <c r="B21" s="222">
        <v>3644731.3528200979</v>
      </c>
      <c r="C21" s="222">
        <v>6421516.5992069999</v>
      </c>
      <c r="D21" s="222">
        <v>0</v>
      </c>
      <c r="E21" s="222">
        <v>0</v>
      </c>
      <c r="F21" s="152"/>
      <c r="G21" s="146">
        <f>SUM(B21:E21)</f>
        <v>10066247.952027097</v>
      </c>
    </row>
    <row r="22" spans="1:7" ht="6.6" customHeight="1" x14ac:dyDescent="0.3">
      <c r="A22" s="56"/>
      <c r="B22" s="125"/>
      <c r="C22" s="125"/>
      <c r="D22" s="125"/>
      <c r="E22" s="125"/>
      <c r="F22" s="125"/>
      <c r="G22" s="126"/>
    </row>
    <row r="23" spans="1:7" x14ac:dyDescent="0.3">
      <c r="A23" s="129" t="s">
        <v>2</v>
      </c>
      <c r="B23" s="145">
        <f>SUM(B16:B21)</f>
        <v>17810103.224759098</v>
      </c>
      <c r="C23" s="145">
        <f>SUM(C16:C21)</f>
        <v>7727899.4064099649</v>
      </c>
      <c r="D23" s="145">
        <f>SUM(D16:D21)</f>
        <v>251588.38697400002</v>
      </c>
      <c r="E23" s="145">
        <f>SUM(E16:E21)</f>
        <v>0</v>
      </c>
      <c r="F23" s="145">
        <f>SUM(F16:F19)</f>
        <v>441203.21269900003</v>
      </c>
      <c r="G23" s="145">
        <f>SUM(G16:G21)</f>
        <v>26230794.230842061</v>
      </c>
    </row>
  </sheetData>
  <mergeCells count="3">
    <mergeCell ref="B14:G14"/>
    <mergeCell ref="B3:G3"/>
    <mergeCell ref="A1:G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"/>
  <sheetViews>
    <sheetView showGridLines="0" zoomScaleNormal="100" workbookViewId="0">
      <selection sqref="A1:I1"/>
    </sheetView>
  </sheetViews>
  <sheetFormatPr defaultRowHeight="14.4" x14ac:dyDescent="0.3"/>
  <cols>
    <col min="1" max="1" width="16.109375" customWidth="1"/>
    <col min="2" max="4" width="11.5546875" bestFit="1" customWidth="1"/>
    <col min="5" max="6" width="12.33203125" customWidth="1"/>
    <col min="7" max="8" width="11.5546875" bestFit="1" customWidth="1"/>
    <col min="9" max="9" width="12.33203125" customWidth="1"/>
  </cols>
  <sheetData>
    <row r="1" spans="1:10" ht="18" x14ac:dyDescent="0.3">
      <c r="A1" s="291" t="s">
        <v>160</v>
      </c>
      <c r="B1" s="291"/>
      <c r="C1" s="291"/>
      <c r="D1" s="291"/>
      <c r="E1" s="291"/>
      <c r="F1" s="291"/>
      <c r="G1" s="291"/>
      <c r="H1" s="291"/>
      <c r="I1" s="291"/>
    </row>
    <row r="3" spans="1:10" s="14" customFormat="1" ht="14.55" customHeight="1" x14ac:dyDescent="0.3">
      <c r="B3" s="255" t="s">
        <v>82</v>
      </c>
      <c r="C3" s="256"/>
      <c r="D3" s="256"/>
      <c r="E3" s="257"/>
      <c r="F3" s="255" t="s">
        <v>81</v>
      </c>
      <c r="G3" s="256"/>
      <c r="H3" s="256"/>
      <c r="I3" s="257"/>
    </row>
    <row r="4" spans="1:10" s="14" customFormat="1" x14ac:dyDescent="0.3">
      <c r="A4" s="272" t="s">
        <v>85</v>
      </c>
      <c r="B4" s="273" t="s">
        <v>79</v>
      </c>
      <c r="C4" s="273" t="s">
        <v>78</v>
      </c>
      <c r="D4" s="273" t="s">
        <v>84</v>
      </c>
      <c r="E4" s="273" t="s">
        <v>83</v>
      </c>
      <c r="F4" s="273" t="s">
        <v>79</v>
      </c>
      <c r="G4" s="273" t="s">
        <v>78</v>
      </c>
      <c r="H4" s="273" t="s">
        <v>84</v>
      </c>
      <c r="I4" s="273" t="s">
        <v>83</v>
      </c>
    </row>
    <row r="5" spans="1:10" s="14" customFormat="1" x14ac:dyDescent="0.3">
      <c r="A5" s="272"/>
      <c r="B5" s="274"/>
      <c r="C5" s="274"/>
      <c r="D5" s="274"/>
      <c r="E5" s="274"/>
      <c r="F5" s="274"/>
      <c r="G5" s="274"/>
      <c r="H5" s="274"/>
      <c r="I5" s="274"/>
    </row>
    <row r="6" spans="1:10" s="14" customFormat="1" x14ac:dyDescent="0.3">
      <c r="A6" s="272"/>
      <c r="B6" s="275"/>
      <c r="C6" s="275"/>
      <c r="D6" s="275"/>
      <c r="E6" s="275"/>
      <c r="F6" s="275"/>
      <c r="G6" s="275"/>
      <c r="H6" s="275"/>
      <c r="I6" s="275"/>
    </row>
    <row r="7" spans="1:10" s="14" customFormat="1" x14ac:dyDescent="0.3">
      <c r="A7" s="20" t="s">
        <v>4</v>
      </c>
      <c r="B7" s="16">
        <f>SUM('Current Year Programs'!C34*1292/2200)</f>
        <v>15234.211502700009</v>
      </c>
      <c r="C7" s="16">
        <f>SUM('Current Year Programs'!C34*0.83/2200)</f>
        <v>9.7866838600936603</v>
      </c>
      <c r="D7" s="16">
        <f>SUM('Current Year Programs'!C34*0.67/2200)</f>
        <v>7.9000942003165688</v>
      </c>
      <c r="E7" s="16">
        <f>SUM('Current Year Programs'!C34*1.1/1000)</f>
        <v>28.534668604128502</v>
      </c>
      <c r="F7" s="16">
        <f>SUM('Current Year Programs'!D34*1292/2200)</f>
        <v>132113.89678685091</v>
      </c>
      <c r="G7" s="16">
        <f>SUM('Current Year Programs'!D34*0.83/2200)</f>
        <v>84.87193059836396</v>
      </c>
      <c r="H7" s="16">
        <f>SUM('Current Year Programs'!D34*0.67/2200)</f>
        <v>68.511076507113088</v>
      </c>
      <c r="I7" s="16">
        <f>SUM('Current Year Programs'!D34*1.1/1000)</f>
        <v>247.45791813016967</v>
      </c>
    </row>
    <row r="8" spans="1:10" s="14" customFormat="1" x14ac:dyDescent="0.3">
      <c r="A8" s="19" t="s">
        <v>11</v>
      </c>
      <c r="B8" s="16">
        <f>SUM('Current Year Programs'!C35*1292/2200)</f>
        <v>54998.875630837276</v>
      </c>
      <c r="C8" s="16">
        <f>SUM('Current Year Programs'!C35*0.83/2200)</f>
        <v>35.332095026002271</v>
      </c>
      <c r="D8" s="16">
        <f>SUM('Current Year Programs'!C35*0.67/2200)</f>
        <v>28.521088755929547</v>
      </c>
      <c r="E8" s="16">
        <f>SUM('Current Year Programs'!C35*1.1/1000)</f>
        <v>103.01646983485001</v>
      </c>
      <c r="F8" s="16">
        <f>SUM('Current Year Programs'!D35*1292/2200)</f>
        <v>755047.40823234082</v>
      </c>
      <c r="G8" s="16">
        <f>SUM('Current Year Programs'!D35*0.83/2200)</f>
        <v>485.05367556721586</v>
      </c>
      <c r="H8" s="16">
        <f>SUM('Current Year Programs'!D35*0.67/2200)</f>
        <v>391.54935256630682</v>
      </c>
      <c r="I8" s="16">
        <f>SUM('Current Year Programs'!D35*1.1/1000)</f>
        <v>1414.25288538875</v>
      </c>
    </row>
    <row r="9" spans="1:10" s="14" customFormat="1" ht="14.55" customHeight="1" x14ac:dyDescent="0.3">
      <c r="A9" s="19" t="s">
        <v>12</v>
      </c>
      <c r="B9" s="16">
        <f>SUM('Current Year Programs'!C36*1292/2200)</f>
        <v>408060.67927679536</v>
      </c>
      <c r="C9" s="16">
        <f>SUM('Current Year Programs'!C36*0.83/2200)</f>
        <v>262.14424442704342</v>
      </c>
      <c r="D9" s="16">
        <f>SUM('Current Year Programs'!C36*0.67/2200)</f>
        <v>211.61041417604713</v>
      </c>
      <c r="E9" s="16">
        <f>SUM('Current Year Programs'!C36*1.1/1000)</f>
        <v>764.32418254631943</v>
      </c>
      <c r="F9" s="16">
        <f>SUM('Current Year Programs'!D36*1292/2200)</f>
        <v>5519044.8986017695</v>
      </c>
      <c r="G9" s="16">
        <f>SUM('Current Year Programs'!D36*0.83/2200)</f>
        <v>3545.516459628072</v>
      </c>
      <c r="H9" s="16">
        <f>SUM('Current Year Programs'!D36*0.67/2200)</f>
        <v>2862.0434071696486</v>
      </c>
      <c r="I9" s="16">
        <f>SUM('Current Year Programs'!D36*1.1/1000)</f>
        <v>10337.529918433656</v>
      </c>
    </row>
    <row r="10" spans="1:10" s="14" customFormat="1" ht="14.55" customHeight="1" x14ac:dyDescent="0.3">
      <c r="A10" s="19" t="s">
        <v>13</v>
      </c>
      <c r="B10" s="16">
        <f>SUM('Current Year Programs'!C37*1292/2200)</f>
        <v>2727.4707272727273</v>
      </c>
      <c r="C10" s="16">
        <f>SUM('Current Year Programs'!C37*0.83/2200)</f>
        <v>1.7521677272727272</v>
      </c>
      <c r="D10" s="16">
        <f>SUM('Current Year Programs'!C37*0.67/2200)</f>
        <v>1.4144004545454547</v>
      </c>
      <c r="E10" s="16">
        <f>SUM('Current Year Programs'!C37*1.1/1000)</f>
        <v>5.1087300000000004</v>
      </c>
      <c r="F10" s="16">
        <f>SUM('Current Year Programs'!D37*1292/2200)</f>
        <v>36182.477618181823</v>
      </c>
      <c r="G10" s="16">
        <f>SUM('Current Year Programs'!D37*0.83/2200)</f>
        <v>23.244161318181821</v>
      </c>
      <c r="H10" s="16">
        <f>SUM('Current Year Programs'!D37*0.67/2200)</f>
        <v>18.76335913636364</v>
      </c>
      <c r="I10" s="16">
        <f>SUM('Current Year Programs'!D37*1.1/1000)</f>
        <v>67.772133000000011</v>
      </c>
    </row>
    <row r="11" spans="1:10" s="52" customFormat="1" ht="4.3499999999999996" customHeight="1" x14ac:dyDescent="0.3">
      <c r="A11" s="64"/>
      <c r="B11" s="65"/>
      <c r="C11" s="65"/>
      <c r="D11" s="64"/>
      <c r="E11" s="64"/>
      <c r="F11" s="64"/>
      <c r="G11" s="64"/>
      <c r="H11" s="64"/>
      <c r="I11" s="64"/>
    </row>
    <row r="12" spans="1:10" s="14" customFormat="1" ht="14.55" customHeight="1" x14ac:dyDescent="0.3">
      <c r="A12" s="23" t="s">
        <v>125</v>
      </c>
      <c r="B12" s="67">
        <f>SUM('Current Year Programs'!C39*1292/2200)</f>
        <v>128695.28445950427</v>
      </c>
      <c r="C12" s="67">
        <f>SUM('Current Year Programs'!C39*0.83/2200)</f>
        <v>82.675763236368823</v>
      </c>
      <c r="D12" s="67">
        <f>SUM('Current Year Programs'!C39*0.67/2200)</f>
        <v>66.738266708876068</v>
      </c>
      <c r="E12" s="67">
        <f>SUM('Current Year Programs'!C39*1.1/1000)</f>
        <v>241.05463497832847</v>
      </c>
      <c r="F12" s="67">
        <f>SUM('Current Year Programs'!D39*1292/2200)</f>
        <v>2040497.4511350186</v>
      </c>
      <c r="G12" s="67">
        <f>SUM('Current Year Programs'!D39*0.83/2200)</f>
        <v>1310.8458857910721</v>
      </c>
      <c r="H12" s="67">
        <f>SUM('Current Year Programs'!D39*0.67/2200)</f>
        <v>1058.152702987974</v>
      </c>
      <c r="I12" s="67">
        <f>SUM('Current Year Programs'!D39*1.1/1000)</f>
        <v>3821.9843898968611</v>
      </c>
    </row>
    <row r="13" spans="1:10" s="52" customFormat="1" ht="4.3499999999999996" customHeight="1" x14ac:dyDescent="0.3">
      <c r="B13" s="59"/>
      <c r="C13" s="59"/>
    </row>
    <row r="14" spans="1:10" s="14" customFormat="1" x14ac:dyDescent="0.3">
      <c r="A14" s="139" t="s">
        <v>121</v>
      </c>
      <c r="B14" s="70">
        <f t="shared" ref="B14:H14" si="0">SUM(B7:B12)</f>
        <v>609716.52159710962</v>
      </c>
      <c r="C14" s="15">
        <f t="shared" si="0"/>
        <v>391.69095427678087</v>
      </c>
      <c r="D14" s="15">
        <f t="shared" si="0"/>
        <v>316.1842642957148</v>
      </c>
      <c r="E14" s="136">
        <f t="shared" si="0"/>
        <v>1142.0386859636264</v>
      </c>
      <c r="F14" s="15">
        <f t="shared" si="0"/>
        <v>8482886.1323741619</v>
      </c>
      <c r="G14" s="15">
        <f t="shared" si="0"/>
        <v>5449.5321129029053</v>
      </c>
      <c r="H14" s="15">
        <f t="shared" si="0"/>
        <v>4399.0198983674063</v>
      </c>
      <c r="I14" s="137">
        <f>SUM(I7:I12)</f>
        <v>15888.997244849437</v>
      </c>
    </row>
    <row r="15" spans="1:10" s="14" customFormat="1" ht="14.55" customHeight="1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1"/>
    </row>
    <row r="16" spans="1:10" s="14" customFormat="1" x14ac:dyDescent="0.3">
      <c r="B16" s="255" t="s">
        <v>82</v>
      </c>
      <c r="C16" s="257"/>
      <c r="D16" s="255" t="s">
        <v>81</v>
      </c>
      <c r="E16" s="257"/>
      <c r="F16" s="66"/>
      <c r="G16" s="66"/>
      <c r="H16" s="68"/>
      <c r="I16" s="66"/>
      <c r="J16" s="66"/>
    </row>
    <row r="17" spans="1:10" s="14" customFormat="1" x14ac:dyDescent="0.3">
      <c r="A17" s="272" t="s">
        <v>80</v>
      </c>
      <c r="B17" s="246" t="s">
        <v>79</v>
      </c>
      <c r="C17" s="246" t="s">
        <v>78</v>
      </c>
      <c r="D17" s="246" t="s">
        <v>79</v>
      </c>
      <c r="E17" s="246" t="s">
        <v>78</v>
      </c>
      <c r="F17" s="66"/>
      <c r="G17" s="66"/>
      <c r="H17" s="69"/>
      <c r="I17" s="66"/>
      <c r="J17" s="66"/>
    </row>
    <row r="18" spans="1:10" s="14" customFormat="1" x14ac:dyDescent="0.3">
      <c r="A18" s="272"/>
      <c r="B18" s="246"/>
      <c r="C18" s="246"/>
      <c r="D18" s="246"/>
      <c r="E18" s="246"/>
      <c r="F18" s="66"/>
      <c r="G18" s="66"/>
      <c r="H18" s="66"/>
      <c r="I18" s="66"/>
      <c r="J18" s="66"/>
    </row>
    <row r="19" spans="1:10" s="14" customFormat="1" x14ac:dyDescent="0.3">
      <c r="A19" s="272"/>
      <c r="B19" s="246"/>
      <c r="C19" s="246"/>
      <c r="D19" s="246"/>
      <c r="E19" s="246"/>
      <c r="F19" s="66"/>
      <c r="G19" s="66"/>
      <c r="H19" s="66"/>
      <c r="I19" s="66"/>
      <c r="J19" s="66"/>
    </row>
    <row r="20" spans="1:10" s="14" customFormat="1" ht="14.55" customHeight="1" x14ac:dyDescent="0.3">
      <c r="A20" s="19" t="s">
        <v>8</v>
      </c>
      <c r="B20" s="17">
        <v>6234</v>
      </c>
      <c r="C20" s="16">
        <f>SUM('Current Year Programs'!B46*0.83/2200)</f>
        <v>44.221339309045455</v>
      </c>
      <c r="D20" s="16">
        <v>34950</v>
      </c>
      <c r="E20" s="16">
        <f>SUM('Current Year Programs'!C46*0.83/2200)</f>
        <v>247.9374161172727</v>
      </c>
      <c r="F20" s="66"/>
      <c r="G20" s="66"/>
      <c r="H20" s="66"/>
      <c r="I20" s="66"/>
      <c r="J20" s="66"/>
    </row>
    <row r="21" spans="1:10" s="14" customFormat="1" x14ac:dyDescent="0.3">
      <c r="A21" s="19" t="s">
        <v>9</v>
      </c>
      <c r="B21" s="17">
        <v>17801</v>
      </c>
      <c r="C21" s="16">
        <f>SUM('Current Year Programs'!B47*0.83/2200)</f>
        <v>130.05419777234999</v>
      </c>
      <c r="D21" s="16">
        <v>90830</v>
      </c>
      <c r="E21" s="16">
        <f>SUM('Current Year Programs'!C47*0.83/2200)</f>
        <v>644.34653759818173</v>
      </c>
      <c r="F21" s="66"/>
      <c r="G21" s="66"/>
      <c r="H21" s="66"/>
      <c r="I21" s="66"/>
      <c r="J21" s="66"/>
    </row>
    <row r="22" spans="1:10" s="14" customFormat="1" x14ac:dyDescent="0.3">
      <c r="A22" s="19" t="s">
        <v>12</v>
      </c>
      <c r="B22" s="17">
        <v>80236</v>
      </c>
      <c r="C22" s="16">
        <f>SUM('Current Year Programs'!B48*0.83/2200)</f>
        <v>569.19499705894691</v>
      </c>
      <c r="D22" s="16">
        <v>627954</v>
      </c>
      <c r="E22" s="16">
        <f>SUM('Current Year Programs'!C48*0.83/2200)</f>
        <v>4454.7148801713729</v>
      </c>
      <c r="F22" s="66"/>
      <c r="G22" s="66"/>
      <c r="H22" s="66"/>
      <c r="I22" s="66"/>
      <c r="J22" s="66"/>
    </row>
    <row r="23" spans="1:10" s="14" customFormat="1" x14ac:dyDescent="0.3">
      <c r="A23" s="18" t="s">
        <v>3</v>
      </c>
      <c r="B23" s="17">
        <v>13696</v>
      </c>
      <c r="C23" s="16">
        <f>SUM('Current Year Programs'!B49*0.83/2200)</f>
        <v>97.162881590045444</v>
      </c>
      <c r="D23" s="16">
        <v>105926</v>
      </c>
      <c r="E23" s="16">
        <v>751</v>
      </c>
      <c r="F23" s="66"/>
      <c r="G23" s="66"/>
      <c r="H23" s="66"/>
      <c r="I23" s="66"/>
      <c r="J23" s="66"/>
    </row>
    <row r="24" spans="1:10" s="52" customFormat="1" ht="4.3499999999999996" customHeight="1" x14ac:dyDescent="0.3">
      <c r="A24" s="64"/>
      <c r="B24" s="65"/>
      <c r="C24" s="65"/>
      <c r="D24" s="64"/>
      <c r="E24" s="64"/>
    </row>
    <row r="25" spans="1:10" s="14" customFormat="1" x14ac:dyDescent="0.3">
      <c r="A25" s="18" t="s">
        <v>125</v>
      </c>
      <c r="B25" s="17">
        <v>32520</v>
      </c>
      <c r="C25" s="16">
        <f>SUM('Current Year Programs'!B51*0.83/2200)</f>
        <v>230.69781758307781</v>
      </c>
      <c r="D25" s="16">
        <v>535341</v>
      </c>
      <c r="E25" s="16">
        <f>SUM('Current Year Programs'!C51*0.83/2200)</f>
        <v>3797.7208182647682</v>
      </c>
      <c r="F25" s="66"/>
      <c r="G25" s="66"/>
      <c r="H25" s="66"/>
      <c r="I25" s="66"/>
      <c r="J25" s="66"/>
    </row>
    <row r="26" spans="1:10" s="52" customFormat="1" ht="4.3499999999999996" customHeight="1" x14ac:dyDescent="0.3">
      <c r="A26" s="64"/>
      <c r="B26" s="65"/>
      <c r="C26" s="65"/>
      <c r="D26" s="64"/>
      <c r="E26" s="64"/>
    </row>
    <row r="27" spans="1:10" s="14" customFormat="1" x14ac:dyDescent="0.3">
      <c r="A27" s="139" t="s">
        <v>122</v>
      </c>
      <c r="B27" s="70">
        <f>SUM(B20:B25)</f>
        <v>150487</v>
      </c>
      <c r="C27" s="70">
        <f>SUM(C20:C25)</f>
        <v>1071.3312333134656</v>
      </c>
      <c r="D27" s="70">
        <f>SUM(D20:D25)</f>
        <v>1395001</v>
      </c>
      <c r="E27" s="70">
        <f>SUM(E20:E25)</f>
        <v>9895.7196521515943</v>
      </c>
      <c r="F27" s="66"/>
      <c r="G27" s="66"/>
      <c r="H27" s="66"/>
      <c r="I27" s="66"/>
      <c r="J27" s="66"/>
    </row>
    <row r="30" spans="1:10" x14ac:dyDescent="0.3">
      <c r="C30" s="55"/>
      <c r="D30" s="55"/>
      <c r="E30" s="55"/>
      <c r="F30" s="55"/>
      <c r="G30" s="55"/>
      <c r="H30" s="55"/>
    </row>
  </sheetData>
  <mergeCells count="19">
    <mergeCell ref="A1:I1"/>
    <mergeCell ref="B3:E3"/>
    <mergeCell ref="F3:I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B16:C16"/>
    <mergeCell ref="D16:E16"/>
    <mergeCell ref="A17:A19"/>
    <mergeCell ref="B17:B19"/>
    <mergeCell ref="C17:C19"/>
    <mergeCell ref="D17:D19"/>
    <mergeCell ref="E17:E19"/>
  </mergeCells>
  <pageMargins left="0.7" right="0.7" top="0.75" bottom="0.75" header="0.3" footer="0.3"/>
  <pageSetup orientation="portrait" horizontalDpi="4294967293" verticalDpi="0" r:id="rId1"/>
  <ignoredErrors>
    <ignoredError sqref="C24 D2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C415B02D5A274BB5247C7E04B614CD" ma:contentTypeVersion="14" ma:contentTypeDescription="Create a new document." ma:contentTypeScope="" ma:versionID="3cdc43d8a535e10f26207ea9f2cea321">
  <xsd:schema xmlns:xsd="http://www.w3.org/2001/XMLSchema" xmlns:xs="http://www.w3.org/2001/XMLSchema" xmlns:p="http://schemas.microsoft.com/office/2006/metadata/properties" xmlns:ns3="a9c0183b-03f1-4102-892d-7302450538ef" xmlns:ns4="0e69ef92-f563-4b5c-a84c-cc415d9e5684" targetNamespace="http://schemas.microsoft.com/office/2006/metadata/properties" ma:root="true" ma:fieldsID="2dfee0f1ca3ded039e20661eca351572" ns3:_="" ns4:_="">
    <xsd:import namespace="a9c0183b-03f1-4102-892d-7302450538ef"/>
    <xsd:import namespace="0e69ef92-f563-4b5c-a84c-cc415d9e56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0183b-03f1-4102-892d-7302450538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69ef92-f563-4b5c-a84c-cc415d9e568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E356C6-C210-4792-B788-56E4E2C34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c0183b-03f1-4102-892d-7302450538ef"/>
    <ds:schemaRef ds:uri="0e69ef92-f563-4b5c-a84c-cc415d9e56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7C1C92-7FB6-4F63-8AAF-76030A8E688C}">
  <ds:schemaRefs>
    <ds:schemaRef ds:uri="0e69ef92-f563-4b5c-a84c-cc415d9e568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9c0183b-03f1-4102-892d-7302450538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66F7385-B20F-41A3-9AF0-917C8DB4FD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Sheet1</vt:lpstr>
      <vt:lpstr>Statewide Totals</vt:lpstr>
      <vt:lpstr>Current Year Programs</vt:lpstr>
      <vt:lpstr>Legacy Programs</vt:lpstr>
      <vt:lpstr>Budgets, Expenses &amp; Incentives</vt:lpstr>
      <vt:lpstr>Participants</vt:lpstr>
      <vt:lpstr>Electric Savings</vt:lpstr>
      <vt:lpstr>Gas Savings</vt:lpstr>
      <vt:lpstr>Emissions Reductions</vt:lpstr>
      <vt:lpstr>Qtr Electric Master</vt:lpstr>
      <vt:lpstr>'Current Year Programs'!Print_Area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Menon, Nisha</dc:creator>
  <cp:lastModifiedBy>Zito, Melissa</cp:lastModifiedBy>
  <cp:lastPrinted>2021-12-16T19:35:14Z</cp:lastPrinted>
  <dcterms:created xsi:type="dcterms:W3CDTF">2021-04-01T12:59:18Z</dcterms:created>
  <dcterms:modified xsi:type="dcterms:W3CDTF">2023-02-06T17:03:07Z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0x010100ACC415B02D5A274BB5247C7E04B614CD</vt:lpwstr>
  </property>
  <property fmtid="{D5CDD505-2E9C-101B-9397-08002B2CF9AE}" pid="3" name="_dlc_DocIdItemGuid">
    <vt:lpwstr>d518755f-b4dd-401e-8d27-8b5a3f646fcf</vt:lpwstr>
  </property>
</Properties>
</file>