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defaultThemeVersion="166925"/>
  <mc:AlternateContent xmlns:mc="http://schemas.openxmlformats.org/markup-compatibility/2006">
    <mc:Choice Requires="x15">
      <x15ac:absPath xmlns:x15ac="http://schemas.microsoft.com/office/spreadsheetml/2010/11/ac" url="\\Njnwkfp07\entdata\Renewables &amp; Energy Solutions\Shared Folder\BPU Reports - EE\1 EE Utility Reporting Template\FY21-22\4QFY22\CEF-EE\"/>
    </mc:Choice>
  </mc:AlternateContent>
  <xr:revisionPtr revIDLastSave="10" documentId="11_44754CD0250585F615B18BA454F22ACD985D852A" xr6:coauthVersionLast="47" xr6:coauthVersionMax="47" xr10:uidLastSave="{EB768DD5-2BC4-412D-9134-AB3BC4E72560}"/>
  <bookViews>
    <workbookView xWindow="0" yWindow="0" windowWidth="19200" windowHeight="6375" tabRatio="881" firstSheet="6" activeTab="6" xr2:uid="{00000000-000D-0000-FFFF-FFFF00000000}"/>
  </bookViews>
  <sheets>
    <sheet name="Table 1" sheetId="41" r:id="rId1"/>
    <sheet name="Tables 2-6" sheetId="42" r:id="rId2"/>
    <sheet name="Table 7" sheetId="43" r:id="rId3"/>
    <sheet name="Table 8" sheetId="44" r:id="rId4"/>
    <sheet name="Ap A - Participant Def" sheetId="45" r:id="rId5"/>
    <sheet name="Ap B - Participant-Spend" sheetId="37" r:id="rId6"/>
    <sheet name="Ap B - Qtr Electric Master" sheetId="32" r:id="rId7"/>
    <sheet name="Ap B - Qtr NG Master" sheetId="33" r:id="rId8"/>
    <sheet name=" Ap C - Qtr LMI" sheetId="29" r:id="rId9"/>
    <sheet name="Ap D - Qtr Business Class" sheetId="30" r:id="rId10"/>
    <sheet name="Ap E - NJ CEA Benchmarks" sheetId="38" r:id="rId11"/>
    <sheet name="AP F - Secondary Metrics" sheetId="46" r:id="rId12"/>
    <sheet name="AP G - Transfer" sheetId="47" r:id="rId13"/>
    <sheet name="AP H - CostTest" sheetId="50" r:id="rId14"/>
    <sheet name="AP I - Program Changes" sheetId="49" r:id="rId15"/>
    <sheet name="PSEG" sheetId="39" r:id="rId16"/>
    <sheet name="Lookup_Sheet" sheetId="40" state="hidden" r:id="rId17"/>
  </sheets>
  <externalReferences>
    <externalReference r:id="rId18"/>
  </externalReferences>
  <definedNames>
    <definedName name="_xlnm.Print_Area" localSheetId="8">' Ap C - Qtr LMI'!$A$1:$L$27</definedName>
    <definedName name="_xlnm.Print_Area" localSheetId="5">'Ap B - Participant-Spend'!$A$1:$L$40</definedName>
    <definedName name="_xlnm.Print_Area" localSheetId="6">'Ap B - Qtr Electric Master'!$A$1:$L$40</definedName>
    <definedName name="_xlnm.Print_Area" localSheetId="7">'Ap B - Qtr NG Master'!$A$1:$L$38</definedName>
    <definedName name="_xlnm.Print_Area" localSheetId="9">'Ap D - Qtr Business Class'!$A$1:$L$23</definedName>
    <definedName name="_xlnm.Print_Area" localSheetId="10">'Ap E - NJ CEA Benchmarks'!$B$1:$N$22</definedName>
    <definedName name="_xlnm.Print_Area" localSheetId="11">'AP F - Secondary Metrics'!$B$1:$Q$32</definedName>
    <definedName name="_xlnm.Print_Area" localSheetId="12">'AP G - Transfer'!$A$1:$E$18</definedName>
    <definedName name="_xlnm.Print_Area" localSheetId="13">'AP H - CostTest'!$A$1:$H$64</definedName>
    <definedName name="_xlnm.Print_Area" localSheetId="3">'Table 8'!$A$1:$O$14</definedName>
    <definedName name="_xlnm.Print_Titles" localSheetId="2">'Table 7'!$9:$9</definedName>
    <definedName name="wrn.CFC._.QUARTER." localSheetId="8" hidden="1">{"CFC COMPARISON",#N/A,FALSE,"CFCCOMP";"CREDIT LETTER",#N/A,FALSE,"CFCCOMP";"DEBT OBLIGATION",#N/A,FALSE,"CFCCOMP";"OFFICERS CERTIFICATE",#N/A,FALSE,"CFCCOMP"}</definedName>
    <definedName name="wrn.CFC._.QUARTER." localSheetId="9" hidden="1">{"CFC COMPARISON",#N/A,FALSE,"CFCCOMP";"CREDIT LETTER",#N/A,FALSE,"CFCCOMP";"DEBT OBLIGATION",#N/A,FALSE,"CFCCOMP";"OFFICERS CERTIFICATE",#N/A,FALSE,"CFCCOMP"}</definedName>
    <definedName name="wrn.CFC._.QUARTER." localSheetId="13" hidden="1">{"CFC COMPARISON",#N/A,FALSE,"CFCCOMP";"CREDIT LETTER",#N/A,FALSE,"CFCCOMP";"DEBT OBLIGATION",#N/A,FALSE,"CFCCOMP";"OFFICERS CERTIFICATE",#N/A,FALSE,"CFCCOMP"}</definedName>
    <definedName name="wrn.CFC._.QUARTER." localSheetId="16"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8" hidden="1">{"COVER",#N/A,FALSE,"COVERPMT";"COMPANY ORDER",#N/A,FALSE,"COVERPMT";"EXHIBIT A",#N/A,FALSE,"COVERPMT"}</definedName>
    <definedName name="wrn.FUEL._.SCHEDULE." localSheetId="9" hidden="1">{"COVER",#N/A,FALSE,"COVERPMT";"COMPANY ORDER",#N/A,FALSE,"COVERPMT";"EXHIBIT A",#N/A,FALSE,"COVERPMT"}</definedName>
    <definedName name="wrn.FUEL._.SCHEDULE." localSheetId="13" hidden="1">{"COVER",#N/A,FALSE,"COVERPMT";"COMPANY ORDER",#N/A,FALSE,"COVERPMT";"EXHIBIT A",#N/A,FALSE,"COVERPMT"}</definedName>
    <definedName name="wrn.FUEL._.SCHEDULE." localSheetId="16"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8" hidden="1">' Ap C - Qtr LMI'!#REF!</definedName>
    <definedName name="Z_E3A30FBC_675D_4AD8_9B2D_12956792A138_.wvu.Rows" localSheetId="9" hidden="1">'Ap D - Qtr Business Class'!#REF!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7" l="1"/>
  <c r="C16" i="47"/>
  <c r="G63" i="50" l="1"/>
  <c r="B10" i="42" s="1"/>
  <c r="F17" i="46" l="1"/>
  <c r="C17" i="46"/>
  <c r="H10" i="46" l="1"/>
  <c r="H9" i="46"/>
  <c r="H8" i="46"/>
  <c r="H7" i="46"/>
  <c r="G9" i="46"/>
  <c r="G16" i="46" s="1"/>
  <c r="H16" i="46" s="1"/>
  <c r="G8" i="46"/>
  <c r="G15" i="46" s="1"/>
  <c r="H15" i="46" s="1"/>
  <c r="G7" i="46"/>
  <c r="F9" i="46"/>
  <c r="F8" i="46"/>
  <c r="F7" i="46"/>
  <c r="E10" i="46"/>
  <c r="E9" i="46"/>
  <c r="E8" i="46"/>
  <c r="E7" i="46"/>
  <c r="D9" i="46"/>
  <c r="D16" i="46" s="1"/>
  <c r="E16" i="46" s="1"/>
  <c r="D8" i="46"/>
  <c r="D15" i="46" s="1"/>
  <c r="E15" i="46" s="1"/>
  <c r="D7" i="46"/>
  <c r="D14" i="46" s="1"/>
  <c r="C9" i="46"/>
  <c r="C8" i="46"/>
  <c r="C7" i="46"/>
  <c r="D10" i="46" l="1"/>
  <c r="F10" i="46"/>
  <c r="E14" i="46"/>
  <c r="D17" i="46"/>
  <c r="E17" i="46" s="1"/>
  <c r="G10" i="46"/>
  <c r="G14" i="46"/>
  <c r="C10" i="46"/>
  <c r="B24" i="42"/>
  <c r="H14" i="46" l="1"/>
  <c r="G17" i="46"/>
  <c r="H17" i="46" s="1"/>
  <c r="B6" i="42"/>
  <c r="C22" i="42"/>
  <c r="E22" i="42" s="1"/>
  <c r="F19" i="42"/>
  <c r="B19" i="42"/>
  <c r="B5" i="42"/>
  <c r="L8" i="46" s="1"/>
  <c r="F5" i="42"/>
  <c r="C18" i="42"/>
  <c r="B18" i="42"/>
  <c r="C8" i="42"/>
  <c r="F18" i="42"/>
  <c r="E19" i="42"/>
  <c r="G19" i="42" s="1"/>
  <c r="E24" i="42"/>
  <c r="E23" i="42"/>
  <c r="E9" i="42"/>
  <c r="E10" i="42"/>
  <c r="D7" i="42"/>
  <c r="F4" i="41"/>
  <c r="F11" i="41"/>
  <c r="E18" i="42" l="1"/>
  <c r="G18" i="42" s="1"/>
  <c r="C4" i="42" l="1"/>
  <c r="C7" i="42" s="1"/>
  <c r="E5" i="42"/>
  <c r="G5" i="42" s="1"/>
  <c r="E6" i="42"/>
  <c r="E8" i="42"/>
  <c r="F4" i="42"/>
  <c r="B4" i="42"/>
  <c r="D11" i="41"/>
  <c r="C11" i="41"/>
  <c r="B11" i="41"/>
  <c r="D4" i="41"/>
  <c r="C4" i="41"/>
  <c r="B4" i="41"/>
  <c r="B7" i="42" l="1"/>
  <c r="E7" i="42" s="1"/>
  <c r="E4" i="42"/>
  <c r="G4" i="42" s="1"/>
  <c r="E11" i="41"/>
  <c r="E4" i="41"/>
  <c r="H19" i="39"/>
  <c r="F19" i="39"/>
  <c r="K3" i="42" l="1"/>
  <c r="J3" i="42" l="1"/>
  <c r="I3" i="42"/>
  <c r="B3" i="38" l="1"/>
  <c r="B3" i="30"/>
  <c r="B3" i="29"/>
  <c r="B3" i="33"/>
  <c r="B3" i="32"/>
  <c r="E5" i="39" l="1"/>
  <c r="E4" i="39"/>
  <c r="L12" i="39" l="1"/>
  <c r="I12" i="39"/>
  <c r="H12" i="39"/>
  <c r="F12" i="39"/>
  <c r="E12" i="39"/>
  <c r="O7" i="46"/>
  <c r="N7" i="46"/>
  <c r="L7" i="46"/>
  <c r="M7" i="46"/>
  <c r="M18" i="39" l="1"/>
  <c r="M17" i="39"/>
  <c r="M16" i="39"/>
  <c r="M15" i="39"/>
  <c r="M14" i="39"/>
  <c r="M13" i="39"/>
  <c r="M11" i="39"/>
  <c r="M10" i="39"/>
  <c r="M8" i="39"/>
  <c r="M7" i="39"/>
  <c r="M5" i="39"/>
  <c r="M4" i="39"/>
  <c r="L18" i="39"/>
  <c r="L17" i="39"/>
  <c r="L16" i="39"/>
  <c r="L15" i="39"/>
  <c r="L14" i="39"/>
  <c r="L13" i="39"/>
  <c r="L11" i="39"/>
  <c r="L10" i="39"/>
  <c r="L8" i="39"/>
  <c r="L7" i="39"/>
  <c r="L5" i="39"/>
  <c r="L4" i="39"/>
  <c r="J18" i="39"/>
  <c r="J17" i="39"/>
  <c r="J16" i="39"/>
  <c r="J15" i="39"/>
  <c r="J14" i="39"/>
  <c r="J13" i="39"/>
  <c r="J11" i="39"/>
  <c r="J10" i="39"/>
  <c r="J8" i="39"/>
  <c r="J7" i="39"/>
  <c r="J5" i="39"/>
  <c r="J4" i="39"/>
  <c r="I18" i="39"/>
  <c r="I17" i="39"/>
  <c r="I16" i="39"/>
  <c r="I15" i="39"/>
  <c r="I14" i="39"/>
  <c r="I13" i="39"/>
  <c r="I11" i="39"/>
  <c r="I10" i="39"/>
  <c r="I8" i="39"/>
  <c r="I7" i="39"/>
  <c r="I5" i="39"/>
  <c r="I4" i="39"/>
  <c r="G17" i="39" l="1"/>
  <c r="K18" i="39"/>
  <c r="K17" i="39"/>
  <c r="K16" i="39"/>
  <c r="K15" i="39"/>
  <c r="K14" i="39"/>
  <c r="K13" i="39"/>
  <c r="K11" i="39"/>
  <c r="K10" i="39"/>
  <c r="K8" i="39"/>
  <c r="K7" i="39"/>
  <c r="K5" i="39"/>
  <c r="K4" i="39"/>
  <c r="H18" i="39"/>
  <c r="H17" i="39"/>
  <c r="H16" i="39"/>
  <c r="H15" i="39"/>
  <c r="H14" i="39"/>
  <c r="H13" i="39"/>
  <c r="H5" i="39"/>
  <c r="H4" i="39"/>
  <c r="H11" i="39"/>
  <c r="H10" i="39"/>
  <c r="H9" i="39"/>
  <c r="G18" i="39"/>
  <c r="G16" i="39"/>
  <c r="G15" i="39"/>
  <c r="G14" i="39"/>
  <c r="G13" i="39"/>
  <c r="G10" i="39"/>
  <c r="G8" i="39"/>
  <c r="G7" i="39"/>
  <c r="G5" i="39"/>
  <c r="G4" i="39"/>
  <c r="F18" i="39"/>
  <c r="F17" i="39"/>
  <c r="F16" i="39"/>
  <c r="F15" i="39"/>
  <c r="F14" i="39"/>
  <c r="F13" i="39"/>
  <c r="F11" i="39"/>
  <c r="F10" i="39"/>
  <c r="F6" i="39"/>
  <c r="F9" i="39"/>
  <c r="E9" i="39"/>
  <c r="E18" i="39"/>
  <c r="E17" i="39"/>
  <c r="E16" i="39"/>
  <c r="E15" i="39"/>
  <c r="E14" i="39"/>
  <c r="E13" i="39"/>
  <c r="E11" i="39"/>
  <c r="E10" i="39"/>
</calcChain>
</file>

<file path=xl/sharedStrings.xml><?xml version="1.0" encoding="utf-8"?>
<sst xmlns="http://schemas.openxmlformats.org/spreadsheetml/2006/main" count="862" uniqueCount="412">
  <si>
    <t>Table 1 - Electric</t>
  </si>
  <si>
    <t>Utility-Administered Programs ex-ante energy savings 
(MWh)</t>
  </si>
  <si>
    <t>Comfort Partners ex-ante energy savings  (MWh)</t>
  </si>
  <si>
    <r>
      <t>Other Programs ex-ante energy savings  (MWh)</t>
    </r>
    <r>
      <rPr>
        <vertAlign val="superscript"/>
        <sz val="9"/>
        <color rgb="FFFFFFFF"/>
        <rFont val="Calibri"/>
        <family val="2"/>
        <scheme val="minor"/>
      </rPr>
      <t>1</t>
    </r>
  </si>
  <si>
    <t>Total ex-ante energy savings 
(MWh)</t>
  </si>
  <si>
    <t>Compliance Baseline  (MWh)</t>
  </si>
  <si>
    <t>Annual Target
 (%)</t>
  </si>
  <si>
    <t>Annual Target 
(MWh)</t>
  </si>
  <si>
    <t xml:space="preserve">Percent of Annual Target 
(%) </t>
  </si>
  <si>
    <t>(A)</t>
  </si>
  <si>
    <t>(B)</t>
  </si>
  <si>
    <t xml:space="preserve">(C) </t>
  </si>
  <si>
    <t xml:space="preserve">(D) = (A)+(B)+(C) </t>
  </si>
  <si>
    <t>(E)</t>
  </si>
  <si>
    <t>(F)</t>
  </si>
  <si>
    <t>(G) = (E)*(F)</t>
  </si>
  <si>
    <t>(H) = (D) / (G)</t>
  </si>
  <si>
    <t>N/A</t>
  </si>
  <si>
    <r>
      <rPr>
        <vertAlign val="superscript"/>
        <sz val="11"/>
        <color theme="1"/>
        <rFont val="Calibri"/>
        <family val="2"/>
        <scheme val="minor"/>
      </rPr>
      <t>1</t>
    </r>
    <r>
      <rPr>
        <sz val="11"/>
        <color theme="1"/>
        <rFont val="Calibri"/>
        <family val="2"/>
        <scheme val="minor"/>
      </rPr>
      <t xml:space="preserve"> List footnote of sources and authority</t>
    </r>
  </si>
  <si>
    <t>Table 1 - Natural Gas</t>
  </si>
  <si>
    <t>Utility-Administered Programs ex-ante energy savings 
(Dth)</t>
  </si>
  <si>
    <t>Comfort Partners ex-ante energy savings  (Dth)</t>
  </si>
  <si>
    <r>
      <t>Other Programs ex-ante energy savings  (Dth)</t>
    </r>
    <r>
      <rPr>
        <vertAlign val="superscript"/>
        <sz val="9"/>
        <color indexed="9"/>
        <rFont val="Calibri"/>
        <family val="2"/>
        <scheme val="minor"/>
      </rPr>
      <t>1</t>
    </r>
  </si>
  <si>
    <t>Total ex-ante energy savings 
(Dth)</t>
  </si>
  <si>
    <t>Compliance Baseline  (Dth)</t>
  </si>
  <si>
    <t>Annual Target 
(Dth)</t>
  </si>
  <si>
    <r>
      <rPr>
        <vertAlign val="superscript"/>
        <sz val="11"/>
        <color theme="1"/>
        <rFont val="Calibri"/>
        <family val="2"/>
        <scheme val="minor"/>
      </rPr>
      <t xml:space="preserve">1 </t>
    </r>
    <r>
      <rPr>
        <sz val="11"/>
        <color theme="1"/>
        <rFont val="Calibri"/>
        <family val="2"/>
        <scheme val="minor"/>
      </rPr>
      <t>EE2017 Programs</t>
    </r>
  </si>
  <si>
    <t>Table 2 – Quantitative Performance Indicators</t>
  </si>
  <si>
    <t>Percent of Annual Target Achieved (Utility Administered Programs)</t>
  </si>
  <si>
    <t>Electric</t>
  </si>
  <si>
    <t>Annual Energy Savings - Electric</t>
  </si>
  <si>
    <t>Annual Energy Savings - Gas</t>
  </si>
  <si>
    <t>Expenditures</t>
  </si>
  <si>
    <t>Utility-Administered Plan Year Results</t>
  </si>
  <si>
    <t>Comfort Partners Plan Year Results</t>
  </si>
  <si>
    <t>Other Programs Plan Year Results</t>
  </si>
  <si>
    <t>Total Plan Year Results</t>
  </si>
  <si>
    <r>
      <t xml:space="preserve">Annual Target </t>
    </r>
    <r>
      <rPr>
        <vertAlign val="superscript"/>
        <sz val="9"/>
        <color theme="0"/>
        <rFont val="Calibri"/>
        <family val="2"/>
        <scheme val="minor"/>
      </rPr>
      <t>1</t>
    </r>
  </si>
  <si>
    <t>Percent of Annual Target Achieved</t>
  </si>
  <si>
    <t>Annual Energy Savings (MWh)</t>
  </si>
  <si>
    <t>Lifetime Savings (MWh)</t>
  </si>
  <si>
    <t>Annual Demand Savings (MW)</t>
  </si>
  <si>
    <r>
      <t>Lifetime Persisting Demand Savings (MW-year)</t>
    </r>
    <r>
      <rPr>
        <vertAlign val="superscript"/>
        <sz val="11"/>
        <color theme="1"/>
        <rFont val="Calibri"/>
        <family val="2"/>
        <scheme val="minor"/>
      </rPr>
      <t>2</t>
    </r>
  </si>
  <si>
    <r>
      <t>Low/Moderate-Income Lifetime Savings (MWh)</t>
    </r>
    <r>
      <rPr>
        <vertAlign val="superscript"/>
        <sz val="11"/>
        <color theme="1"/>
        <rFont val="Calibri"/>
        <family val="2"/>
        <scheme val="minor"/>
      </rPr>
      <t xml:space="preserve"> 4</t>
    </r>
  </si>
  <si>
    <r>
      <t>Small Commercial Lifetime Savings (MWh)</t>
    </r>
    <r>
      <rPr>
        <vertAlign val="superscript"/>
        <sz val="11"/>
        <color theme="1"/>
        <rFont val="Calibri"/>
        <family val="2"/>
        <scheme val="minor"/>
      </rPr>
      <t xml:space="preserve"> 5</t>
    </r>
  </si>
  <si>
    <r>
      <t>Net Present Value of Utility Cost Test Net Benefits ($)</t>
    </r>
    <r>
      <rPr>
        <vertAlign val="superscript"/>
        <sz val="11"/>
        <color theme="1"/>
        <rFont val="Calibri"/>
        <family val="2"/>
        <scheme val="minor"/>
      </rPr>
      <t>3</t>
    </r>
  </si>
  <si>
    <t>1 - Annual Targets reflect estimated impacts as filed the Company's 2021-2024 Clean Energy Filing</t>
  </si>
  <si>
    <t>2 - Reflects Annul Demand Savings multiplied by the Effective Useful Life of installed equipment</t>
  </si>
  <si>
    <t>3 - Cost Effectiveness impacts are not calculated for Comfort Partners or Other Programs</t>
  </si>
  <si>
    <t>Natural Gas</t>
  </si>
  <si>
    <r>
      <t>Annual Target</t>
    </r>
    <r>
      <rPr>
        <vertAlign val="superscript"/>
        <sz val="9"/>
        <color rgb="FFFFFFFF"/>
        <rFont val="Calibri"/>
        <family val="2"/>
        <scheme val="minor"/>
      </rPr>
      <t>1</t>
    </r>
  </si>
  <si>
    <t>Annual Energy Savings (Dth)</t>
  </si>
  <si>
    <t>Lifetime Savings (Dth)</t>
  </si>
  <si>
    <t>Annual Demand Savings (Dth Peak Day)</t>
  </si>
  <si>
    <r>
      <t>Lifetime Persisting Demand Savings (Dth-year)</t>
    </r>
    <r>
      <rPr>
        <vertAlign val="superscript"/>
        <sz val="11"/>
        <color theme="1"/>
        <rFont val="Calibri"/>
        <family val="2"/>
        <scheme val="minor"/>
      </rPr>
      <t>2</t>
    </r>
  </si>
  <si>
    <r>
      <t xml:space="preserve">Low/Moderate-Income Lifetime Savings (Dth) </t>
    </r>
    <r>
      <rPr>
        <vertAlign val="superscript"/>
        <sz val="11"/>
        <color theme="1"/>
        <rFont val="Calibri"/>
        <family val="2"/>
        <scheme val="minor"/>
      </rPr>
      <t>4</t>
    </r>
  </si>
  <si>
    <r>
      <t>Small Commercial Lifetime Savings (Dth)</t>
    </r>
    <r>
      <rPr>
        <vertAlign val="superscript"/>
        <sz val="11"/>
        <color theme="1"/>
        <rFont val="Calibri"/>
        <family val="2"/>
        <scheme val="minor"/>
      </rPr>
      <t xml:space="preserve"> 5</t>
    </r>
  </si>
  <si>
    <t>Table 3 – Sector-Level Participation</t>
  </si>
  <si>
    <r>
      <t>Sector</t>
    </r>
    <r>
      <rPr>
        <vertAlign val="superscript"/>
        <sz val="9"/>
        <color indexed="9"/>
        <rFont val="Calibri"/>
        <family val="2"/>
        <scheme val="minor"/>
      </rPr>
      <t>1</t>
    </r>
  </si>
  <si>
    <t>Current Quarter Participants</t>
  </si>
  <si>
    <t>YTD Participants</t>
  </si>
  <si>
    <t>Annual Forecasted Participants</t>
  </si>
  <si>
    <t>Percent of Annual Forecast</t>
  </si>
  <si>
    <t>Residential</t>
  </si>
  <si>
    <t>Multifamily</t>
  </si>
  <si>
    <t>C&amp;I</t>
  </si>
  <si>
    <t>Reported Totals for Utility Administered Programs</t>
  </si>
  <si>
    <t>Comfort Partners</t>
  </si>
  <si>
    <t>Utility Total</t>
  </si>
  <si>
    <t>Table 4 – Sector-Level Expenditures</t>
  </si>
  <si>
    <r>
      <t>Expenditures</t>
    </r>
    <r>
      <rPr>
        <vertAlign val="superscript"/>
        <sz val="9"/>
        <color indexed="9"/>
        <rFont val="Calibri"/>
        <family val="2"/>
        <scheme val="minor"/>
      </rPr>
      <t>1</t>
    </r>
  </si>
  <si>
    <t>Current Quarter Expenditures ($000)</t>
  </si>
  <si>
    <t>YTD Expenditures ($000)</t>
  </si>
  <si>
    <t>Annual Budget Expenditures ($000)</t>
  </si>
  <si>
    <t>Percent of Annual Budget</t>
  </si>
  <si>
    <t>Table 5 – Sector-Level Energy Savings</t>
  </si>
  <si>
    <r>
      <t>Annual Energy Savings</t>
    </r>
    <r>
      <rPr>
        <vertAlign val="superscript"/>
        <sz val="9"/>
        <color indexed="9"/>
        <rFont val="Calibri"/>
        <family val="2"/>
        <scheme val="minor"/>
      </rPr>
      <t>1</t>
    </r>
  </si>
  <si>
    <t>Quarter Retail (MWh)</t>
  </si>
  <si>
    <t>YTD Retail (MWh)</t>
  </si>
  <si>
    <t>Annual Target Retail Savings (MWh)</t>
  </si>
  <si>
    <t>Percent of Annual Target</t>
  </si>
  <si>
    <t>Quarter Retail (Dth)</t>
  </si>
  <si>
    <t>YTD Retail (Dth)</t>
  </si>
  <si>
    <t>Annual Target Retail Savings (Dth)</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</si>
  <si>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</si>
  <si>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</si>
  <si>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</si>
  <si>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</si>
  <si>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</si>
  <si>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</si>
  <si>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</si>
  <si>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</si>
  <si>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</si>
  <si>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</si>
  <si>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</si>
  <si>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</si>
  <si>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</si>
  <si>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</si>
  <si>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Utility EE/PDR Total</t>
  </si>
  <si>
    <t>Table 7 – Equity Performance</t>
  </si>
  <si>
    <t>Territory-Level Benchmarks</t>
  </si>
  <si>
    <r>
      <t>Overburdened</t>
    </r>
    <r>
      <rPr>
        <vertAlign val="superscript"/>
        <sz val="11"/>
        <color theme="0"/>
        <rFont val="Calibri"/>
        <family val="2"/>
        <scheme val="minor"/>
      </rPr>
      <t>1</t>
    </r>
  </si>
  <si>
    <t>Non-Overburdened</t>
  </si>
  <si>
    <r>
      <t>%OBC</t>
    </r>
    <r>
      <rPr>
        <vertAlign val="superscript"/>
        <sz val="11"/>
        <color theme="0"/>
        <rFont val="Calibri"/>
        <family val="2"/>
        <scheme val="minor"/>
      </rPr>
      <t>2</t>
    </r>
  </si>
  <si>
    <t>Population</t>
  </si>
  <si>
    <r>
      <t># of Household Accounts</t>
    </r>
    <r>
      <rPr>
        <vertAlign val="superscript"/>
        <sz val="11"/>
        <color theme="1"/>
        <rFont val="Calibri"/>
        <family val="2"/>
        <scheme val="minor"/>
      </rPr>
      <t>3</t>
    </r>
  </si>
  <si>
    <r>
      <t># of Business Accounts</t>
    </r>
    <r>
      <rPr>
        <vertAlign val="superscript"/>
        <sz val="11"/>
        <color theme="1"/>
        <rFont val="Calibri"/>
        <family val="2"/>
        <scheme val="minor"/>
      </rPr>
      <t>3</t>
    </r>
  </si>
  <si>
    <r>
      <t>Total Annual Energy (MWh)</t>
    </r>
    <r>
      <rPr>
        <vertAlign val="superscript"/>
        <sz val="11"/>
        <color theme="1"/>
        <rFont val="Calibri"/>
        <family val="2"/>
        <scheme val="minor"/>
      </rPr>
      <t>4</t>
    </r>
  </si>
  <si>
    <r>
      <t>Total Annual Energy (Dth)</t>
    </r>
    <r>
      <rPr>
        <vertAlign val="superscript"/>
        <sz val="11"/>
        <color theme="1"/>
        <rFont val="Calibri"/>
        <family val="2"/>
        <scheme val="minor"/>
      </rPr>
      <t>4</t>
    </r>
  </si>
  <si>
    <t>Type of Program / Offering</t>
  </si>
  <si>
    <r>
      <t>Quarter Overburdened</t>
    </r>
    <r>
      <rPr>
        <vertAlign val="superscript"/>
        <sz val="11"/>
        <color theme="0"/>
        <rFont val="Calibri"/>
        <family val="2"/>
        <scheme val="minor"/>
      </rPr>
      <t>1</t>
    </r>
  </si>
  <si>
    <t>Quarter Non-Over-burdened</t>
  </si>
  <si>
    <r>
      <t>Annual Overburdened</t>
    </r>
    <r>
      <rPr>
        <vertAlign val="superscript"/>
        <sz val="11"/>
        <color indexed="9"/>
        <rFont val="Calibri"/>
        <family val="2"/>
        <scheme val="minor"/>
      </rPr>
      <t>1</t>
    </r>
  </si>
  <si>
    <t>Annual Non-Overburdened</t>
  </si>
  <si>
    <t>Participation</t>
  </si>
  <si>
    <r>
      <t>Residential - Online Marketplace</t>
    </r>
    <r>
      <rPr>
        <vertAlign val="superscript"/>
        <sz val="11"/>
        <color theme="1"/>
        <rFont val="Calibri"/>
        <family val="2"/>
        <scheme val="minor"/>
      </rPr>
      <t>5</t>
    </r>
  </si>
  <si>
    <t>Core</t>
  </si>
  <si>
    <r>
      <t>Residential - Other Efficient Products</t>
    </r>
    <r>
      <rPr>
        <vertAlign val="superscript"/>
        <sz val="11"/>
        <color theme="1"/>
        <rFont val="Calibri"/>
        <family val="2"/>
        <scheme val="minor"/>
      </rPr>
      <t>5</t>
    </r>
  </si>
  <si>
    <t>Residential - HPwES</t>
  </si>
  <si>
    <t>Residential - Quick Home Energy Checkups</t>
  </si>
  <si>
    <t>Non-core</t>
  </si>
  <si>
    <t>Residential - Income-Eligible Weatherization</t>
  </si>
  <si>
    <t>Residential - Behavioral</t>
  </si>
  <si>
    <t>C&amp;I - Prescriptive</t>
  </si>
  <si>
    <t>C&amp;I - Custom</t>
  </si>
  <si>
    <t>C&amp;I - Direct Install</t>
  </si>
  <si>
    <t>Total Core Participation</t>
  </si>
  <si>
    <t>Total Non-Core Participation</t>
  </si>
  <si>
    <t>Total Participation</t>
  </si>
  <si>
    <t>Annual Energy Savings - Electric (MWh)</t>
  </si>
  <si>
    <t>Total Core Annual Energy Savings</t>
  </si>
  <si>
    <t>Total Non-Core Annual Energy Savings</t>
  </si>
  <si>
    <t>Total Annual Energy Savings (MWh)</t>
  </si>
  <si>
    <t>Lifetime Energy Savings - Electric (MWh)</t>
  </si>
  <si>
    <t>Total Core Lifetime Energy Savings</t>
  </si>
  <si>
    <t>Total Non-Core Lifetime Energy Savings</t>
  </si>
  <si>
    <t>Total Lifetime Energy Savings (MWh)</t>
  </si>
  <si>
    <t>Annual Energy Savings - Natural Gas (Dth)</t>
  </si>
  <si>
    <t>Total Annual Energy Savings (Dth)</t>
  </si>
  <si>
    <t>Lifetime Energy Savings - Natural Gas (Dth)</t>
  </si>
  <si>
    <t>Total Lifetime Energy Savings (Dth)</t>
  </si>
  <si>
    <t>1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</si>
  <si>
    <t>2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</si>
  <si>
    <t xml:space="preserve">3 Estimation of accounts with overburdened designation determined to be active immediately preceding the current Plan Year. </t>
  </si>
  <si>
    <t>4 Estimation of usage with overburdened designation for the 12-month period immediately preceding the current Plan Year.</t>
  </si>
  <si>
    <t>5 Efficient Products Program, Lighting participants represent sales of products originating from stores located within an Overburdened Community. This metric is not intended to identify individual participants who reside in Overburdened Community, but rather the proportion of retail lighting sales stemming from locations serving Overburdened Communities aligned to BPU Staff’s modifications.</t>
  </si>
  <si>
    <t>6 Individual line items or totals as listed in the OBC table may differ from those results in Appendix B table due to elements of some programs not having a customer addresses, rounding, or other issues matching customer addresses with OBC data.</t>
  </si>
  <si>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</si>
  <si>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</si>
  <si>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</si>
  <si>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</si>
  <si>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</si>
  <si>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</si>
  <si>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</si>
  <si>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</si>
  <si>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</si>
  <si>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</si>
  <si>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</si>
  <si>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</si>
  <si>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</si>
  <si>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</si>
  <si>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C&amp;I Small Non-Residential Efficiency</t>
  </si>
  <si>
    <t>C&amp;I Prescriptive</t>
  </si>
  <si>
    <t>C&amp;I Custom</t>
  </si>
  <si>
    <t>C&amp;I Energy Management</t>
  </si>
  <si>
    <t>C&amp;I Engineered Solutions</t>
  </si>
  <si>
    <t xml:space="preserve">In Word document only </t>
  </si>
  <si>
    <t>Energy Efficiency and PDR Savings Summary</t>
  </si>
  <si>
    <t>For Period Ending PY22Q4</t>
  </si>
  <si>
    <t xml:space="preserve"> </t>
  </si>
  <si>
    <t>Actual Expenditures</t>
  </si>
  <si>
    <t>A</t>
  </si>
  <si>
    <t>B</t>
  </si>
  <si>
    <t>C</t>
  </si>
  <si>
    <t>D=C/B</t>
  </si>
  <si>
    <t>E</t>
  </si>
  <si>
    <t>F</t>
  </si>
  <si>
    <t>G</t>
  </si>
  <si>
    <t>H=G/F</t>
  </si>
  <si>
    <t>Current Quarter</t>
  </si>
  <si>
    <t>Annual Forecasted Participation Number</t>
  </si>
  <si>
    <t>Reported Participation Number YTD</t>
  </si>
  <si>
    <t>YTD % of Annual Participants</t>
  </si>
  <si>
    <t>Current Quarter ($000)</t>
  </si>
  <si>
    <r>
      <t>Annual Forecasted Program Costs ($000)</t>
    </r>
    <r>
      <rPr>
        <vertAlign val="superscript"/>
        <sz val="9"/>
        <color rgb="FFFFFFFF"/>
        <rFont val="Calibri"/>
        <family val="2"/>
        <scheme val="minor"/>
      </rPr>
      <t>1</t>
    </r>
  </si>
  <si>
    <t>Reported Program Costs YTD ($000)</t>
  </si>
  <si>
    <t>YTD % of Annual Budget</t>
  </si>
  <si>
    <t>Residential Programs</t>
  </si>
  <si>
    <t>Sub Program</t>
  </si>
  <si>
    <t>Efficient Products*</t>
  </si>
  <si>
    <t>On line Marketplace</t>
  </si>
  <si>
    <t>Other Efficient Product Subprograms</t>
  </si>
  <si>
    <t>Total Efficient Products</t>
  </si>
  <si>
    <t>Existing Homes</t>
  </si>
  <si>
    <t>Home Performance with Energy Star*</t>
  </si>
  <si>
    <t>Quick Home Energy Check-Up</t>
  </si>
  <si>
    <t>Total Existing Homes</t>
  </si>
  <si>
    <t>Income Eligible</t>
  </si>
  <si>
    <t>Income Eligible Weatherization</t>
  </si>
  <si>
    <t>Home Energy Education &amp; Management</t>
  </si>
  <si>
    <t>Behavioral Energy</t>
  </si>
  <si>
    <t>Total Residential</t>
  </si>
  <si>
    <t>Business Programs</t>
  </si>
  <si>
    <t>Sub-Program</t>
  </si>
  <si>
    <t>C&amp;I Direct Install</t>
  </si>
  <si>
    <t>Direct Install*</t>
  </si>
  <si>
    <t>Energy Solutions for Business</t>
  </si>
  <si>
    <t>Prescriptive</t>
  </si>
  <si>
    <t>Custom</t>
  </si>
  <si>
    <t>Energy Management</t>
  </si>
  <si>
    <t>Engineered Solutions</t>
  </si>
  <si>
    <t>Total Business</t>
  </si>
  <si>
    <t>Multi-Family*</t>
  </si>
  <si>
    <t>HPwES</t>
  </si>
  <si>
    <t>Direct Install</t>
  </si>
  <si>
    <t>Prescriptive/Custom*</t>
  </si>
  <si>
    <t>Total Multi-Family</t>
  </si>
  <si>
    <t>Other Programs</t>
  </si>
  <si>
    <t>Home Optimization &amp; Peak Demand Reduction</t>
  </si>
  <si>
    <t>Total Other</t>
  </si>
  <si>
    <t>Portfolio Total</t>
  </si>
  <si>
    <t>Supportive Costs Outside Portfolio</t>
  </si>
  <si>
    <t>Company Total</t>
  </si>
  <si>
    <r>
      <rPr>
        <vertAlign val="superscript"/>
        <sz val="11"/>
        <rFont val="Calibri"/>
        <family val="2"/>
        <scheme val="minor"/>
      </rPr>
      <t>1</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</si>
  <si>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</si>
  <si>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</si>
  <si>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</si>
  <si>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</si>
  <si>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</si>
  <si>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</si>
  <si>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</si>
  <si>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</si>
  <si>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</si>
  <si>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</si>
  <si>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Current Quarter Annual Retail Energy Savings (MWh)</t>
  </si>
  <si>
    <t>Annual Forecasted Retail Energy Savings (MWh)</t>
  </si>
  <si>
    <t>Reported Retail Energy Savings YTD (MWh)</t>
  </si>
  <si>
    <t>YTD % of Annual Energy Savings</t>
  </si>
  <si>
    <t>Current Quarter Wholesale Energy Savings (MWh)</t>
  </si>
  <si>
    <t>Peak Demand Savings YTD (MW)</t>
  </si>
  <si>
    <t>Current Quarter Lifetime Retail Savings (MWh)</t>
  </si>
  <si>
    <t>Lifetime Retail Savings YTD (MWh)</t>
  </si>
  <si>
    <r>
      <t>Sub Program or Category</t>
    </r>
    <r>
      <rPr>
        <b/>
        <vertAlign val="superscript"/>
        <sz val="11"/>
        <color theme="1"/>
        <rFont val="Calibri"/>
        <family val="2"/>
        <scheme val="minor"/>
      </rPr>
      <t>1</t>
    </r>
  </si>
  <si>
    <t>Why are the current quarter Direct Install savings negative?</t>
  </si>
  <si>
    <t>Custom*</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</si>
  <si>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</si>
  <si>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</si>
  <si>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t>Current Quarter Annual Retail Energy Savings (DTh)</t>
  </si>
  <si>
    <t>Annual Forecasted Retail Energy Savings (DTh)</t>
  </si>
  <si>
    <t>Reported Retail Energy Savings YTD (DTh)</t>
  </si>
  <si>
    <t>Current Quarter Wholesale Energy Savings (DTh)</t>
  </si>
  <si>
    <t>Peak Demand Savings YTD (DTh)</t>
  </si>
  <si>
    <t>Current Quarter Lifetime Retail Savings (DTh)</t>
  </si>
  <si>
    <t>Lifetime Retail Savings YTD (DTh)</t>
  </si>
  <si>
    <t>Incentive Expenditures (Customer Rebates and Low/no-cost financing)</t>
  </si>
  <si>
    <t>D</t>
  </si>
  <si>
    <t>H</t>
  </si>
  <si>
    <t>Reported Incentive Costs YTD ($000)</t>
  </si>
  <si>
    <t>Reported Retail Energy Savings YTD (MWH)</t>
  </si>
  <si>
    <t>LMI</t>
  </si>
  <si>
    <t>Non-LMI or Unverified</t>
  </si>
  <si>
    <t>Multi-Family</t>
  </si>
  <si>
    <t xml:space="preserve">Direct Install </t>
  </si>
  <si>
    <t>1  Income-qualified customers are directed to participate through the Comfort Partners or Moderate Income Weatherization programs.</t>
  </si>
  <si>
    <t>Small Commercial</t>
  </si>
  <si>
    <t>Large Commercial</t>
  </si>
  <si>
    <t>Prescriptive/Custom</t>
  </si>
  <si>
    <t>Peak Demand Reduction</t>
  </si>
  <si>
    <t xml:space="preserve">Appendix E Annual Report Baseline Calculation </t>
  </si>
  <si>
    <t>Energy Efficiency Compliance Baselines and Benchmarks</t>
  </si>
  <si>
    <t>Sales</t>
  </si>
  <si>
    <t>Adjustments</t>
  </si>
  <si>
    <t>Adjusted Retail Sales</t>
  </si>
  <si>
    <t>Compliance Baseline</t>
  </si>
  <si>
    <t>Overall Annual Energy Reduction Target (%)</t>
  </si>
  <si>
    <t xml:space="preserve">Overall Annual Energy Reduction Target </t>
  </si>
  <si>
    <t>State-Administered Annual Energy Reduction Target (%)</t>
  </si>
  <si>
    <t xml:space="preserve">State-Administered Annual Energy Reduction Target </t>
  </si>
  <si>
    <t>Utility-Administered Annual Energy Reduction Target (%)</t>
  </si>
  <si>
    <t>Utility-Administered Annual Energy Reduction Target</t>
  </si>
  <si>
    <t>Fuel (units)</t>
  </si>
  <si>
    <t>Plan Year</t>
  </si>
  <si>
    <t>Sales Period</t>
  </si>
  <si>
    <t>(C) = (A)-(B)</t>
  </si>
  <si>
    <t xml:space="preserve">(D) = Average (C) </t>
  </si>
  <si>
    <t>(F) = (E) * (D)</t>
  </si>
  <si>
    <t>(G)</t>
  </si>
  <si>
    <t>(H) = (G) * (D)</t>
  </si>
  <si>
    <t>(I)</t>
  </si>
  <si>
    <t>(J) = (I) * (D)</t>
  </si>
  <si>
    <t>Electric (kwh)</t>
  </si>
  <si>
    <t>7/1/18 - 6/30/19</t>
  </si>
  <si>
    <t>7/1/19 - 6/30/20</t>
  </si>
  <si>
    <t>7/1/20 - 6/30/21</t>
  </si>
  <si>
    <t>Program Year 2022</t>
  </si>
  <si>
    <t>NA</t>
  </si>
  <si>
    <t>Natural Gas (dekatherms)</t>
  </si>
  <si>
    <t>Notes:</t>
  </si>
  <si>
    <t>(A) reflects calendar sales as reported on FERC forms 1 (electric) and 2 (natural gas), adjusted for the Program Year sales period</t>
  </si>
  <si>
    <t>(B) adjustment for natural gas sales is sales from PSE&amp;G Cogeneration Interruptive Gas (CIG) service tariff, which is exclusively sales to customers for cogeneration</t>
  </si>
  <si>
    <t>(E, G, I) No formal targets were established for PY22 in the June 2020 Framework Order</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</si>
  <si>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</si>
  <si>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</si>
  <si>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</si>
  <si>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</si>
  <si>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</si>
  <si>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</si>
  <si>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</si>
  <si>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</si>
  <si>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</si>
  <si>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</si>
  <si>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</si>
  <si>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</si>
  <si>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</si>
  <si>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</si>
  <si>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</si>
  <si>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</si>
  <si>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</si>
  <si>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</si>
  <si>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</si>
  <si>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</si>
  <si>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Dth held for transfer</t>
  </si>
  <si>
    <t>MWh held for transfer</t>
  </si>
  <si>
    <t>RES Existing Homes</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</si>
  <si>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</si>
  <si>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</si>
  <si>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</si>
  <si>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</si>
  <si>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</si>
  <si>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</si>
  <si>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</si>
  <si>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</si>
  <si>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</si>
  <si>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</si>
  <si>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</si>
  <si>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</si>
  <si>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</si>
  <si>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</si>
  <si>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</si>
  <si>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</si>
  <si>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</si>
  <si>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</si>
  <si>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</si>
  <si>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</si>
  <si>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</si>
  <si>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</si>
  <si>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</si>
  <si>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</si>
  <si>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</si>
  <si>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</si>
  <si>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</si>
  <si>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</si>
  <si>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</si>
  <si>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</si>
  <si>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</si>
  <si>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</si>
  <si>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</si>
  <si>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</si>
  <si>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</si>
  <si>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</si>
  <si>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</si>
  <si>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</si>
  <si>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</si>
  <si>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</si>
  <si>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</si>
  <si>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</si>
  <si>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</si>
  <si>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</si>
  <si>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</si>
  <si>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</si>
  <si>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</si>
  <si>
    <t>Reporting Period</t>
  </si>
  <si>
    <t>FY22-Q4</t>
  </si>
  <si>
    <t>Program/Utility Information</t>
  </si>
  <si>
    <t>Participants</t>
  </si>
  <si>
    <r>
      <t xml:space="preserve">Budget &amp; Expenses </t>
    </r>
    <r>
      <rPr>
        <b/>
        <sz val="11"/>
        <color theme="1"/>
        <rFont val="Calibri"/>
        <family val="2"/>
        <scheme val="minor"/>
      </rPr>
      <t>($000)</t>
    </r>
  </si>
  <si>
    <t>Electric Savings YTD</t>
  </si>
  <si>
    <t>Gas Savings YTD</t>
  </si>
  <si>
    <t>Utility</t>
  </si>
  <si>
    <t>Sector</t>
  </si>
  <si>
    <t>Annual Budget</t>
  </si>
  <si>
    <t>Reported Incentive Costs YTD</t>
  </si>
  <si>
    <t>Reported Program Costs YTD</t>
  </si>
  <si>
    <t>Annual Electric Savings
(MWh)</t>
  </si>
  <si>
    <t>Lifetime Electric Savings
(MWh)</t>
  </si>
  <si>
    <t>Peak Demand Electric Savings
(MW)</t>
  </si>
  <si>
    <t>Annual Gas Savings
(Dtherm)</t>
  </si>
  <si>
    <t>Lifetime Gas Savings
(Dtherm)</t>
  </si>
  <si>
    <t>PSEG</t>
  </si>
  <si>
    <t>Efficient Products</t>
  </si>
  <si>
    <t>Behavioral</t>
  </si>
  <si>
    <t>Commercial</t>
  </si>
  <si>
    <t xml:space="preserve">Pilot Program </t>
  </si>
  <si>
    <t>Program Manager</t>
  </si>
  <si>
    <t>ACE</t>
  </si>
  <si>
    <t>ETG</t>
  </si>
  <si>
    <t>JCPL</t>
  </si>
  <si>
    <t>NJNG</t>
  </si>
  <si>
    <t>RECO</t>
  </si>
  <si>
    <t>SJG</t>
  </si>
  <si>
    <t>Reporting Quarter &amp; Year</t>
  </si>
  <si>
    <t>FY22-Q1</t>
  </si>
  <si>
    <t>FY22-Q2</t>
  </si>
  <si>
    <t>FY22-Q3</t>
  </si>
  <si>
    <t>FY23-Q1</t>
  </si>
  <si>
    <t>FY23-Q2</t>
  </si>
  <si>
    <t>FY23-Q3</t>
  </si>
  <si>
    <t>FY23-Q4</t>
  </si>
  <si>
    <t>FY24-Q1</t>
  </si>
  <si>
    <t>FY24-Q2</t>
  </si>
  <si>
    <t>FY24-Q3</t>
  </si>
  <si>
    <t>FY24-Q4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</si>
</sst>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_);_(* \(#,##0.000\);_(* &quot;-&quot;??_);_(@_)"/>
    <numFmt numFmtId="167" formatCode="0.0%"/>
    <numFmt numFmtId="168" formatCode="0.0"/>
    <numFmt numFmtId="169" formatCode="&quot;$&quot;#,##0"/>
  </numFmts>
  <fonts count="42">
    <font>
      <sz val="11"/>
      <color theme="1"/>
      <name val="Calibri"/>
      <family val="2"/>
      <scheme val="minor"/>
    </font>
    <font>
      <sz val="11"/>
      <color theme="1"/>
      <name val="Arial"/>
      <family val="2"/>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2"/>
      <color theme="1"/>
      <name val="Calibri"/>
      <family val="2"/>
      <scheme val="minor"/>
    </font>
    <font>
      <sz val="11"/>
      <name val="Arial Black"/>
      <family val="2"/>
    </font>
    <font>
      <b/>
      <sz val="12"/>
      <color indexed="9"/>
      <name val="Times New Roman"/>
      <family val="1"/>
    </font>
    <font>
      <sz val="12"/>
      <name val="Times New Roman"/>
      <family val="1"/>
    </font>
    <font>
      <b/>
      <sz val="12"/>
      <name val="Times New Roman"/>
      <family val="1"/>
    </font>
    <font>
      <b/>
      <sz val="10"/>
      <name val="Arial"/>
      <family val="2"/>
    </font>
    <font>
      <b/>
      <sz val="11"/>
      <color theme="0"/>
      <name val="Calibri"/>
      <family val="2"/>
      <scheme val="minor"/>
    </font>
    <font>
      <sz val="11"/>
      <color theme="0"/>
      <name val="Calibri"/>
      <family val="2"/>
      <scheme val="minor"/>
    </font>
    <font>
      <vertAlign val="superscript"/>
      <sz val="11"/>
      <color theme="1"/>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i/>
      <sz val="11"/>
      <color theme="1"/>
      <name val="Calibri"/>
      <family val="2"/>
      <scheme val="minor"/>
    </font>
    <font>
      <vertAlign val="superscript"/>
      <sz val="9"/>
      <color theme="0"/>
      <name val="Calibri"/>
      <family val="2"/>
      <scheme val="minor"/>
    </font>
    <font>
      <b/>
      <sz val="10"/>
      <color indexed="9"/>
      <name val="Calibri"/>
      <family val="2"/>
      <scheme val="minor"/>
    </font>
    <font>
      <b/>
      <sz val="12"/>
      <color theme="1"/>
      <name val="Arial"/>
      <family val="2"/>
    </font>
    <font>
      <sz val="12"/>
      <color theme="1"/>
      <name val="Arial"/>
      <family val="2"/>
    </font>
    <font>
      <b/>
      <sz val="12"/>
      <color indexed="9"/>
      <name val="Calibri"/>
      <family val="2"/>
      <scheme val="minor"/>
    </font>
    <font>
      <sz val="10"/>
      <name val="Tahoma"/>
      <family val="2"/>
    </font>
    <font>
      <vertAlign val="superscript"/>
      <sz val="11"/>
      <color theme="0"/>
      <name val="Calibri"/>
      <family val="2"/>
      <scheme val="minor"/>
    </font>
    <font>
      <sz val="9"/>
      <color theme="0"/>
      <name val="Calibri"/>
      <family val="2"/>
      <scheme val="minor"/>
    </font>
    <font>
      <vertAlign val="superscript"/>
      <sz val="11"/>
      <color indexed="9"/>
      <name val="Calibri"/>
      <family val="2"/>
      <scheme val="minor"/>
    </font>
  </fonts>
  <fills count="28">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1F457D"/>
        <bgColor indexed="64"/>
      </patternFill>
    </fill>
    <fill>
      <patternFill patternType="solid">
        <fgColor indexed="22"/>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A6A6A6"/>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rgb="FFFFFFFF"/>
        <bgColor indexed="64"/>
      </patternFill>
    </fill>
  </fills>
  <borders count="78">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s>
  <cellStyleXfs count="10">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9" fillId="0" borderId="0"/>
    <xf numFmtId="0" fontId="14" fillId="0" borderId="0"/>
    <xf numFmtId="0" fontId="15" fillId="0" borderId="0"/>
    <xf numFmtId="0" fontId="9" fillId="0" borderId="0"/>
    <xf numFmtId="0" fontId="25" fillId="0" borderId="0"/>
    <xf numFmtId="0" fontId="38" fillId="0" borderId="0"/>
  </cellStyleXfs>
  <cellXfs count="754">
    <xf numFmtId="0" fontId="0" fillId="0" borderId="0" xfId="0"/>
    <xf numFmtId="0" fontId="5" fillId="0" borderId="0" xfId="0" applyFont="1"/>
    <xf numFmtId="164" fontId="0" fillId="0" borderId="0" xfId="1" applyNumberFormat="1" applyFont="1"/>
    <xf numFmtId="43" fontId="0" fillId="0" borderId="0" xfId="1" applyFont="1"/>
    <xf numFmtId="0" fontId="6" fillId="0" borderId="0" xfId="0" applyFont="1"/>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0" fillId="0" borderId="19" xfId="1" applyNumberFormat="1" applyFont="1" applyFill="1" applyBorder="1"/>
    <xf numFmtId="164" fontId="0" fillId="0" borderId="19" xfId="1" applyNumberFormat="1" applyFont="1" applyFill="1" applyBorder="1" applyAlignment="1">
      <alignment horizontal="right"/>
    </xf>
    <xf numFmtId="164" fontId="0" fillId="0" borderId="13" xfId="1" applyNumberFormat="1" applyFont="1" applyFill="1" applyBorder="1"/>
    <xf numFmtId="164" fontId="0" fillId="0" borderId="13" xfId="1" applyNumberFormat="1" applyFont="1" applyFill="1" applyBorder="1" applyAlignment="1">
      <alignment horizontal="right"/>
    </xf>
    <xf numFmtId="164" fontId="0" fillId="0" borderId="8" xfId="1" applyNumberFormat="1" applyFont="1" applyFill="1" applyBorder="1" applyAlignment="1">
      <alignment horizontal="right"/>
    </xf>
    <xf numFmtId="0" fontId="4" fillId="3" borderId="24" xfId="0" applyFont="1" applyFill="1" applyBorder="1"/>
    <xf numFmtId="164" fontId="4" fillId="3" borderId="26" xfId="1" applyNumberFormat="1" applyFont="1" applyFill="1" applyBorder="1" applyAlignment="1"/>
    <xf numFmtId="0" fontId="0" fillId="0" borderId="21" xfId="0" applyBorder="1"/>
    <xf numFmtId="0" fontId="4" fillId="3" borderId="10" xfId="0" applyFont="1" applyFill="1" applyBorder="1"/>
    <xf numFmtId="164" fontId="4" fillId="3" borderId="13" xfId="1" applyNumberFormat="1" applyFont="1" applyFill="1" applyBorder="1" applyAlignment="1"/>
    <xf numFmtId="0" fontId="3" fillId="0" borderId="0" xfId="0" applyFont="1"/>
    <xf numFmtId="0" fontId="8" fillId="2" borderId="10" xfId="0" applyFont="1" applyFill="1" applyBorder="1" applyAlignment="1">
      <alignment horizontal="center" vertical="center" wrapText="1"/>
    </xf>
    <xf numFmtId="164" fontId="0" fillId="0" borderId="26" xfId="1" applyNumberFormat="1" applyFont="1" applyFill="1" applyBorder="1"/>
    <xf numFmtId="0" fontId="0" fillId="0" borderId="19" xfId="0" applyBorder="1"/>
    <xf numFmtId="0" fontId="8" fillId="2" borderId="8" xfId="0" applyFont="1" applyFill="1" applyBorder="1" applyAlignment="1">
      <alignment horizontal="center" vertical="center" wrapText="1"/>
    </xf>
    <xf numFmtId="0" fontId="4"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4" fillId="3" borderId="39" xfId="0" applyFont="1" applyFill="1" applyBorder="1"/>
    <xf numFmtId="164" fontId="4" fillId="3" borderId="42" xfId="1" applyNumberFormat="1" applyFont="1" applyFill="1" applyBorder="1" applyAlignment="1"/>
    <xf numFmtId="0" fontId="11" fillId="0" borderId="0" xfId="0" applyFont="1"/>
    <xf numFmtId="0" fontId="8" fillId="2" borderId="46"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6"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164" fontId="4" fillId="3" borderId="48" xfId="1" applyNumberFormat="1" applyFont="1" applyFill="1" applyBorder="1" applyAlignment="1"/>
    <xf numFmtId="164" fontId="4" fillId="6" borderId="39" xfId="1" applyNumberFormat="1" applyFont="1" applyFill="1" applyBorder="1" applyAlignment="1"/>
    <xf numFmtId="164" fontId="4" fillId="6" borderId="42" xfId="1" applyNumberFormat="1" applyFont="1" applyFill="1" applyBorder="1" applyAlignment="1"/>
    <xf numFmtId="0" fontId="4" fillId="3" borderId="42" xfId="0" applyFont="1" applyFill="1" applyBorder="1"/>
    <xf numFmtId="0" fontId="0" fillId="0" borderId="54" xfId="0" applyBorder="1" applyAlignment="1">
      <alignment horizontal="left" vertical="center" wrapText="1"/>
    </xf>
    <xf numFmtId="0" fontId="4" fillId="3" borderId="53" xfId="0" applyFont="1" applyFill="1" applyBorder="1"/>
    <xf numFmtId="164" fontId="0" fillId="0" borderId="0" xfId="1" applyNumberFormat="1" applyFont="1" applyFill="1" applyBorder="1" applyAlignment="1">
      <alignment horizontal="right"/>
    </xf>
    <xf numFmtId="0" fontId="0" fillId="0" borderId="56" xfId="0" applyBorder="1" applyAlignment="1">
      <alignment horizontal="left" vertical="center" wrapText="1"/>
    </xf>
    <xf numFmtId="0" fontId="0" fillId="0" borderId="55" xfId="0" applyBorder="1" applyAlignment="1">
      <alignment horizontal="left" vertical="center" wrapText="1"/>
    </xf>
    <xf numFmtId="164" fontId="4" fillId="3" borderId="11" xfId="1" applyNumberFormat="1" applyFont="1" applyFill="1" applyBorder="1" applyAlignment="1"/>
    <xf numFmtId="164" fontId="0" fillId="0" borderId="20" xfId="1" applyNumberFormat="1" applyFont="1" applyFill="1" applyBorder="1" applyAlignment="1">
      <alignment horizontal="right"/>
    </xf>
    <xf numFmtId="0" fontId="0" fillId="0" borderId="5" xfId="0" applyBorder="1" applyAlignment="1">
      <alignment horizontal="left" vertical="center" wrapText="1"/>
    </xf>
    <xf numFmtId="0" fontId="4" fillId="3" borderId="59" xfId="0" applyFont="1" applyFill="1" applyBorder="1"/>
    <xf numFmtId="0" fontId="0" fillId="0" borderId="2" xfId="0" applyBorder="1" applyAlignment="1">
      <alignment horizontal="left" vertical="center" wrapText="1"/>
    </xf>
    <xf numFmtId="0" fontId="4" fillId="3" borderId="63" xfId="0" applyFont="1" applyFill="1" applyBorder="1"/>
    <xf numFmtId="0" fontId="4" fillId="3" borderId="65" xfId="0" applyFont="1" applyFill="1" applyBorder="1"/>
    <xf numFmtId="164" fontId="0" fillId="0" borderId="1" xfId="1" applyNumberFormat="1" applyFont="1" applyFill="1" applyBorder="1"/>
    <xf numFmtId="164" fontId="0" fillId="0" borderId="30" xfId="1" applyNumberFormat="1" applyFont="1" applyFill="1" applyBorder="1"/>
    <xf numFmtId="0" fontId="4" fillId="3" borderId="58" xfId="0" applyFont="1" applyFill="1" applyBorder="1"/>
    <xf numFmtId="0" fontId="0" fillId="2" borderId="62" xfId="0" applyFill="1" applyBorder="1" applyAlignment="1">
      <alignment vertical="center" wrapText="1"/>
    </xf>
    <xf numFmtId="0" fontId="4" fillId="3" borderId="1" xfId="0" applyFont="1" applyFill="1" applyBorder="1"/>
    <xf numFmtId="0" fontId="0" fillId="2" borderId="9" xfId="0" applyFill="1" applyBorder="1" applyAlignment="1">
      <alignment vertical="center" wrapText="1"/>
    </xf>
    <xf numFmtId="0" fontId="4" fillId="3" borderId="30" xfId="0" applyFont="1" applyFill="1" applyBorder="1"/>
    <xf numFmtId="164" fontId="4" fillId="3" borderId="47" xfId="1" applyNumberFormat="1" applyFont="1" applyFill="1" applyBorder="1" applyAlignment="1"/>
    <xf numFmtId="164" fontId="4" fillId="3" borderId="64" xfId="1" applyNumberFormat="1" applyFont="1" applyFill="1" applyBorder="1" applyAlignment="1"/>
    <xf numFmtId="0" fontId="4" fillId="3" borderId="50" xfId="0" applyFont="1" applyFill="1" applyBorder="1"/>
    <xf numFmtId="0" fontId="4" fillId="3" borderId="52" xfId="0" applyFont="1" applyFill="1" applyBorder="1"/>
    <xf numFmtId="0" fontId="4" fillId="3" borderId="67" xfId="0" applyFont="1" applyFill="1" applyBorder="1"/>
    <xf numFmtId="0" fontId="0" fillId="2" borderId="53" xfId="0" applyFill="1" applyBorder="1" applyAlignment="1">
      <alignment vertical="center" wrapText="1"/>
    </xf>
    <xf numFmtId="0" fontId="0" fillId="2" borderId="36" xfId="0" applyFill="1" applyBorder="1" applyAlignment="1">
      <alignment vertical="center" wrapText="1"/>
    </xf>
    <xf numFmtId="0" fontId="0" fillId="2" borderId="65" xfId="0" applyFill="1" applyBorder="1" applyAlignment="1">
      <alignment vertical="center" wrapText="1"/>
    </xf>
    <xf numFmtId="0" fontId="4" fillId="3" borderId="26" xfId="0" applyFont="1" applyFill="1" applyBorder="1"/>
    <xf numFmtId="0" fontId="0" fillId="5" borderId="59" xfId="0" applyFill="1" applyBorder="1" applyAlignment="1">
      <alignment horizontal="left" vertical="center" wrapText="1"/>
    </xf>
    <xf numFmtId="0" fontId="0" fillId="5" borderId="32" xfId="0" applyFill="1" applyBorder="1" applyAlignment="1">
      <alignment horizontal="left" vertical="center" wrapText="1"/>
    </xf>
    <xf numFmtId="0" fontId="0" fillId="5" borderId="12" xfId="0" applyFill="1" applyBorder="1" applyAlignment="1">
      <alignment horizontal="left" vertical="center" wrapText="1"/>
    </xf>
    <xf numFmtId="0" fontId="7" fillId="2" borderId="22"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4" fillId="3" borderId="48" xfId="0" applyFont="1" applyFill="1" applyBorder="1"/>
    <xf numFmtId="0" fontId="0" fillId="2" borderId="37" xfId="0" applyFill="1" applyBorder="1" applyAlignment="1">
      <alignment vertical="center" wrapText="1"/>
    </xf>
    <xf numFmtId="0" fontId="0" fillId="2" borderId="70" xfId="0" applyFill="1" applyBorder="1" applyAlignment="1">
      <alignment vertical="center" wrapText="1"/>
    </xf>
    <xf numFmtId="164" fontId="4" fillId="6" borderId="48" xfId="1" applyNumberFormat="1" applyFont="1" applyFill="1" applyBorder="1" applyAlignment="1"/>
    <xf numFmtId="0" fontId="8" fillId="7" borderId="22" xfId="0" applyFont="1" applyFill="1" applyBorder="1" applyAlignment="1">
      <alignment horizontal="center" vertical="center" wrapText="1"/>
    </xf>
    <xf numFmtId="0" fontId="8" fillId="7" borderId="69" xfId="0" applyFont="1" applyFill="1" applyBorder="1" applyAlignment="1">
      <alignment horizontal="center" vertical="center" wrapText="1"/>
    </xf>
    <xf numFmtId="0" fontId="0" fillId="5" borderId="68" xfId="0" applyFill="1" applyBorder="1" applyAlignment="1">
      <alignment horizontal="left" vertical="center" wrapText="1"/>
    </xf>
    <xf numFmtId="0" fontId="0" fillId="5" borderId="45" xfId="0" applyFill="1" applyBorder="1" applyAlignment="1">
      <alignment horizontal="left" vertical="center" wrapText="1"/>
    </xf>
    <xf numFmtId="0" fontId="4" fillId="3" borderId="65" xfId="0" applyFont="1" applyFill="1" applyBorder="1" applyAlignment="1">
      <alignment horizontal="center" vertical="center" wrapText="1"/>
    </xf>
    <xf numFmtId="0" fontId="7" fillId="7" borderId="60" xfId="0" applyFont="1" applyFill="1" applyBorder="1" applyAlignment="1">
      <alignment horizontal="center" vertical="center" wrapText="1"/>
    </xf>
    <xf numFmtId="0" fontId="7" fillId="7" borderId="58" xfId="0" applyFont="1" applyFill="1" applyBorder="1" applyAlignment="1">
      <alignment horizontal="center" vertical="center" wrapText="1"/>
    </xf>
    <xf numFmtId="0" fontId="0" fillId="0" borderId="14" xfId="0" applyBorder="1" applyAlignment="1">
      <alignment vertical="center" wrapText="1"/>
    </xf>
    <xf numFmtId="164" fontId="0" fillId="0" borderId="7" xfId="1" applyNumberFormat="1" applyFont="1" applyFill="1" applyBorder="1" applyAlignment="1">
      <alignment horizontal="right"/>
    </xf>
    <xf numFmtId="164" fontId="0" fillId="0" borderId="11" xfId="1" applyNumberFormat="1" applyFont="1" applyFill="1" applyBorder="1"/>
    <xf numFmtId="164" fontId="0" fillId="8" borderId="44" xfId="1" applyNumberFormat="1" applyFont="1" applyFill="1" applyBorder="1"/>
    <xf numFmtId="164" fontId="0" fillId="0" borderId="15" xfId="1" applyNumberFormat="1" applyFont="1" applyFill="1" applyBorder="1"/>
    <xf numFmtId="164" fontId="0" fillId="0" borderId="44" xfId="1" applyNumberFormat="1" applyFont="1" applyFill="1" applyBorder="1"/>
    <xf numFmtId="0" fontId="0" fillId="0" borderId="5" xfId="0" applyFill="1" applyBorder="1" applyAlignment="1">
      <alignment horizontal="left" vertical="center" wrapText="1"/>
    </xf>
    <xf numFmtId="0" fontId="0" fillId="6" borderId="6" xfId="0" applyFill="1" applyBorder="1" applyAlignment="1">
      <alignment vertical="center"/>
    </xf>
    <xf numFmtId="164" fontId="0" fillId="6" borderId="43" xfId="1" applyNumberFormat="1" applyFont="1" applyFill="1" applyBorder="1"/>
    <xf numFmtId="0" fontId="0" fillId="6" borderId="36" xfId="0" applyFill="1" applyBorder="1" applyAlignment="1">
      <alignment vertical="center"/>
    </xf>
    <xf numFmtId="0" fontId="0" fillId="6" borderId="65" xfId="0" applyFill="1" applyBorder="1" applyAlignment="1">
      <alignment vertical="center"/>
    </xf>
    <xf numFmtId="0" fontId="0" fillId="6" borderId="7" xfId="0" applyFill="1" applyBorder="1" applyAlignment="1">
      <alignment vertical="center"/>
    </xf>
    <xf numFmtId="0" fontId="0" fillId="6" borderId="10" xfId="0" applyFill="1" applyBorder="1" applyAlignment="1">
      <alignment vertical="center"/>
    </xf>
    <xf numFmtId="0" fontId="0" fillId="6" borderId="11" xfId="0" applyFill="1" applyBorder="1" applyAlignment="1">
      <alignment vertical="center"/>
    </xf>
    <xf numFmtId="0" fontId="0" fillId="6" borderId="20" xfId="0" applyFill="1" applyBorder="1" applyAlignment="1">
      <alignment vertical="center"/>
    </xf>
    <xf numFmtId="0" fontId="0" fillId="6" borderId="43" xfId="0" applyFill="1" applyBorder="1" applyAlignment="1">
      <alignment vertical="center"/>
    </xf>
    <xf numFmtId="164" fontId="0" fillId="0" borderId="27" xfId="1" applyNumberFormat="1" applyFont="1" applyFill="1" applyBorder="1" applyAlignment="1">
      <alignment horizontal="right"/>
    </xf>
    <xf numFmtId="0" fontId="7" fillId="7" borderId="44" xfId="0" applyFont="1" applyFill="1" applyBorder="1" applyAlignment="1">
      <alignment horizontal="center" vertical="center" wrapText="1"/>
    </xf>
    <xf numFmtId="0" fontId="7" fillId="7" borderId="64" xfId="0" applyFont="1" applyFill="1" applyBorder="1" applyAlignment="1">
      <alignment horizontal="center" vertical="center" wrapText="1"/>
    </xf>
    <xf numFmtId="0" fontId="8" fillId="2" borderId="7" xfId="0" applyFont="1" applyFill="1" applyBorder="1" applyAlignment="1">
      <alignment horizontal="center" vertical="center" wrapText="1"/>
    </xf>
    <xf numFmtId="5" fontId="0" fillId="6" borderId="19" xfId="0" applyNumberFormat="1" applyFill="1" applyBorder="1" applyAlignment="1">
      <alignment vertical="center"/>
    </xf>
    <xf numFmtId="5" fontId="4" fillId="3" borderId="58" xfId="0" applyNumberFormat="1" applyFont="1" applyFill="1" applyBorder="1"/>
    <xf numFmtId="5" fontId="0" fillId="2" borderId="62" xfId="0" applyNumberFormat="1" applyFill="1" applyBorder="1" applyAlignment="1">
      <alignment vertical="center" wrapText="1"/>
    </xf>
    <xf numFmtId="5" fontId="0" fillId="2" borderId="8" xfId="0" applyNumberFormat="1" applyFill="1" applyBorder="1" applyAlignment="1">
      <alignment vertical="center" wrapText="1"/>
    </xf>
    <xf numFmtId="5" fontId="4" fillId="3" borderId="28" xfId="0" applyNumberFormat="1" applyFont="1" applyFill="1" applyBorder="1"/>
    <xf numFmtId="5" fontId="0" fillId="6" borderId="6" xfId="0" applyNumberFormat="1" applyFill="1" applyBorder="1" applyAlignment="1">
      <alignment vertical="center"/>
    </xf>
    <xf numFmtId="5" fontId="0" fillId="6" borderId="8" xfId="0" applyNumberFormat="1" applyFill="1" applyBorder="1" applyAlignment="1">
      <alignment vertical="center"/>
    </xf>
    <xf numFmtId="5" fontId="0" fillId="0" borderId="26" xfId="0" applyNumberFormat="1" applyBorder="1" applyAlignment="1">
      <alignment vertical="center"/>
    </xf>
    <xf numFmtId="5" fontId="0" fillId="6" borderId="21" xfId="0" applyNumberFormat="1" applyFill="1" applyBorder="1" applyAlignment="1">
      <alignment vertical="center"/>
    </xf>
    <xf numFmtId="5" fontId="0" fillId="6" borderId="39" xfId="0" applyNumberFormat="1" applyFill="1" applyBorder="1" applyAlignment="1">
      <alignment vertical="center"/>
    </xf>
    <xf numFmtId="5" fontId="0" fillId="6" borderId="42" xfId="0" applyNumberFormat="1" applyFill="1" applyBorder="1" applyAlignment="1">
      <alignment vertical="center"/>
    </xf>
    <xf numFmtId="5" fontId="4" fillId="3" borderId="24" xfId="0" applyNumberFormat="1" applyFont="1" applyFill="1" applyBorder="1"/>
    <xf numFmtId="5" fontId="4" fillId="3" borderId="26" xfId="0" applyNumberFormat="1" applyFont="1" applyFill="1" applyBorder="1"/>
    <xf numFmtId="5" fontId="0" fillId="2" borderId="6" xfId="0" applyNumberFormat="1" applyFill="1" applyBorder="1" applyAlignment="1">
      <alignment vertical="center" wrapText="1"/>
    </xf>
    <xf numFmtId="0" fontId="7" fillId="2" borderId="2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7" fillId="2" borderId="10" xfId="0" applyFont="1" applyFill="1" applyBorder="1" applyAlignment="1">
      <alignment horizontal="center" vertical="center" wrapText="1"/>
    </xf>
    <xf numFmtId="164" fontId="8" fillId="2" borderId="13" xfId="1" applyNumberFormat="1" applyFont="1" applyFill="1" applyBorder="1" applyAlignment="1">
      <alignment horizontal="center" vertical="center" wrapText="1"/>
    </xf>
    <xf numFmtId="164" fontId="8" fillId="7" borderId="11" xfId="1" applyNumberFormat="1" applyFont="1" applyFill="1" applyBorder="1" applyAlignment="1">
      <alignment horizontal="center" vertical="center" wrapText="1"/>
    </xf>
    <xf numFmtId="0" fontId="0" fillId="6" borderId="1" xfId="0" applyFill="1" applyBorder="1" applyAlignment="1">
      <alignment vertical="center"/>
    </xf>
    <xf numFmtId="164" fontId="0" fillId="0" borderId="45" xfId="1" applyNumberFormat="1" applyFont="1" applyBorder="1" applyAlignment="1">
      <alignment vertical="center"/>
    </xf>
    <xf numFmtId="164" fontId="0" fillId="0" borderId="45" xfId="1" applyNumberFormat="1" applyFont="1" applyFill="1" applyBorder="1" applyAlignment="1">
      <alignment horizontal="right"/>
    </xf>
    <xf numFmtId="164" fontId="0" fillId="6" borderId="53" xfId="1" applyNumberFormat="1" applyFont="1" applyFill="1" applyBorder="1" applyAlignment="1">
      <alignment vertical="center"/>
    </xf>
    <xf numFmtId="164" fontId="0" fillId="0" borderId="28" xfId="1" applyNumberFormat="1" applyFont="1" applyBorder="1" applyAlignment="1">
      <alignment vertical="center"/>
    </xf>
    <xf numFmtId="164" fontId="0" fillId="6" borderId="19" xfId="1" applyNumberFormat="1" applyFont="1" applyFill="1" applyBorder="1" applyAlignment="1">
      <alignment vertical="center"/>
    </xf>
    <xf numFmtId="164" fontId="0" fillId="0" borderId="29" xfId="1" applyNumberFormat="1" applyFont="1" applyFill="1" applyBorder="1" applyAlignment="1">
      <alignment horizontal="right"/>
    </xf>
    <xf numFmtId="164" fontId="0" fillId="6" borderId="19" xfId="1" applyNumberFormat="1" applyFont="1" applyFill="1" applyBorder="1" applyAlignment="1">
      <alignment horizontal="right"/>
    </xf>
    <xf numFmtId="164" fontId="0" fillId="8" borderId="60" xfId="1" applyNumberFormat="1" applyFont="1" applyFill="1" applyBorder="1" applyAlignment="1">
      <alignment vertical="center"/>
    </xf>
    <xf numFmtId="164" fontId="0" fillId="8" borderId="17" xfId="1" applyNumberFormat="1" applyFont="1" applyFill="1" applyBorder="1" applyAlignment="1">
      <alignment vertical="center"/>
    </xf>
    <xf numFmtId="164" fontId="0" fillId="8" borderId="0" xfId="1" applyNumberFormat="1" applyFont="1" applyFill="1" applyBorder="1" applyAlignment="1">
      <alignment horizontal="right"/>
    </xf>
    <xf numFmtId="164" fontId="0" fillId="8" borderId="17" xfId="1" applyNumberFormat="1" applyFont="1" applyFill="1" applyBorder="1" applyAlignment="1">
      <alignment horizontal="right"/>
    </xf>
    <xf numFmtId="164" fontId="0" fillId="0" borderId="63" xfId="1" applyNumberFormat="1" applyFont="1" applyBorder="1" applyAlignment="1">
      <alignment vertical="center"/>
    </xf>
    <xf numFmtId="164" fontId="0" fillId="0" borderId="53" xfId="1" applyNumberFormat="1" applyFont="1" applyBorder="1" applyAlignment="1">
      <alignment vertical="center"/>
    </xf>
    <xf numFmtId="164" fontId="0" fillId="0" borderId="53" xfId="1" applyNumberFormat="1" applyFont="1" applyFill="1" applyBorder="1" applyAlignment="1">
      <alignment horizontal="right"/>
    </xf>
    <xf numFmtId="164" fontId="0" fillId="0" borderId="72" xfId="1" applyNumberFormat="1" applyFont="1" applyBorder="1" applyAlignment="1">
      <alignment vertical="center"/>
    </xf>
    <xf numFmtId="164" fontId="0" fillId="0" borderId="13" xfId="1" applyNumberFormat="1" applyFont="1" applyBorder="1" applyAlignment="1">
      <alignment vertical="center"/>
    </xf>
    <xf numFmtId="164" fontId="0" fillId="0" borderId="68" xfId="1" applyNumberFormat="1" applyFont="1" applyFill="1" applyBorder="1" applyAlignment="1">
      <alignment horizontal="right"/>
    </xf>
    <xf numFmtId="164" fontId="0" fillId="0" borderId="0" xfId="1" applyNumberFormat="1" applyFont="1" applyBorder="1" applyAlignment="1">
      <alignment vertical="center"/>
    </xf>
    <xf numFmtId="164" fontId="0" fillId="0" borderId="2" xfId="1" applyNumberFormat="1" applyFont="1" applyBorder="1" applyAlignment="1">
      <alignment vertical="center"/>
    </xf>
    <xf numFmtId="164" fontId="0" fillId="0" borderId="23" xfId="1" applyNumberFormat="1" applyFont="1" applyBorder="1" applyAlignment="1">
      <alignment vertical="center"/>
    </xf>
    <xf numFmtId="164" fontId="4" fillId="3" borderId="58" xfId="1" applyNumberFormat="1" applyFont="1" applyFill="1" applyBorder="1"/>
    <xf numFmtId="164" fontId="4" fillId="3" borderId="42" xfId="1" applyNumberFormat="1" applyFont="1" applyFill="1" applyBorder="1"/>
    <xf numFmtId="164" fontId="0" fillId="2" borderId="62" xfId="1" applyNumberFormat="1" applyFont="1" applyFill="1" applyBorder="1" applyAlignment="1">
      <alignment vertical="center" wrapText="1"/>
    </xf>
    <xf numFmtId="164" fontId="0" fillId="2" borderId="8" xfId="1" applyNumberFormat="1" applyFont="1" applyFill="1" applyBorder="1" applyAlignment="1">
      <alignment vertical="center" wrapText="1"/>
    </xf>
    <xf numFmtId="164" fontId="0" fillId="2" borderId="66" xfId="1" applyNumberFormat="1" applyFont="1" applyFill="1" applyBorder="1" applyAlignment="1">
      <alignment vertical="center" wrapText="1"/>
    </xf>
    <xf numFmtId="164" fontId="0" fillId="2" borderId="9" xfId="1" applyNumberFormat="1" applyFont="1" applyFill="1" applyBorder="1" applyAlignment="1">
      <alignment vertical="center" wrapText="1"/>
    </xf>
    <xf numFmtId="164" fontId="4" fillId="3" borderId="28" xfId="1" applyNumberFormat="1" applyFont="1" applyFill="1" applyBorder="1"/>
    <xf numFmtId="164" fontId="4" fillId="3" borderId="19" xfId="1" applyNumberFormat="1" applyFont="1" applyFill="1" applyBorder="1"/>
    <xf numFmtId="164" fontId="0" fillId="0" borderId="46" xfId="1" applyNumberFormat="1" applyFont="1" applyBorder="1" applyAlignment="1">
      <alignment vertical="center"/>
    </xf>
    <xf numFmtId="164" fontId="0" fillId="0" borderId="8" xfId="1" applyNumberFormat="1" applyFont="1" applyBorder="1" applyAlignment="1">
      <alignment vertical="center"/>
    </xf>
    <xf numFmtId="164" fontId="0" fillId="0" borderId="25" xfId="1" applyNumberFormat="1" applyFont="1" applyBorder="1" applyAlignment="1">
      <alignment vertical="center"/>
    </xf>
    <xf numFmtId="164" fontId="0" fillId="0" borderId="26" xfId="1" applyNumberFormat="1" applyFont="1" applyBorder="1" applyAlignment="1">
      <alignment vertical="center"/>
    </xf>
    <xf numFmtId="164" fontId="0" fillId="0" borderId="26" xfId="1" applyNumberFormat="1" applyFont="1" applyFill="1" applyBorder="1" applyAlignment="1">
      <alignment horizontal="right"/>
    </xf>
    <xf numFmtId="164" fontId="0" fillId="0" borderId="35" xfId="1" applyNumberFormat="1" applyFont="1" applyBorder="1" applyAlignment="1">
      <alignment vertical="center"/>
    </xf>
    <xf numFmtId="164" fontId="0" fillId="0" borderId="19" xfId="1" applyNumberFormat="1" applyFont="1" applyBorder="1" applyAlignment="1">
      <alignment vertical="center"/>
    </xf>
    <xf numFmtId="164" fontId="0" fillId="0" borderId="12" xfId="1" applyNumberFormat="1" applyFont="1" applyBorder="1" applyAlignment="1">
      <alignment vertical="center"/>
    </xf>
    <xf numFmtId="164" fontId="4" fillId="3" borderId="39" xfId="1" applyNumberFormat="1" applyFont="1" applyFill="1" applyBorder="1"/>
    <xf numFmtId="164" fontId="0" fillId="2" borderId="36" xfId="1" applyNumberFormat="1" applyFont="1" applyFill="1" applyBorder="1" applyAlignment="1">
      <alignment vertical="center" wrapText="1"/>
    </xf>
    <xf numFmtId="164" fontId="0" fillId="2" borderId="53" xfId="1" applyNumberFormat="1" applyFont="1" applyFill="1" applyBorder="1" applyAlignment="1">
      <alignment vertical="center" wrapText="1"/>
    </xf>
    <xf numFmtId="164" fontId="0" fillId="2" borderId="65" xfId="1" applyNumberFormat="1" applyFont="1" applyFill="1" applyBorder="1" applyAlignment="1">
      <alignment vertical="center" wrapText="1"/>
    </xf>
    <xf numFmtId="164" fontId="0" fillId="6" borderId="6" xfId="1" applyNumberFormat="1" applyFont="1" applyFill="1" applyBorder="1" applyAlignment="1">
      <alignment vertical="center"/>
    </xf>
    <xf numFmtId="164" fontId="0" fillId="6" borderId="8" xfId="1" applyNumberFormat="1" applyFont="1" applyFill="1" applyBorder="1" applyAlignment="1">
      <alignment vertical="center"/>
    </xf>
    <xf numFmtId="164" fontId="0" fillId="6" borderId="8" xfId="1" applyNumberFormat="1" applyFont="1" applyFill="1" applyBorder="1" applyAlignment="1">
      <alignment horizontal="right"/>
    </xf>
    <xf numFmtId="164" fontId="0" fillId="6" borderId="8" xfId="1" applyNumberFormat="1" applyFont="1" applyFill="1" applyBorder="1"/>
    <xf numFmtId="164" fontId="0" fillId="0" borderId="24" xfId="1" applyNumberFormat="1" applyFont="1" applyBorder="1" applyAlignment="1">
      <alignment vertical="center"/>
    </xf>
    <xf numFmtId="164" fontId="0" fillId="6" borderId="21" xfId="1" applyNumberFormat="1" applyFont="1" applyFill="1" applyBorder="1" applyAlignment="1">
      <alignment vertical="center"/>
    </xf>
    <xf numFmtId="164" fontId="0" fillId="6" borderId="19" xfId="1" applyNumberFormat="1" applyFont="1" applyFill="1" applyBorder="1"/>
    <xf numFmtId="164" fontId="0" fillId="6" borderId="39" xfId="1" applyNumberFormat="1" applyFont="1" applyFill="1" applyBorder="1" applyAlignment="1">
      <alignment vertical="center"/>
    </xf>
    <xf numFmtId="164" fontId="0" fillId="6" borderId="42" xfId="1" applyNumberFormat="1" applyFont="1" applyFill="1" applyBorder="1" applyAlignment="1">
      <alignment vertical="center"/>
    </xf>
    <xf numFmtId="164" fontId="0" fillId="6" borderId="42" xfId="1" applyNumberFormat="1" applyFont="1" applyFill="1" applyBorder="1" applyAlignment="1">
      <alignment horizontal="right"/>
    </xf>
    <xf numFmtId="164" fontId="0" fillId="6" borderId="42" xfId="1" applyNumberFormat="1" applyFont="1" applyFill="1" applyBorder="1"/>
    <xf numFmtId="164" fontId="4" fillId="3" borderId="24" xfId="1" applyNumberFormat="1" applyFont="1" applyFill="1" applyBorder="1"/>
    <xf numFmtId="164" fontId="4" fillId="3" borderId="26" xfId="1" applyNumberFormat="1" applyFont="1" applyFill="1" applyBorder="1"/>
    <xf numFmtId="164" fontId="4" fillId="3" borderId="10" xfId="1" applyNumberFormat="1" applyFont="1" applyFill="1" applyBorder="1"/>
    <xf numFmtId="164" fontId="4" fillId="3" borderId="13" xfId="1" applyNumberFormat="1" applyFont="1" applyFill="1" applyBorder="1"/>
    <xf numFmtId="164" fontId="0" fillId="2" borderId="6" xfId="1" applyNumberFormat="1" applyFont="1" applyFill="1" applyBorder="1" applyAlignment="1">
      <alignment vertical="center" wrapText="1"/>
    </xf>
    <xf numFmtId="164" fontId="0" fillId="2" borderId="7" xfId="1" applyNumberFormat="1" applyFont="1" applyFill="1" applyBorder="1" applyAlignment="1">
      <alignment vertical="center" wrapText="1"/>
    </xf>
    <xf numFmtId="166" fontId="0" fillId="0" borderId="53" xfId="1" applyNumberFormat="1" applyFont="1" applyFill="1" applyBorder="1"/>
    <xf numFmtId="164" fontId="0" fillId="0" borderId="23" xfId="1" applyNumberFormat="1" applyFont="1" applyFill="1" applyBorder="1" applyAlignment="1">
      <alignment horizontal="right"/>
    </xf>
    <xf numFmtId="164" fontId="0" fillId="0" borderId="4" xfId="1" applyNumberFormat="1" applyFont="1" applyBorder="1" applyAlignment="1">
      <alignment vertical="center"/>
    </xf>
    <xf numFmtId="164" fontId="0" fillId="0" borderId="17" xfId="1" applyNumberFormat="1" applyFont="1" applyBorder="1" applyAlignment="1">
      <alignment vertical="center"/>
    </xf>
    <xf numFmtId="164" fontId="0" fillId="0" borderId="6" xfId="1" applyNumberFormat="1" applyFont="1" applyBorder="1" applyAlignment="1">
      <alignment vertical="center"/>
    </xf>
    <xf numFmtId="164" fontId="0" fillId="0" borderId="21" xfId="1" applyNumberFormat="1" applyFont="1" applyBorder="1" applyAlignment="1">
      <alignment vertical="center"/>
    </xf>
    <xf numFmtId="167" fontId="0" fillId="0" borderId="3" xfId="3" applyNumberFormat="1" applyFont="1" applyBorder="1" applyAlignment="1">
      <alignment vertical="center"/>
    </xf>
    <xf numFmtId="167" fontId="0" fillId="0" borderId="44" xfId="3" applyNumberFormat="1" applyFont="1" applyBorder="1" applyAlignment="1">
      <alignment vertical="center"/>
    </xf>
    <xf numFmtId="167" fontId="4" fillId="3" borderId="64" xfId="3" applyNumberFormat="1" applyFont="1" applyFill="1" applyBorder="1"/>
    <xf numFmtId="167" fontId="0" fillId="2" borderId="9" xfId="3" applyNumberFormat="1" applyFont="1" applyFill="1" applyBorder="1" applyAlignment="1">
      <alignment vertical="center" wrapText="1"/>
    </xf>
    <xf numFmtId="167" fontId="4" fillId="3" borderId="30" xfId="3" applyNumberFormat="1" applyFont="1" applyFill="1" applyBorder="1"/>
    <xf numFmtId="167" fontId="0" fillId="0" borderId="20" xfId="3" applyNumberFormat="1" applyFont="1" applyBorder="1" applyAlignment="1">
      <alignment vertical="center"/>
    </xf>
    <xf numFmtId="167" fontId="0" fillId="6" borderId="7" xfId="3" applyNumberFormat="1" applyFont="1" applyFill="1" applyBorder="1" applyAlignment="1">
      <alignment vertical="center"/>
    </xf>
    <xf numFmtId="167" fontId="0" fillId="0" borderId="27" xfId="3" applyNumberFormat="1" applyFont="1" applyBorder="1" applyAlignment="1">
      <alignment vertical="center"/>
    </xf>
    <xf numFmtId="167" fontId="0" fillId="6" borderId="20" xfId="3" applyNumberFormat="1" applyFont="1" applyFill="1" applyBorder="1" applyAlignment="1">
      <alignment vertical="center"/>
    </xf>
    <xf numFmtId="167" fontId="0" fillId="6" borderId="43" xfId="3" applyNumberFormat="1" applyFont="1" applyFill="1" applyBorder="1" applyAlignment="1">
      <alignment vertical="center"/>
    </xf>
    <xf numFmtId="167" fontId="4" fillId="3" borderId="27" xfId="3" applyNumberFormat="1" applyFont="1" applyFill="1" applyBorder="1"/>
    <xf numFmtId="167" fontId="0" fillId="2" borderId="7" xfId="3" applyNumberFormat="1" applyFont="1" applyFill="1" applyBorder="1" applyAlignment="1">
      <alignment vertical="center" wrapText="1"/>
    </xf>
    <xf numFmtId="164" fontId="0" fillId="0" borderId="4" xfId="1" applyNumberFormat="1" applyFont="1" applyFill="1" applyBorder="1" applyAlignment="1">
      <alignment vertical="center"/>
    </xf>
    <xf numFmtId="164" fontId="0" fillId="0" borderId="23" xfId="1" applyNumberFormat="1" applyFont="1" applyFill="1" applyBorder="1" applyAlignment="1">
      <alignment vertical="center"/>
    </xf>
    <xf numFmtId="164" fontId="0" fillId="0" borderId="3" xfId="1" applyNumberFormat="1" applyFont="1" applyFill="1" applyBorder="1" applyAlignment="1">
      <alignment vertical="center"/>
    </xf>
    <xf numFmtId="164" fontId="4" fillId="3" borderId="23" xfId="1" applyNumberFormat="1" applyFont="1" applyFill="1" applyBorder="1" applyAlignment="1"/>
    <xf numFmtId="166" fontId="0" fillId="0" borderId="13" xfId="1" applyNumberFormat="1" applyFont="1" applyFill="1" applyBorder="1"/>
    <xf numFmtId="166" fontId="0" fillId="0" borderId="17" xfId="1" applyNumberFormat="1" applyFont="1" applyFill="1" applyBorder="1"/>
    <xf numFmtId="166" fontId="0" fillId="0" borderId="23" xfId="1" applyNumberFormat="1" applyFont="1" applyFill="1" applyBorder="1" applyAlignment="1">
      <alignment vertical="center"/>
    </xf>
    <xf numFmtId="166" fontId="4" fillId="3" borderId="42" xfId="1" applyNumberFormat="1" applyFont="1" applyFill="1" applyBorder="1" applyAlignment="1"/>
    <xf numFmtId="166" fontId="0" fillId="2" borderId="8" xfId="1" applyNumberFormat="1" applyFont="1" applyFill="1" applyBorder="1" applyAlignment="1">
      <alignment vertical="center" wrapText="1"/>
    </xf>
    <xf numFmtId="166" fontId="0" fillId="0" borderId="8" xfId="1" applyNumberFormat="1" applyFont="1" applyFill="1" applyBorder="1"/>
    <xf numFmtId="166" fontId="0" fillId="0" borderId="26" xfId="1" applyNumberFormat="1" applyFont="1" applyFill="1" applyBorder="1"/>
    <xf numFmtId="166" fontId="0" fillId="0" borderId="19" xfId="1" applyNumberFormat="1" applyFont="1" applyFill="1" applyBorder="1"/>
    <xf numFmtId="166" fontId="0" fillId="2" borderId="53" xfId="1" applyNumberFormat="1" applyFont="1" applyFill="1" applyBorder="1" applyAlignment="1">
      <alignment vertical="center" wrapText="1"/>
    </xf>
    <xf numFmtId="166" fontId="0" fillId="6" borderId="8" xfId="1" applyNumberFormat="1" applyFont="1" applyFill="1" applyBorder="1"/>
    <xf numFmtId="166" fontId="0" fillId="6" borderId="19" xfId="1" applyNumberFormat="1" applyFont="1" applyFill="1" applyBorder="1"/>
    <xf numFmtId="166" fontId="0" fillId="6" borderId="42" xfId="1" applyNumberFormat="1" applyFont="1" applyFill="1" applyBorder="1"/>
    <xf numFmtId="166" fontId="4" fillId="3" borderId="26" xfId="1" applyNumberFormat="1" applyFont="1" applyFill="1" applyBorder="1"/>
    <xf numFmtId="166" fontId="4" fillId="3" borderId="13" xfId="1" applyNumberFormat="1" applyFont="1" applyFill="1" applyBorder="1" applyAlignment="1"/>
    <xf numFmtId="164" fontId="0" fillId="0" borderId="17" xfId="1" applyNumberFormat="1" applyFont="1" applyFill="1" applyBorder="1" applyAlignment="1">
      <alignment vertical="center"/>
    </xf>
    <xf numFmtId="164" fontId="0" fillId="6" borderId="13" xfId="1" applyNumberFormat="1" applyFont="1" applyFill="1" applyBorder="1" applyAlignment="1">
      <alignment vertical="center"/>
    </xf>
    <xf numFmtId="0" fontId="0" fillId="0" borderId="9" xfId="0" applyBorder="1" applyAlignment="1">
      <alignment horizontal="left" vertical="center" wrapText="1"/>
    </xf>
    <xf numFmtId="0" fontId="0" fillId="0" borderId="64" xfId="0" applyBorder="1" applyAlignment="1">
      <alignment horizontal="left" vertical="center" wrapText="1"/>
    </xf>
    <xf numFmtId="164" fontId="0" fillId="0" borderId="4" xfId="1" applyNumberFormat="1" applyFont="1" applyFill="1" applyBorder="1" applyAlignment="1">
      <alignment horizontal="right"/>
    </xf>
    <xf numFmtId="164" fontId="0" fillId="0" borderId="3" xfId="1" applyNumberFormat="1" applyFont="1" applyFill="1" applyBorder="1"/>
    <xf numFmtId="167" fontId="0" fillId="8" borderId="23" xfId="3" applyNumberFormat="1" applyFont="1" applyFill="1" applyBorder="1" applyAlignment="1">
      <alignment horizontal="right"/>
    </xf>
    <xf numFmtId="0" fontId="0" fillId="0" borderId="74" xfId="0" applyFill="1" applyBorder="1" applyAlignment="1">
      <alignment vertical="center" wrapText="1"/>
    </xf>
    <xf numFmtId="164" fontId="0" fillId="0" borderId="67" xfId="1" applyNumberFormat="1" applyFont="1" applyBorder="1" applyAlignment="1">
      <alignment vertical="center"/>
    </xf>
    <xf numFmtId="164" fontId="0" fillId="6" borderId="33" xfId="1" applyNumberFormat="1" applyFont="1" applyFill="1" applyBorder="1" applyAlignment="1">
      <alignment vertical="center"/>
    </xf>
    <xf numFmtId="164" fontId="0" fillId="0" borderId="61" xfId="1" applyNumberFormat="1" applyFont="1" applyFill="1" applyBorder="1" applyAlignment="1">
      <alignment horizontal="right"/>
    </xf>
    <xf numFmtId="166" fontId="0" fillId="0" borderId="33" xfId="1" applyNumberFormat="1" applyFont="1" applyFill="1" applyBorder="1"/>
    <xf numFmtId="164" fontId="0" fillId="0" borderId="75" xfId="1" applyNumberFormat="1" applyFont="1" applyFill="1" applyBorder="1"/>
    <xf numFmtId="0" fontId="0" fillId="0" borderId="54" xfId="0" applyFill="1" applyBorder="1"/>
    <xf numFmtId="164" fontId="0" fillId="8" borderId="2" xfId="1" applyNumberFormat="1" applyFont="1" applyFill="1" applyBorder="1" applyAlignment="1">
      <alignment vertical="center"/>
    </xf>
    <xf numFmtId="164" fontId="0" fillId="8" borderId="23" xfId="1" applyNumberFormat="1" applyFont="1" applyFill="1" applyBorder="1" applyAlignment="1">
      <alignment vertical="center"/>
    </xf>
    <xf numFmtId="164" fontId="0" fillId="8" borderId="4" xfId="1" applyNumberFormat="1" applyFont="1" applyFill="1" applyBorder="1" applyAlignment="1">
      <alignment horizontal="right"/>
    </xf>
    <xf numFmtId="166" fontId="0" fillId="8" borderId="23" xfId="1" applyNumberFormat="1" applyFont="1" applyFill="1" applyBorder="1"/>
    <xf numFmtId="164" fontId="0" fillId="8" borderId="3" xfId="1" applyNumberFormat="1" applyFont="1" applyFill="1" applyBorder="1"/>
    <xf numFmtId="167" fontId="0" fillId="6" borderId="53" xfId="3" applyNumberFormat="1" applyFont="1" applyFill="1" applyBorder="1" applyAlignment="1">
      <alignment horizontal="right"/>
    </xf>
    <xf numFmtId="167" fontId="0" fillId="6" borderId="19" xfId="3" applyNumberFormat="1" applyFont="1" applyFill="1" applyBorder="1" applyAlignment="1">
      <alignment horizontal="right"/>
    </xf>
    <xf numFmtId="167" fontId="0" fillId="8" borderId="17" xfId="3" applyNumberFormat="1" applyFont="1" applyFill="1" applyBorder="1" applyAlignment="1">
      <alignment horizontal="right"/>
    </xf>
    <xf numFmtId="167" fontId="0" fillId="0" borderId="23" xfId="3" applyNumberFormat="1" applyFont="1" applyFill="1" applyBorder="1" applyAlignment="1">
      <alignment horizontal="right"/>
    </xf>
    <xf numFmtId="167" fontId="0" fillId="0" borderId="23" xfId="3" applyNumberFormat="1" applyFont="1" applyFill="1" applyBorder="1" applyAlignment="1">
      <alignment horizontal="right" vertical="center"/>
    </xf>
    <xf numFmtId="167" fontId="4" fillId="3" borderId="42" xfId="3" applyNumberFormat="1" applyFont="1" applyFill="1" applyBorder="1" applyAlignment="1">
      <alignment horizontal="right"/>
    </xf>
    <xf numFmtId="167" fontId="0" fillId="2" borderId="8" xfId="3" applyNumberFormat="1" applyFont="1" applyFill="1" applyBorder="1" applyAlignment="1">
      <alignment horizontal="right" vertical="center" wrapText="1"/>
    </xf>
    <xf numFmtId="167" fontId="0" fillId="0" borderId="53" xfId="3" applyNumberFormat="1" applyFont="1" applyFill="1" applyBorder="1" applyAlignment="1">
      <alignment horizontal="right"/>
    </xf>
    <xf numFmtId="167" fontId="0" fillId="0" borderId="8" xfId="3" applyNumberFormat="1" applyFont="1" applyFill="1" applyBorder="1" applyAlignment="1">
      <alignment horizontal="right"/>
    </xf>
    <xf numFmtId="167" fontId="0" fillId="0" borderId="26" xfId="3" applyNumberFormat="1" applyFont="1" applyFill="1" applyBorder="1" applyAlignment="1">
      <alignment horizontal="right"/>
    </xf>
    <xf numFmtId="167" fontId="0" fillId="0" borderId="19" xfId="3" applyNumberFormat="1" applyFont="1" applyFill="1" applyBorder="1" applyAlignment="1">
      <alignment horizontal="right"/>
    </xf>
    <xf numFmtId="167" fontId="0" fillId="0" borderId="13" xfId="3" applyNumberFormat="1" applyFont="1" applyFill="1" applyBorder="1" applyAlignment="1">
      <alignment horizontal="right"/>
    </xf>
    <xf numFmtId="167" fontId="0" fillId="2" borderId="53" xfId="3" applyNumberFormat="1" applyFont="1" applyFill="1" applyBorder="1" applyAlignment="1">
      <alignment horizontal="right" vertical="center" wrapText="1"/>
    </xf>
    <xf numFmtId="167" fontId="0" fillId="6" borderId="8" xfId="3" applyNumberFormat="1" applyFont="1" applyFill="1" applyBorder="1" applyAlignment="1">
      <alignment horizontal="right"/>
    </xf>
    <xf numFmtId="167" fontId="0" fillId="6" borderId="42" xfId="3" applyNumberFormat="1" applyFont="1" applyFill="1" applyBorder="1" applyAlignment="1">
      <alignment horizontal="right"/>
    </xf>
    <xf numFmtId="167" fontId="4" fillId="3" borderId="26" xfId="3" applyNumberFormat="1" applyFont="1" applyFill="1" applyBorder="1" applyAlignment="1">
      <alignment horizontal="right"/>
    </xf>
    <xf numFmtId="167" fontId="0" fillId="6" borderId="33" xfId="3" applyNumberFormat="1" applyFont="1" applyFill="1" applyBorder="1" applyAlignment="1">
      <alignment horizontal="right"/>
    </xf>
    <xf numFmtId="167" fontId="0" fillId="6" borderId="13" xfId="3" applyNumberFormat="1" applyFont="1" applyFill="1" applyBorder="1" applyAlignment="1">
      <alignment horizontal="right"/>
    </xf>
    <xf numFmtId="167" fontId="0" fillId="0" borderId="17" xfId="3" applyNumberFormat="1" applyFont="1" applyFill="1" applyBorder="1" applyAlignment="1">
      <alignment horizontal="right"/>
    </xf>
    <xf numFmtId="164" fontId="0" fillId="0" borderId="26" xfId="1" applyNumberFormat="1" applyFont="1" applyFill="1" applyBorder="1" applyAlignment="1">
      <alignment vertical="center"/>
    </xf>
    <xf numFmtId="164" fontId="0" fillId="0" borderId="53" xfId="1" applyNumberFormat="1" applyFont="1" applyFill="1" applyBorder="1" applyAlignment="1">
      <alignment horizontal="center"/>
    </xf>
    <xf numFmtId="164" fontId="0" fillId="0" borderId="19" xfId="1" applyNumberFormat="1" applyFont="1" applyFill="1" applyBorder="1" applyAlignment="1">
      <alignment horizontal="center"/>
    </xf>
    <xf numFmtId="164" fontId="0" fillId="8" borderId="17" xfId="1" applyNumberFormat="1" applyFont="1" applyFill="1" applyBorder="1" applyAlignment="1">
      <alignment horizontal="center"/>
    </xf>
    <xf numFmtId="164" fontId="0" fillId="0" borderId="13" xfId="1" applyNumberFormat="1" applyFont="1" applyFill="1" applyBorder="1" applyAlignment="1">
      <alignment horizontal="center"/>
    </xf>
    <xf numFmtId="166" fontId="0" fillId="8" borderId="23" xfId="1" applyNumberFormat="1" applyFont="1" applyFill="1" applyBorder="1" applyAlignment="1">
      <alignment horizontal="center"/>
    </xf>
    <xf numFmtId="164" fontId="0" fillId="0" borderId="23" xfId="1" applyNumberFormat="1" applyFont="1" applyFill="1" applyBorder="1" applyAlignment="1">
      <alignment horizontal="center"/>
    </xf>
    <xf numFmtId="164" fontId="0" fillId="0" borderId="23" xfId="1" applyNumberFormat="1" applyFont="1" applyFill="1" applyBorder="1" applyAlignment="1">
      <alignment horizontal="center" vertical="center"/>
    </xf>
    <xf numFmtId="164" fontId="4" fillId="3" borderId="42"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26" xfId="1" applyNumberFormat="1" applyFont="1" applyFill="1" applyBorder="1" applyAlignment="1">
      <alignment horizontal="center"/>
    </xf>
    <xf numFmtId="0" fontId="4" fillId="3" borderId="63" xfId="0" applyFont="1" applyFill="1" applyBorder="1" applyAlignment="1">
      <alignment horizontal="center" vertical="center"/>
    </xf>
    <xf numFmtId="3" fontId="0" fillId="6" borderId="36" xfId="0" applyNumberFormat="1" applyFill="1" applyBorder="1" applyAlignment="1">
      <alignment vertical="center"/>
    </xf>
    <xf numFmtId="3" fontId="0" fillId="6" borderId="65" xfId="0" applyNumberFormat="1" applyFill="1" applyBorder="1" applyAlignment="1">
      <alignment vertical="center"/>
    </xf>
    <xf numFmtId="164" fontId="0" fillId="0" borderId="33" xfId="1" applyNumberFormat="1" applyFont="1" applyBorder="1" applyAlignment="1">
      <alignment vertical="center"/>
    </xf>
    <xf numFmtId="0" fontId="4" fillId="3" borderId="2" xfId="0" applyFont="1" applyFill="1" applyBorder="1"/>
    <xf numFmtId="0" fontId="4" fillId="3" borderId="54" xfId="0" applyFont="1" applyFill="1" applyBorder="1"/>
    <xf numFmtId="164" fontId="4" fillId="3" borderId="2" xfId="1" applyNumberFormat="1" applyFont="1" applyFill="1" applyBorder="1"/>
    <xf numFmtId="5" fontId="4" fillId="3" borderId="2" xfId="1" applyNumberFormat="1" applyFont="1" applyFill="1" applyBorder="1"/>
    <xf numFmtId="164" fontId="4" fillId="3" borderId="54" xfId="1" applyNumberFormat="1" applyFont="1" applyFill="1" applyBorder="1"/>
    <xf numFmtId="164" fontId="0" fillId="0" borderId="20" xfId="1" applyNumberFormat="1" applyFont="1" applyFill="1" applyBorder="1" applyAlignment="1">
      <alignment vertical="center"/>
    </xf>
    <xf numFmtId="0" fontId="0" fillId="0" borderId="58" xfId="0" applyBorder="1" applyAlignment="1">
      <alignment horizontal="left" vertical="center" wrapText="1"/>
    </xf>
    <xf numFmtId="164" fontId="0" fillId="0" borderId="13" xfId="1" applyNumberFormat="1" applyFont="1" applyFill="1" applyBorder="1" applyAlignment="1">
      <alignment vertical="center"/>
    </xf>
    <xf numFmtId="164" fontId="0" fillId="0" borderId="11" xfId="1" applyNumberFormat="1" applyFont="1" applyFill="1" applyBorder="1" applyAlignment="1">
      <alignment vertical="center"/>
    </xf>
    <xf numFmtId="164" fontId="0" fillId="0" borderId="7" xfId="1" applyNumberFormat="1" applyFont="1" applyBorder="1" applyAlignment="1">
      <alignment vertical="center"/>
    </xf>
    <xf numFmtId="164" fontId="0" fillId="0" borderId="42" xfId="1" applyNumberFormat="1" applyFont="1" applyBorder="1" applyAlignment="1">
      <alignment vertical="center"/>
    </xf>
    <xf numFmtId="164" fontId="0" fillId="0" borderId="43" xfId="1" applyNumberFormat="1" applyFont="1" applyBorder="1" applyAlignment="1">
      <alignment vertical="center"/>
    </xf>
    <xf numFmtId="164" fontId="0" fillId="0" borderId="69" xfId="1" applyNumberFormat="1" applyFont="1" applyBorder="1" applyAlignment="1">
      <alignment horizontal="center" vertical="center"/>
    </xf>
    <xf numFmtId="164" fontId="0" fillId="0" borderId="34" xfId="1" applyNumberFormat="1" applyFont="1" applyBorder="1" applyAlignment="1">
      <alignment vertical="center"/>
    </xf>
    <xf numFmtId="164" fontId="0" fillId="8" borderId="69" xfId="1" applyNumberFormat="1" applyFont="1" applyFill="1" applyBorder="1" applyAlignment="1">
      <alignment vertical="center"/>
    </xf>
    <xf numFmtId="164" fontId="8" fillId="9" borderId="12" xfId="1" applyNumberFormat="1" applyFont="1" applyFill="1" applyBorder="1" applyAlignment="1">
      <alignment horizontal="center" vertical="center" wrapText="1"/>
    </xf>
    <xf numFmtId="164" fontId="8" fillId="9" borderId="10" xfId="1" applyNumberFormat="1" applyFont="1"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15" xfId="0" applyFont="1" applyFill="1" applyBorder="1" applyAlignment="1">
      <alignment horizontal="center" vertical="center" wrapText="1"/>
    </xf>
    <xf numFmtId="37" fontId="0" fillId="0" borderId="31" xfId="1" applyNumberFormat="1" applyFont="1" applyBorder="1" applyAlignment="1">
      <alignment vertical="center"/>
    </xf>
    <xf numFmtId="37" fontId="0" fillId="8" borderId="22" xfId="1" applyNumberFormat="1" applyFont="1" applyFill="1" applyBorder="1" applyAlignment="1">
      <alignment vertical="center"/>
    </xf>
    <xf numFmtId="37" fontId="0" fillId="0" borderId="6" xfId="1" applyNumberFormat="1" applyFont="1" applyBorder="1" applyAlignment="1">
      <alignment vertical="center"/>
    </xf>
    <xf numFmtId="164" fontId="0" fillId="0" borderId="31" xfId="1" applyNumberFormat="1" applyFont="1" applyBorder="1" applyAlignment="1">
      <alignment vertical="center"/>
    </xf>
    <xf numFmtId="164" fontId="0" fillId="0" borderId="22" xfId="1" applyNumberFormat="1" applyFont="1" applyBorder="1" applyAlignment="1">
      <alignment vertical="center"/>
    </xf>
    <xf numFmtId="164" fontId="0" fillId="0" borderId="39" xfId="1" applyNumberFormat="1" applyFont="1" applyBorder="1" applyAlignment="1">
      <alignment vertical="center"/>
    </xf>
    <xf numFmtId="5" fontId="0" fillId="0" borderId="31" xfId="1" applyNumberFormat="1" applyFont="1" applyBorder="1" applyAlignment="1">
      <alignment vertical="center"/>
    </xf>
    <xf numFmtId="5" fontId="0" fillId="0" borderId="34" xfId="1" applyNumberFormat="1" applyFont="1" applyBorder="1" applyAlignment="1">
      <alignment vertical="center"/>
    </xf>
    <xf numFmtId="5" fontId="0" fillId="8" borderId="22" xfId="1" applyNumberFormat="1" applyFont="1" applyFill="1" applyBorder="1" applyAlignment="1">
      <alignment vertical="center"/>
    </xf>
    <xf numFmtId="5" fontId="0" fillId="8" borderId="69" xfId="1" applyNumberFormat="1" applyFont="1" applyFill="1" applyBorder="1" applyAlignment="1">
      <alignment vertical="center"/>
    </xf>
    <xf numFmtId="5" fontId="0" fillId="0" borderId="6" xfId="1" applyNumberFormat="1" applyFont="1" applyBorder="1" applyAlignment="1">
      <alignment vertical="center"/>
    </xf>
    <xf numFmtId="5" fontId="0" fillId="0" borderId="7" xfId="1" applyNumberFormat="1" applyFont="1" applyBorder="1" applyAlignment="1">
      <alignment vertical="center"/>
    </xf>
    <xf numFmtId="5" fontId="0" fillId="0" borderId="22" xfId="1" applyNumberFormat="1" applyFont="1" applyBorder="1" applyAlignment="1">
      <alignment vertical="center"/>
    </xf>
    <xf numFmtId="5" fontId="4" fillId="3" borderId="54" xfId="1" applyNumberFormat="1" applyFont="1" applyFill="1" applyBorder="1"/>
    <xf numFmtId="164" fontId="0" fillId="8" borderId="22" xfId="1" applyNumberFormat="1" applyFont="1" applyFill="1" applyBorder="1" applyAlignment="1">
      <alignment vertical="center"/>
    </xf>
    <xf numFmtId="0" fontId="7" fillId="7" borderId="2"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4" fillId="3" borderId="22" xfId="0" applyFont="1" applyFill="1" applyBorder="1"/>
    <xf numFmtId="0" fontId="4" fillId="3" borderId="23" xfId="0" applyFont="1" applyFill="1" applyBorder="1"/>
    <xf numFmtId="164" fontId="4" fillId="3" borderId="69" xfId="1" applyNumberFormat="1" applyFont="1" applyFill="1" applyBorder="1" applyAlignment="1"/>
    <xf numFmtId="37" fontId="0" fillId="0" borderId="10" xfId="1" applyNumberFormat="1" applyFont="1" applyFill="1" applyBorder="1" applyAlignment="1">
      <alignment vertical="center"/>
    </xf>
    <xf numFmtId="5" fontId="0" fillId="0" borderId="10" xfId="1" applyNumberFormat="1" applyFont="1" applyFill="1" applyBorder="1" applyAlignment="1">
      <alignment vertical="center"/>
    </xf>
    <xf numFmtId="5" fontId="0" fillId="0" borderId="11" xfId="1" applyNumberFormat="1" applyFont="1" applyFill="1" applyBorder="1" applyAlignment="1">
      <alignment vertical="center"/>
    </xf>
    <xf numFmtId="164" fontId="0" fillId="0" borderId="10" xfId="1" applyNumberFormat="1" applyFont="1" applyFill="1" applyBorder="1" applyAlignment="1">
      <alignment vertical="center"/>
    </xf>
    <xf numFmtId="0" fontId="0" fillId="5" borderId="50" xfId="0" applyFill="1" applyBorder="1" applyAlignment="1">
      <alignment horizontal="left" vertical="center" wrapText="1"/>
    </xf>
    <xf numFmtId="0" fontId="0" fillId="5" borderId="14" xfId="0" applyFill="1" applyBorder="1" applyAlignment="1">
      <alignment horizontal="left" vertical="center" wrapText="1"/>
    </xf>
    <xf numFmtId="167" fontId="0" fillId="0" borderId="64" xfId="3" applyNumberFormat="1" applyFont="1" applyBorder="1" applyAlignment="1">
      <alignment vertical="center"/>
    </xf>
    <xf numFmtId="164" fontId="0" fillId="0" borderId="47" xfId="1" applyNumberFormat="1" applyFont="1" applyBorder="1" applyAlignment="1">
      <alignment vertical="center"/>
    </xf>
    <xf numFmtId="0" fontId="0" fillId="0" borderId="54" xfId="0" applyBorder="1"/>
    <xf numFmtId="5" fontId="0" fillId="8" borderId="2" xfId="0" applyNumberFormat="1" applyFill="1" applyBorder="1" applyAlignment="1">
      <alignment vertical="center"/>
    </xf>
    <xf numFmtId="167" fontId="0" fillId="8" borderId="69" xfId="3" applyNumberFormat="1" applyFont="1" applyFill="1" applyBorder="1" applyAlignment="1">
      <alignment vertical="center"/>
    </xf>
    <xf numFmtId="0" fontId="0" fillId="0" borderId="14" xfId="0" applyFill="1" applyBorder="1" applyAlignment="1">
      <alignment vertical="center" wrapText="1"/>
    </xf>
    <xf numFmtId="167" fontId="0" fillId="0" borderId="13" xfId="3" applyNumberFormat="1" applyFont="1" applyFill="1" applyBorder="1" applyAlignment="1">
      <alignment vertical="center"/>
    </xf>
    <xf numFmtId="0" fontId="0" fillId="6" borderId="15" xfId="0" applyFill="1" applyBorder="1" applyAlignment="1">
      <alignment vertical="center"/>
    </xf>
    <xf numFmtId="5" fontId="0" fillId="6" borderId="65" xfId="0" applyNumberFormat="1" applyFill="1" applyBorder="1" applyAlignment="1">
      <alignment vertical="center"/>
    </xf>
    <xf numFmtId="5" fontId="0" fillId="6" borderId="11" xfId="0" applyNumberFormat="1" applyFill="1" applyBorder="1" applyAlignment="1">
      <alignment vertical="center"/>
    </xf>
    <xf numFmtId="5" fontId="0" fillId="8" borderId="69" xfId="0" applyNumberFormat="1" applyFill="1" applyBorder="1" applyAlignment="1">
      <alignment vertical="center"/>
    </xf>
    <xf numFmtId="5" fontId="0" fillId="0" borderId="43" xfId="0" applyNumberFormat="1" applyBorder="1" applyAlignment="1">
      <alignment vertical="center"/>
    </xf>
    <xf numFmtId="5" fontId="0" fillId="0" borderId="18" xfId="0" applyNumberFormat="1" applyFill="1" applyBorder="1" applyAlignment="1">
      <alignment vertical="center"/>
    </xf>
    <xf numFmtId="5" fontId="0" fillId="0" borderId="69" xfId="0" applyNumberFormat="1" applyFill="1" applyBorder="1" applyAlignment="1">
      <alignment vertical="center"/>
    </xf>
    <xf numFmtId="5" fontId="0" fillId="8" borderId="22" xfId="0" applyNumberFormat="1" applyFill="1" applyBorder="1" applyAlignment="1">
      <alignment vertical="center"/>
    </xf>
    <xf numFmtId="9" fontId="0" fillId="0" borderId="3" xfId="3" applyFont="1" applyBorder="1" applyAlignment="1">
      <alignment vertical="center"/>
    </xf>
    <xf numFmtId="5" fontId="0" fillId="2" borderId="7" xfId="0" applyNumberFormat="1" applyFill="1" applyBorder="1" applyAlignment="1">
      <alignment vertical="center" wrapText="1"/>
    </xf>
    <xf numFmtId="5" fontId="4" fillId="3" borderId="20" xfId="0" applyNumberFormat="1" applyFont="1" applyFill="1" applyBorder="1"/>
    <xf numFmtId="5" fontId="0" fillId="0" borderId="69" xfId="0" applyNumberFormat="1" applyBorder="1" applyAlignment="1">
      <alignment vertical="center"/>
    </xf>
    <xf numFmtId="5" fontId="0" fillId="0" borderId="27" xfId="0" applyNumberFormat="1" applyBorder="1" applyAlignment="1">
      <alignment vertical="center"/>
    </xf>
    <xf numFmtId="5" fontId="0" fillId="0" borderId="20" xfId="0" applyNumberFormat="1" applyBorder="1" applyAlignment="1">
      <alignment vertical="center"/>
    </xf>
    <xf numFmtId="5" fontId="4" fillId="3" borderId="21" xfId="0" applyNumberFormat="1" applyFont="1" applyFill="1" applyBorder="1"/>
    <xf numFmtId="5" fontId="0" fillId="2" borderId="16" xfId="0" applyNumberFormat="1" applyFill="1" applyBorder="1" applyAlignment="1">
      <alignment vertical="center" wrapText="1"/>
    </xf>
    <xf numFmtId="5" fontId="0" fillId="2" borderId="17" xfId="0" applyNumberFormat="1" applyFill="1" applyBorder="1" applyAlignment="1">
      <alignment vertical="center" wrapText="1"/>
    </xf>
    <xf numFmtId="0" fontId="0" fillId="2" borderId="18" xfId="0" applyFill="1" applyBorder="1" applyAlignment="1">
      <alignment vertical="center" wrapText="1"/>
    </xf>
    <xf numFmtId="0" fontId="0" fillId="0" borderId="67" xfId="0" applyBorder="1" applyAlignment="1">
      <alignment vertical="center" wrapText="1"/>
    </xf>
    <xf numFmtId="167" fontId="0" fillId="0" borderId="73" xfId="3" applyNumberFormat="1" applyFont="1" applyBorder="1" applyAlignment="1">
      <alignment vertical="center"/>
    </xf>
    <xf numFmtId="0" fontId="0" fillId="2" borderId="16" xfId="0" applyFill="1" applyBorder="1" applyAlignment="1">
      <alignment vertical="center" wrapText="1"/>
    </xf>
    <xf numFmtId="0" fontId="0" fillId="2" borderId="17" xfId="0" applyFill="1" applyBorder="1" applyAlignment="1">
      <alignment vertical="center" wrapText="1"/>
    </xf>
    <xf numFmtId="164" fontId="0" fillId="2" borderId="16" xfId="1" applyNumberFormat="1" applyFont="1" applyFill="1" applyBorder="1" applyAlignment="1">
      <alignment vertical="center" wrapText="1"/>
    </xf>
    <xf numFmtId="164" fontId="0" fillId="2" borderId="17" xfId="1" applyNumberFormat="1" applyFont="1" applyFill="1" applyBorder="1" applyAlignment="1">
      <alignment vertical="center" wrapText="1"/>
    </xf>
    <xf numFmtId="167" fontId="0" fillId="2" borderId="18" xfId="3" applyNumberFormat="1" applyFont="1" applyFill="1" applyBorder="1" applyAlignment="1">
      <alignment vertical="center" wrapText="1"/>
    </xf>
    <xf numFmtId="164" fontId="4" fillId="3" borderId="22" xfId="1" applyNumberFormat="1" applyFont="1" applyFill="1" applyBorder="1"/>
    <xf numFmtId="164" fontId="4" fillId="3" borderId="23" xfId="1" applyNumberFormat="1" applyFont="1" applyFill="1" applyBorder="1"/>
    <xf numFmtId="167" fontId="4" fillId="3" borderId="41" xfId="3" applyNumberFormat="1" applyFont="1" applyFill="1" applyBorder="1"/>
    <xf numFmtId="167" fontId="4" fillId="3" borderId="69" xfId="3" applyNumberFormat="1" applyFont="1" applyFill="1" applyBorder="1"/>
    <xf numFmtId="167" fontId="0" fillId="0" borderId="4" xfId="3" applyNumberFormat="1" applyFont="1" applyBorder="1" applyAlignment="1">
      <alignment vertical="center"/>
    </xf>
    <xf numFmtId="167" fontId="0" fillId="0" borderId="71" xfId="3" applyNumberFormat="1" applyFont="1" applyBorder="1" applyAlignment="1">
      <alignment vertical="center"/>
    </xf>
    <xf numFmtId="167" fontId="0" fillId="0" borderId="38" xfId="3" applyNumberFormat="1" applyFont="1" applyBorder="1" applyAlignment="1">
      <alignment vertical="center"/>
    </xf>
    <xf numFmtId="5" fontId="0" fillId="0" borderId="34" xfId="0" applyNumberFormat="1" applyBorder="1" applyAlignment="1">
      <alignment vertical="center"/>
    </xf>
    <xf numFmtId="5" fontId="4" fillId="3" borderId="22" xfId="0" applyNumberFormat="1" applyFont="1" applyFill="1" applyBorder="1"/>
    <xf numFmtId="5" fontId="4" fillId="3" borderId="69" xfId="0" applyNumberFormat="1" applyFont="1" applyFill="1" applyBorder="1"/>
    <xf numFmtId="167" fontId="0" fillId="0" borderId="34" xfId="3" applyNumberFormat="1" applyFont="1" applyBorder="1" applyAlignment="1">
      <alignment vertical="center"/>
    </xf>
    <xf numFmtId="164" fontId="4" fillId="3" borderId="41" xfId="1" applyNumberFormat="1" applyFont="1" applyFill="1" applyBorder="1"/>
    <xf numFmtId="164" fontId="4" fillId="3" borderId="69" xfId="1" applyNumberFormat="1" applyFont="1" applyFill="1" applyBorder="1"/>
    <xf numFmtId="5" fontId="0" fillId="0" borderId="69" xfId="1" applyNumberFormat="1" applyFont="1" applyBorder="1" applyAlignment="1">
      <alignment horizontal="right" vertical="center"/>
    </xf>
    <xf numFmtId="164" fontId="0" fillId="0" borderId="25" xfId="1" applyNumberFormat="1" applyFont="1" applyFill="1" applyBorder="1" applyAlignment="1">
      <alignment vertical="center"/>
    </xf>
    <xf numFmtId="164" fontId="0" fillId="0" borderId="27" xfId="1" applyNumberFormat="1" applyFont="1" applyFill="1" applyBorder="1" applyAlignment="1">
      <alignment vertical="center"/>
    </xf>
    <xf numFmtId="164" fontId="0" fillId="0" borderId="35" xfId="1" applyNumberFormat="1" applyFont="1" applyFill="1" applyBorder="1" applyAlignment="1">
      <alignment vertical="center"/>
    </xf>
    <xf numFmtId="164" fontId="0" fillId="0" borderId="12" xfId="1" applyNumberFormat="1" applyFont="1" applyFill="1" applyBorder="1" applyAlignment="1">
      <alignment vertical="center"/>
    </xf>
    <xf numFmtId="164" fontId="4" fillId="3" borderId="43" xfId="1" applyNumberFormat="1" applyFont="1" applyFill="1" applyBorder="1"/>
    <xf numFmtId="164" fontId="0" fillId="6" borderId="7" xfId="1" applyNumberFormat="1" applyFont="1" applyFill="1" applyBorder="1" applyAlignment="1">
      <alignment vertical="center"/>
    </xf>
    <xf numFmtId="164" fontId="0" fillId="6" borderId="10" xfId="1" applyNumberFormat="1" applyFont="1" applyFill="1" applyBorder="1" applyAlignment="1">
      <alignment vertical="center"/>
    </xf>
    <xf numFmtId="164" fontId="0" fillId="6" borderId="11"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39" xfId="1" applyNumberFormat="1" applyFont="1" applyFill="1" applyBorder="1" applyAlignment="1">
      <alignment vertical="center"/>
    </xf>
    <xf numFmtId="164" fontId="0" fillId="0" borderId="43" xfId="1" applyNumberFormat="1" applyFont="1" applyFill="1" applyBorder="1" applyAlignment="1">
      <alignment horizontal="center" vertical="center"/>
    </xf>
    <xf numFmtId="5" fontId="0" fillId="0" borderId="60" xfId="0" applyNumberFormat="1" applyFill="1" applyBorder="1" applyAlignment="1">
      <alignment vertical="center"/>
    </xf>
    <xf numFmtId="0" fontId="0" fillId="0" borderId="43" xfId="0" applyFill="1" applyBorder="1" applyAlignment="1">
      <alignment horizontal="center" vertical="center"/>
    </xf>
    <xf numFmtId="164" fontId="0" fillId="0" borderId="43" xfId="1" applyNumberFormat="1" applyFont="1" applyBorder="1" applyAlignment="1">
      <alignment horizontal="center" vertical="center"/>
    </xf>
    <xf numFmtId="6" fontId="0" fillId="0" borderId="24" xfId="0" applyNumberFormat="1" applyFill="1" applyBorder="1" applyAlignment="1">
      <alignment vertical="center"/>
    </xf>
    <xf numFmtId="6" fontId="0" fillId="0" borderId="27" xfId="0" applyNumberFormat="1" applyFill="1" applyBorder="1" applyAlignment="1">
      <alignment vertical="center"/>
    </xf>
    <xf numFmtId="6" fontId="0" fillId="0" borderId="21" xfId="0" applyNumberFormat="1" applyFill="1" applyBorder="1" applyAlignment="1">
      <alignment vertical="center"/>
    </xf>
    <xf numFmtId="6" fontId="0" fillId="0" borderId="20" xfId="0" applyNumberFormat="1" applyFill="1" applyBorder="1" applyAlignment="1">
      <alignment vertical="center"/>
    </xf>
    <xf numFmtId="6" fontId="0" fillId="0" borderId="10" xfId="0" applyNumberFormat="1" applyFill="1" applyBorder="1" applyAlignment="1">
      <alignment vertical="center"/>
    </xf>
    <xf numFmtId="6" fontId="0" fillId="0" borderId="11" xfId="0" applyNumberFormat="1" applyFill="1" applyBorder="1" applyAlignment="1">
      <alignment vertical="center"/>
    </xf>
    <xf numFmtId="6" fontId="4" fillId="3" borderId="39" xfId="0" applyNumberFormat="1" applyFont="1" applyFill="1" applyBorder="1"/>
    <xf numFmtId="6" fontId="4" fillId="3" borderId="43" xfId="0" applyNumberFormat="1" applyFont="1" applyFill="1" applyBorder="1"/>
    <xf numFmtId="164" fontId="4" fillId="6" borderId="22" xfId="1" applyNumberFormat="1" applyFont="1" applyFill="1" applyBorder="1"/>
    <xf numFmtId="164" fontId="4" fillId="6" borderId="41" xfId="1" applyNumberFormat="1" applyFont="1" applyFill="1" applyBorder="1"/>
    <xf numFmtId="164" fontId="4" fillId="6" borderId="69" xfId="1" applyNumberFormat="1" applyFont="1" applyFill="1" applyBorder="1"/>
    <xf numFmtId="164" fontId="4" fillId="6" borderId="69" xfId="1" applyNumberFormat="1" applyFont="1" applyFill="1" applyBorder="1" applyAlignment="1">
      <alignment horizontal="right"/>
    </xf>
    <xf numFmtId="5" fontId="0" fillId="6" borderId="39" xfId="1" applyNumberFormat="1" applyFont="1" applyFill="1" applyBorder="1" applyAlignment="1">
      <alignment vertical="center"/>
    </xf>
    <xf numFmtId="5" fontId="0" fillId="6" borderId="43" xfId="1" applyNumberFormat="1" applyFont="1" applyFill="1" applyBorder="1" applyAlignment="1">
      <alignment vertical="center"/>
    </xf>
    <xf numFmtId="10" fontId="0" fillId="0" borderId="53" xfId="3" applyNumberFormat="1" applyFont="1" applyFill="1" applyBorder="1" applyAlignment="1">
      <alignment vertical="center"/>
    </xf>
    <xf numFmtId="167" fontId="0" fillId="0" borderId="3" xfId="3" applyNumberFormat="1" applyFont="1" applyFill="1" applyBorder="1" applyAlignment="1">
      <alignment vertical="center"/>
    </xf>
    <xf numFmtId="167" fontId="0" fillId="8" borderId="3" xfId="3" applyNumberFormat="1" applyFont="1" applyFill="1" applyBorder="1" applyAlignment="1">
      <alignment vertical="center"/>
    </xf>
    <xf numFmtId="164" fontId="0" fillId="0" borderId="46" xfId="1" applyNumberFormat="1" applyFont="1" applyFill="1" applyBorder="1" applyAlignment="1">
      <alignment vertical="center"/>
    </xf>
    <xf numFmtId="164" fontId="0" fillId="0" borderId="7" xfId="1" applyNumberFormat="1" applyFont="1" applyFill="1" applyBorder="1" applyAlignment="1">
      <alignment vertical="center"/>
    </xf>
    <xf numFmtId="6" fontId="0" fillId="0" borderId="6" xfId="0" applyNumberFormat="1" applyFill="1" applyBorder="1" applyAlignment="1">
      <alignment vertical="center"/>
    </xf>
    <xf numFmtId="6" fontId="0" fillId="0" borderId="7" xfId="0" applyNumberFormat="1" applyFill="1" applyBorder="1" applyAlignment="1">
      <alignment vertical="center"/>
    </xf>
    <xf numFmtId="167" fontId="0" fillId="0" borderId="26" xfId="3" applyNumberFormat="1" applyFont="1" applyFill="1" applyBorder="1" applyAlignment="1">
      <alignment horizontal="center"/>
    </xf>
    <xf numFmtId="164" fontId="0" fillId="0" borderId="53" xfId="1" applyNumberFormat="1" applyFont="1" applyFill="1" applyBorder="1" applyAlignment="1">
      <alignment vertical="center"/>
    </xf>
    <xf numFmtId="0" fontId="0" fillId="0" borderId="0" xfId="0" applyFill="1"/>
    <xf numFmtId="0" fontId="15" fillId="0" borderId="0" xfId="6"/>
    <xf numFmtId="0" fontId="15" fillId="0" borderId="0" xfId="6" applyAlignment="1">
      <alignment horizontal="center"/>
    </xf>
    <xf numFmtId="0" fontId="15" fillId="0" borderId="0" xfId="6" applyAlignment="1">
      <alignment horizontal="center" wrapText="1"/>
    </xf>
    <xf numFmtId="0" fontId="17" fillId="10" borderId="0" xfId="6" applyFont="1" applyFill="1" applyBorder="1" applyAlignment="1">
      <alignment horizontal="center" wrapText="1"/>
    </xf>
    <xf numFmtId="0" fontId="17" fillId="4" borderId="0" xfId="0" applyFont="1" applyFill="1" applyBorder="1" applyAlignment="1">
      <alignment horizontal="center" wrapText="1"/>
    </xf>
    <xf numFmtId="0" fontId="18" fillId="10" borderId="0" xfId="6" applyFont="1" applyFill="1" applyBorder="1" applyAlignment="1">
      <alignment horizontal="center" wrapText="1"/>
    </xf>
    <xf numFmtId="0" fontId="15" fillId="0" borderId="0" xfId="6" applyAlignment="1">
      <alignment horizontal="center" vertical="center" wrapText="1"/>
    </xf>
    <xf numFmtId="0" fontId="18" fillId="10" borderId="0" xfId="6" applyFont="1" applyFill="1" applyBorder="1" applyAlignment="1">
      <alignment horizontal="center" vertical="center" wrapText="1"/>
    </xf>
    <xf numFmtId="0" fontId="18" fillId="10" borderId="0" xfId="6" quotePrefix="1" applyFont="1" applyFill="1" applyBorder="1" applyAlignment="1">
      <alignment horizontal="center" vertical="center" wrapText="1"/>
    </xf>
    <xf numFmtId="0" fontId="17" fillId="0" borderId="0" xfId="6" applyFont="1" applyBorder="1" applyAlignment="1">
      <alignment horizontal="left"/>
    </xf>
    <xf numFmtId="0" fontId="17" fillId="0" borderId="0" xfId="6" applyFont="1" applyBorder="1" applyAlignment="1">
      <alignment horizontal="center"/>
    </xf>
    <xf numFmtId="164" fontId="17" fillId="0" borderId="0" xfId="1" applyNumberFormat="1" applyFont="1" applyBorder="1" applyAlignment="1">
      <alignment horizontal="right"/>
    </xf>
    <xf numFmtId="10" fontId="18" fillId="0" borderId="0" xfId="3" applyNumberFormat="1" applyFont="1" applyBorder="1" applyAlignment="1">
      <alignment horizontal="right"/>
    </xf>
    <xf numFmtId="3" fontId="18" fillId="0" borderId="0" xfId="6" applyNumberFormat="1" applyFont="1" applyBorder="1" applyAlignment="1">
      <alignment horizontal="center"/>
    </xf>
    <xf numFmtId="10" fontId="17" fillId="0" borderId="0" xfId="1" applyNumberFormat="1" applyFont="1" applyBorder="1" applyAlignment="1">
      <alignment horizontal="right"/>
    </xf>
    <xf numFmtId="10" fontId="18" fillId="0" borderId="0" xfId="1" applyNumberFormat="1" applyFont="1" applyBorder="1" applyAlignment="1">
      <alignment horizontal="right"/>
    </xf>
    <xf numFmtId="164" fontId="17" fillId="0" borderId="0" xfId="1" applyNumberFormat="1" applyFont="1" applyBorder="1" applyAlignment="1">
      <alignment horizontal="center"/>
    </xf>
    <xf numFmtId="0" fontId="17" fillId="0" borderId="0" xfId="6" applyFont="1" applyBorder="1" applyAlignment="1">
      <alignment horizontal="right"/>
    </xf>
    <xf numFmtId="37" fontId="0" fillId="0" borderId="6" xfId="1" applyNumberFormat="1" applyFont="1" applyFill="1" applyBorder="1" applyAlignment="1">
      <alignment horizontal="right"/>
    </xf>
    <xf numFmtId="5" fontId="0" fillId="0" borderId="6" xfId="1" applyNumberFormat="1" applyFont="1" applyFill="1" applyBorder="1" applyAlignment="1">
      <alignment horizontal="right"/>
    </xf>
    <xf numFmtId="5" fontId="0" fillId="0" borderId="7" xfId="1" applyNumberFormat="1" applyFont="1" applyFill="1" applyBorder="1" applyAlignment="1">
      <alignment horizontal="right"/>
    </xf>
    <xf numFmtId="164" fontId="0" fillId="0" borderId="6" xfId="1" applyNumberFormat="1" applyFont="1" applyFill="1" applyBorder="1" applyAlignment="1">
      <alignment horizontal="right"/>
    </xf>
    <xf numFmtId="5" fontId="0" fillId="0" borderId="63" xfId="0" applyNumberFormat="1" applyFill="1" applyBorder="1" applyAlignment="1">
      <alignment vertical="center"/>
    </xf>
    <xf numFmtId="5" fontId="0" fillId="0" borderId="72" xfId="0" applyNumberFormat="1" applyFill="1" applyBorder="1" applyAlignment="1">
      <alignment vertical="center"/>
    </xf>
    <xf numFmtId="5" fontId="0" fillId="0" borderId="58" xfId="0" applyNumberFormat="1" applyFill="1" applyBorder="1" applyAlignment="1">
      <alignment vertical="center"/>
    </xf>
    <xf numFmtId="5" fontId="0" fillId="0" borderId="2" xfId="0" applyNumberFormat="1" applyFill="1" applyBorder="1" applyAlignment="1">
      <alignment vertical="center"/>
    </xf>
    <xf numFmtId="5" fontId="0" fillId="0" borderId="36" xfId="0" applyNumberFormat="1" applyFill="1" applyBorder="1" applyAlignment="1">
      <alignment vertical="center"/>
    </xf>
    <xf numFmtId="5" fontId="0" fillId="0" borderId="10" xfId="0" applyNumberFormat="1" applyFill="1" applyBorder="1" applyAlignment="1">
      <alignment vertical="center"/>
    </xf>
    <xf numFmtId="5" fontId="0" fillId="0" borderId="39" xfId="0" applyNumberFormat="1" applyFill="1" applyBorder="1" applyAlignment="1">
      <alignment vertical="center"/>
    </xf>
    <xf numFmtId="5" fontId="0" fillId="0" borderId="16" xfId="0" applyNumberFormat="1" applyFill="1" applyBorder="1" applyAlignment="1">
      <alignment vertical="center"/>
    </xf>
    <xf numFmtId="5" fontId="0" fillId="0" borderId="22" xfId="0" applyNumberFormat="1" applyFill="1" applyBorder="1" applyAlignment="1">
      <alignment vertical="center"/>
    </xf>
    <xf numFmtId="5" fontId="0" fillId="0" borderId="24" xfId="0" applyNumberFormat="1" applyFill="1" applyBorder="1" applyAlignment="1">
      <alignment vertical="center"/>
    </xf>
    <xf numFmtId="5" fontId="0" fillId="0" borderId="21" xfId="0" applyNumberFormat="1" applyFill="1" applyBorder="1" applyAlignment="1">
      <alignment vertical="center"/>
    </xf>
    <xf numFmtId="5" fontId="0" fillId="0" borderId="31" xfId="0" applyNumberFormat="1" applyFill="1" applyBorder="1" applyAlignment="1">
      <alignment vertical="center"/>
    </xf>
    <xf numFmtId="5" fontId="0" fillId="0" borderId="26" xfId="0" applyNumberFormat="1" applyFill="1" applyBorder="1" applyAlignment="1">
      <alignment vertical="center"/>
    </xf>
    <xf numFmtId="0" fontId="0" fillId="12" borderId="19" xfId="0" applyFill="1" applyBorder="1" applyAlignment="1" applyProtection="1">
      <alignment horizontal="center" vertical="center" wrapText="1"/>
      <protection hidden="1"/>
    </xf>
    <xf numFmtId="0" fontId="0" fillId="15" borderId="19" xfId="0" applyFill="1" applyBorder="1" applyAlignment="1" applyProtection="1">
      <alignment horizontal="center" vertical="center"/>
      <protection hidden="1"/>
    </xf>
    <xf numFmtId="0" fontId="11" fillId="15" borderId="19" xfId="0" applyFont="1" applyFill="1" applyBorder="1" applyAlignment="1" applyProtection="1">
      <alignment horizontal="center" vertical="center"/>
      <protection hidden="1"/>
    </xf>
    <xf numFmtId="0" fontId="11" fillId="15" borderId="33" xfId="0" applyFont="1" applyFill="1" applyBorder="1" applyAlignment="1" applyProtection="1">
      <alignment horizontal="center" vertical="center"/>
      <protection hidden="1"/>
    </xf>
    <xf numFmtId="0" fontId="0" fillId="16" borderId="19" xfId="0" applyFill="1" applyBorder="1" applyAlignment="1" applyProtection="1">
      <alignment horizontal="center" vertical="center" wrapText="1"/>
      <protection hidden="1"/>
    </xf>
    <xf numFmtId="44" fontId="0" fillId="17" borderId="19" xfId="0" applyNumberFormat="1" applyFill="1" applyBorder="1" applyAlignment="1" applyProtection="1">
      <alignment horizontal="center" vertical="center" wrapText="1"/>
      <protection hidden="1"/>
    </xf>
    <xf numFmtId="0" fontId="0" fillId="0" borderId="19" xfId="0" applyBorder="1" applyProtection="1">
      <protection hidden="1"/>
    </xf>
    <xf numFmtId="0" fontId="0" fillId="0" borderId="38" xfId="0" applyBorder="1" applyProtection="1">
      <protection hidden="1"/>
    </xf>
    <xf numFmtId="0" fontId="0" fillId="0" borderId="35" xfId="0" applyBorder="1" applyProtection="1">
      <protection hidden="1"/>
    </xf>
    <xf numFmtId="44" fontId="0" fillId="0" borderId="19" xfId="2" applyFont="1" applyBorder="1" applyProtection="1">
      <protection hidden="1"/>
    </xf>
    <xf numFmtId="5" fontId="0" fillId="0" borderId="19" xfId="2" applyNumberFormat="1" applyFont="1" applyBorder="1" applyProtection="1">
      <protection locked="0"/>
    </xf>
    <xf numFmtId="168" fontId="0" fillId="0" borderId="19" xfId="0" applyNumberFormat="1" applyBorder="1"/>
    <xf numFmtId="0" fontId="0" fillId="0" borderId="19" xfId="0" applyBorder="1" applyAlignment="1">
      <alignment horizontal="left" vertical="center" wrapText="1"/>
    </xf>
    <xf numFmtId="5" fontId="0" fillId="0" borderId="19" xfId="2" applyNumberFormat="1" applyFont="1" applyBorder="1" applyProtection="1">
      <protection hidden="1"/>
    </xf>
    <xf numFmtId="44" fontId="0" fillId="0" borderId="19" xfId="2" applyFont="1" applyBorder="1" applyProtection="1">
      <protection locked="0"/>
    </xf>
    <xf numFmtId="0" fontId="0" fillId="0" borderId="26" xfId="0" applyBorder="1" applyAlignment="1">
      <alignment horizontal="left" vertical="center" wrapText="1"/>
    </xf>
    <xf numFmtId="6" fontId="0" fillId="0" borderId="19" xfId="2" applyNumberFormat="1" applyFont="1" applyBorder="1" applyProtection="1">
      <protection locked="0"/>
    </xf>
    <xf numFmtId="0" fontId="19" fillId="19" borderId="19" xfId="7" applyFont="1" applyFill="1" applyBorder="1" applyAlignment="1">
      <alignment horizontal="center"/>
    </xf>
    <xf numFmtId="0" fontId="0" fillId="0" borderId="19" xfId="0" applyFill="1" applyBorder="1"/>
    <xf numFmtId="49" fontId="0" fillId="0" borderId="19" xfId="0" applyNumberFormat="1" applyBorder="1"/>
    <xf numFmtId="49" fontId="0" fillId="0" borderId="19" xfId="0" applyNumberFormat="1" applyFill="1" applyBorder="1"/>
    <xf numFmtId="0" fontId="19" fillId="19" borderId="33" xfId="7" applyFont="1" applyFill="1" applyBorder="1" applyAlignment="1">
      <alignment horizontal="center"/>
    </xf>
    <xf numFmtId="0" fontId="9" fillId="0" borderId="19" xfId="7" applyBorder="1"/>
    <xf numFmtId="164" fontId="0" fillId="0" borderId="9" xfId="1" applyNumberFormat="1" applyFont="1" applyFill="1" applyBorder="1" applyAlignment="1">
      <alignment horizontal="right"/>
    </xf>
    <xf numFmtId="164" fontId="0" fillId="0" borderId="76" xfId="1" applyNumberFormat="1" applyFont="1" applyFill="1" applyBorder="1" applyAlignment="1">
      <alignment horizontal="right"/>
    </xf>
    <xf numFmtId="164" fontId="0" fillId="0" borderId="30" xfId="1" applyNumberFormat="1" applyFont="1" applyFill="1" applyBorder="1" applyAlignment="1">
      <alignment horizontal="right"/>
    </xf>
    <xf numFmtId="164" fontId="0" fillId="2" borderId="1" xfId="1" applyNumberFormat="1" applyFont="1" applyFill="1" applyBorder="1" applyAlignment="1">
      <alignment vertical="center" wrapText="1"/>
    </xf>
    <xf numFmtId="164" fontId="0" fillId="6" borderId="9" xfId="1" applyNumberFormat="1" applyFont="1" applyFill="1" applyBorder="1"/>
    <xf numFmtId="164" fontId="0" fillId="0" borderId="76" xfId="1" applyNumberFormat="1" applyFont="1" applyFill="1" applyBorder="1"/>
    <xf numFmtId="164" fontId="0" fillId="6" borderId="30" xfId="1" applyNumberFormat="1" applyFont="1" applyFill="1" applyBorder="1"/>
    <xf numFmtId="164" fontId="0" fillId="6" borderId="64" xfId="1" applyNumberFormat="1" applyFont="1" applyFill="1" applyBorder="1"/>
    <xf numFmtId="164" fontId="4" fillId="3" borderId="76" xfId="1" applyNumberFormat="1" applyFont="1" applyFill="1" applyBorder="1" applyAlignment="1"/>
    <xf numFmtId="164" fontId="0" fillId="0" borderId="53" xfId="1" applyNumberFormat="1" applyFont="1" applyFill="1" applyBorder="1"/>
    <xf numFmtId="164" fontId="0" fillId="0" borderId="33" xfId="1" applyNumberFormat="1" applyFont="1" applyFill="1" applyBorder="1"/>
    <xf numFmtId="164" fontId="0" fillId="8" borderId="23" xfId="1" applyNumberFormat="1" applyFont="1" applyFill="1" applyBorder="1"/>
    <xf numFmtId="164" fontId="0" fillId="0" borderId="17" xfId="1" applyNumberFormat="1" applyFont="1" applyFill="1" applyBorder="1"/>
    <xf numFmtId="164" fontId="8" fillId="2" borderId="68" xfId="1" applyNumberFormat="1" applyFont="1" applyFill="1" applyBorder="1" applyAlignment="1">
      <alignment horizontal="center" vertical="center" wrapText="1"/>
    </xf>
    <xf numFmtId="164" fontId="0" fillId="8" borderId="17" xfId="1" applyNumberFormat="1" applyFont="1" applyFill="1" applyBorder="1"/>
    <xf numFmtId="164" fontId="0" fillId="0" borderId="23" xfId="1" applyNumberFormat="1" applyFont="1" applyFill="1" applyBorder="1"/>
    <xf numFmtId="0" fontId="0" fillId="0" borderId="33" xfId="0" applyBorder="1"/>
    <xf numFmtId="0" fontId="21" fillId="7" borderId="21" xfId="0" applyFont="1" applyFill="1" applyBorder="1" applyAlignment="1">
      <alignment horizontal="center" vertical="center"/>
    </xf>
    <xf numFmtId="0" fontId="21" fillId="7" borderId="19" xfId="0" applyFont="1" applyFill="1" applyBorder="1" applyAlignment="1">
      <alignment horizontal="center" vertical="center"/>
    </xf>
    <xf numFmtId="0" fontId="21" fillId="7" borderId="20" xfId="0" applyFont="1" applyFill="1" applyBorder="1" applyAlignment="1">
      <alignment horizontal="center" vertical="center"/>
    </xf>
    <xf numFmtId="0" fontId="0" fillId="0" borderId="11" xfId="0" applyBorder="1" applyAlignment="1">
      <alignment horizontal="center" vertical="center"/>
    </xf>
    <xf numFmtId="164" fontId="8" fillId="0" borderId="0" xfId="1" applyNumberFormat="1" applyFont="1" applyFill="1" applyBorder="1" applyAlignment="1">
      <alignment horizontal="center" vertical="center" wrapText="1"/>
    </xf>
    <xf numFmtId="0" fontId="8" fillId="2" borderId="31" xfId="0" applyFont="1" applyFill="1" applyBorder="1" applyAlignment="1">
      <alignment horizontal="center" vertical="center" wrapText="1"/>
    </xf>
    <xf numFmtId="164" fontId="8" fillId="2" borderId="33" xfId="1" applyNumberFormat="1" applyFont="1" applyFill="1" applyBorder="1" applyAlignment="1">
      <alignment horizontal="center" vertical="center" wrapText="1"/>
    </xf>
    <xf numFmtId="0" fontId="0" fillId="0" borderId="0" xfId="0" applyAlignment="1">
      <alignment wrapText="1"/>
    </xf>
    <xf numFmtId="0" fontId="0" fillId="0" borderId="19" xfId="0" applyBorder="1" applyAlignment="1">
      <alignment wrapText="1"/>
    </xf>
    <xf numFmtId="0" fontId="0" fillId="20" borderId="19" xfId="0" applyFill="1" applyBorder="1" applyAlignment="1">
      <alignment wrapText="1"/>
    </xf>
    <xf numFmtId="9" fontId="0" fillId="20" borderId="19" xfId="3" applyFont="1" applyFill="1" applyBorder="1" applyAlignment="1">
      <alignment wrapText="1"/>
    </xf>
    <xf numFmtId="164" fontId="8" fillId="2" borderId="34" xfId="1" applyNumberFormat="1" applyFont="1" applyFill="1" applyBorder="1" applyAlignment="1">
      <alignment horizontal="center" vertical="center" wrapText="1"/>
    </xf>
    <xf numFmtId="164" fontId="0" fillId="0" borderId="19" xfId="1" applyNumberFormat="1" applyFont="1" applyBorder="1"/>
    <xf numFmtId="9" fontId="0" fillId="0" borderId="19" xfId="3" applyFont="1" applyBorder="1"/>
    <xf numFmtId="0" fontId="0" fillId="21" borderId="19" xfId="0" applyFill="1" applyBorder="1" applyAlignment="1">
      <alignment wrapText="1"/>
    </xf>
    <xf numFmtId="164" fontId="0" fillId="21" borderId="19" xfId="1" applyNumberFormat="1" applyFont="1" applyFill="1" applyBorder="1"/>
    <xf numFmtId="9" fontId="0" fillId="21" borderId="19" xfId="3" applyFont="1" applyFill="1" applyBorder="1"/>
    <xf numFmtId="165" fontId="0" fillId="0" borderId="19" xfId="2" applyNumberFormat="1" applyFont="1" applyBorder="1"/>
    <xf numFmtId="165" fontId="0" fillId="21" borderId="19" xfId="2" applyNumberFormat="1" applyFont="1" applyFill="1" applyBorder="1"/>
    <xf numFmtId="164" fontId="0" fillId="0" borderId="0" xfId="1" applyNumberFormat="1" applyFont="1" applyFill="1" applyBorder="1"/>
    <xf numFmtId="164" fontId="2" fillId="0" borderId="0" xfId="1" applyNumberFormat="1" applyFont="1" applyFill="1" applyBorder="1"/>
    <xf numFmtId="164" fontId="8" fillId="2" borderId="19" xfId="1" applyNumberFormat="1" applyFont="1" applyFill="1" applyBorder="1" applyAlignment="1">
      <alignment horizontal="center" vertical="center" wrapText="1"/>
    </xf>
    <xf numFmtId="0" fontId="0" fillId="0" borderId="38" xfId="0" applyBorder="1" applyAlignment="1">
      <alignment wrapText="1"/>
    </xf>
    <xf numFmtId="9" fontId="0" fillId="0" borderId="0" xfId="3" applyFont="1" applyFill="1" applyBorder="1"/>
    <xf numFmtId="0" fontId="0" fillId="5" borderId="38" xfId="0" applyFill="1" applyBorder="1" applyAlignment="1">
      <alignment wrapText="1"/>
    </xf>
    <xf numFmtId="9" fontId="0" fillId="5" borderId="19" xfId="3" applyFont="1" applyFill="1" applyBorder="1"/>
    <xf numFmtId="9" fontId="2" fillId="0" borderId="0" xfId="3" applyFont="1" applyFill="1" applyBorder="1"/>
    <xf numFmtId="164" fontId="8" fillId="2" borderId="0" xfId="1" applyNumberFormat="1" applyFont="1" applyFill="1" applyBorder="1" applyAlignment="1">
      <alignment horizontal="center" vertical="center" wrapText="1"/>
    </xf>
    <xf numFmtId="0" fontId="4" fillId="0" borderId="0" xfId="0" applyFont="1"/>
    <xf numFmtId="0" fontId="24" fillId="5" borderId="0" xfId="6" applyFont="1" applyFill="1"/>
    <xf numFmtId="0" fontId="26" fillId="0" borderId="0" xfId="8" applyFont="1"/>
    <xf numFmtId="0" fontId="25" fillId="0" borderId="0" xfId="8"/>
    <xf numFmtId="0" fontId="25" fillId="0" borderId="0" xfId="8" applyAlignment="1">
      <alignment vertical="top"/>
    </xf>
    <xf numFmtId="164" fontId="0" fillId="0" borderId="19" xfId="0" applyNumberFormat="1" applyBorder="1"/>
    <xf numFmtId="0" fontId="8"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3" xfId="0" applyBorder="1"/>
    <xf numFmtId="0" fontId="0" fillId="0" borderId="1" xfId="0" applyBorder="1"/>
    <xf numFmtId="0" fontId="4" fillId="0" borderId="63" xfId="0" applyFont="1" applyBorder="1" applyAlignment="1">
      <alignment horizontal="center" wrapText="1"/>
    </xf>
    <xf numFmtId="0" fontId="4" fillId="0" borderId="45" xfId="0" applyFont="1" applyBorder="1" applyAlignment="1">
      <alignment horizontal="center" wrapText="1"/>
    </xf>
    <xf numFmtId="0" fontId="4" fillId="0" borderId="1" xfId="0" applyFont="1" applyBorder="1" applyAlignment="1">
      <alignment horizontal="center" wrapText="1"/>
    </xf>
    <xf numFmtId="0" fontId="4" fillId="23" borderId="60" xfId="0" applyFont="1" applyFill="1" applyBorder="1"/>
    <xf numFmtId="0" fontId="0" fillId="23" borderId="44" xfId="0" applyFill="1" applyBorder="1"/>
    <xf numFmtId="0" fontId="0" fillId="23" borderId="60" xfId="0" applyFill="1" applyBorder="1"/>
    <xf numFmtId="0" fontId="0" fillId="0" borderId="60" xfId="0" applyBorder="1"/>
    <xf numFmtId="0" fontId="0" fillId="0" borderId="44" xfId="0" applyBorder="1"/>
    <xf numFmtId="0" fontId="4" fillId="0" borderId="30" xfId="0" applyFont="1" applyBorder="1"/>
    <xf numFmtId="0" fontId="0" fillId="0" borderId="58" xfId="0" applyBorder="1"/>
    <xf numFmtId="164" fontId="0" fillId="0" borderId="8" xfId="1" applyNumberFormat="1" applyFont="1" applyBorder="1"/>
    <xf numFmtId="9" fontId="0" fillId="0" borderId="7" xfId="3" applyFont="1" applyBorder="1"/>
    <xf numFmtId="9" fontId="0" fillId="0" borderId="20" xfId="3" applyFont="1" applyBorder="1"/>
    <xf numFmtId="164" fontId="0" fillId="21" borderId="10" xfId="1" applyNumberFormat="1" applyFont="1" applyFill="1" applyBorder="1"/>
    <xf numFmtId="164" fontId="0" fillId="21" borderId="13" xfId="1" applyNumberFormat="1" applyFont="1" applyFill="1" applyBorder="1"/>
    <xf numFmtId="9" fontId="0" fillId="21" borderId="11" xfId="3" applyFont="1" applyFill="1" applyBorder="1"/>
    <xf numFmtId="0" fontId="0" fillId="0" borderId="5" xfId="0" applyBorder="1" applyAlignment="1">
      <alignment wrapText="1"/>
    </xf>
    <xf numFmtId="0" fontId="0" fillId="0" borderId="55" xfId="0" applyBorder="1" applyAlignment="1">
      <alignment wrapText="1"/>
    </xf>
    <xf numFmtId="0" fontId="0" fillId="21" borderId="14" xfId="0" applyFill="1" applyBorder="1" applyAlignment="1">
      <alignment wrapText="1"/>
    </xf>
    <xf numFmtId="167" fontId="4" fillId="3" borderId="40" xfId="3" applyNumberFormat="1" applyFont="1" applyFill="1" applyBorder="1"/>
    <xf numFmtId="0" fontId="30" fillId="0" borderId="0" xfId="0" applyFont="1"/>
    <xf numFmtId="0" fontId="4" fillId="3" borderId="60" xfId="0" applyFont="1" applyFill="1" applyBorder="1"/>
    <xf numFmtId="0" fontId="4" fillId="3" borderId="51" xfId="0" applyFont="1" applyFill="1" applyBorder="1"/>
    <xf numFmtId="164" fontId="4" fillId="3" borderId="49" xfId="1" applyNumberFormat="1" applyFont="1" applyFill="1" applyBorder="1"/>
    <xf numFmtId="164" fontId="4" fillId="3" borderId="77" xfId="1" applyNumberFormat="1" applyFont="1" applyFill="1" applyBorder="1" applyAlignment="1"/>
    <xf numFmtId="164" fontId="0" fillId="2" borderId="2" xfId="1" applyNumberFormat="1" applyFont="1" applyFill="1" applyBorder="1" applyAlignment="1">
      <alignment vertical="center" wrapText="1"/>
    </xf>
    <xf numFmtId="164" fontId="0" fillId="2" borderId="23" xfId="1" applyNumberFormat="1" applyFont="1" applyFill="1" applyBorder="1" applyAlignment="1">
      <alignment vertical="center" wrapText="1"/>
    </xf>
    <xf numFmtId="164" fontId="0" fillId="2" borderId="4" xfId="1" applyNumberFormat="1" applyFont="1" applyFill="1" applyBorder="1" applyAlignment="1">
      <alignment vertical="center" wrapText="1"/>
    </xf>
    <xf numFmtId="167" fontId="0" fillId="2" borderId="23" xfId="3" applyNumberFormat="1" applyFont="1" applyFill="1" applyBorder="1" applyAlignment="1">
      <alignment horizontal="right" vertical="center" wrapText="1"/>
    </xf>
    <xf numFmtId="166" fontId="0" fillId="2" borderId="23"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8" fillId="2" borderId="19" xfId="0" applyFont="1" applyFill="1" applyBorder="1" applyAlignment="1">
      <alignment horizontal="center" vertical="center" wrapText="1"/>
    </xf>
    <xf numFmtId="0" fontId="0" fillId="0" borderId="0" xfId="0" applyBorder="1"/>
    <xf numFmtId="0" fontId="4" fillId="0" borderId="0" xfId="0" applyFont="1" applyBorder="1"/>
    <xf numFmtId="0" fontId="0" fillId="23" borderId="0" xfId="0" applyFill="1" applyBorder="1"/>
    <xf numFmtId="0" fontId="0" fillId="0" borderId="60" xfId="0" applyFill="1" applyBorder="1"/>
    <xf numFmtId="0" fontId="4" fillId="0" borderId="30" xfId="0" applyFont="1" applyFill="1" applyBorder="1"/>
    <xf numFmtId="164" fontId="0" fillId="0" borderId="19" xfId="1" applyNumberFormat="1" applyFont="1" applyBorder="1" applyAlignment="1">
      <alignment wrapText="1"/>
    </xf>
    <xf numFmtId="0" fontId="24" fillId="5" borderId="0" xfId="6" applyFont="1" applyFill="1" applyAlignment="1">
      <alignment vertical="center"/>
    </xf>
    <xf numFmtId="164" fontId="18" fillId="0" borderId="0" xfId="1" applyNumberFormat="1" applyFont="1" applyBorder="1" applyAlignment="1">
      <alignment horizontal="right"/>
    </xf>
    <xf numFmtId="164" fontId="0" fillId="6" borderId="47" xfId="1" applyNumberFormat="1" applyFont="1" applyFill="1" applyBorder="1" applyAlignment="1">
      <alignment vertical="center"/>
    </xf>
    <xf numFmtId="167" fontId="0" fillId="6" borderId="64" xfId="3" applyNumberFormat="1" applyFont="1" applyFill="1" applyBorder="1" applyAlignment="1">
      <alignment vertical="center"/>
    </xf>
    <xf numFmtId="5" fontId="0" fillId="6" borderId="58" xfId="0" applyNumberFormat="1" applyFill="1" applyBorder="1" applyAlignment="1">
      <alignment vertical="center"/>
    </xf>
    <xf numFmtId="5" fontId="0" fillId="6" borderId="43" xfId="0" applyNumberFormat="1" applyFill="1" applyBorder="1" applyAlignment="1">
      <alignment vertical="center"/>
    </xf>
    <xf numFmtId="0" fontId="0" fillId="0" borderId="3" xfId="0" applyFill="1" applyBorder="1"/>
    <xf numFmtId="0" fontId="11" fillId="18" borderId="26" xfId="0" applyFont="1" applyFill="1" applyBorder="1" applyAlignment="1" applyProtection="1">
      <alignment horizontal="center" vertical="center" wrapText="1"/>
      <protection hidden="1"/>
    </xf>
    <xf numFmtId="0" fontId="0" fillId="18" borderId="26" xfId="0" applyFill="1" applyBorder="1" applyAlignment="1" applyProtection="1">
      <alignment horizontal="center" vertical="center" wrapText="1"/>
      <protection hidden="1"/>
    </xf>
    <xf numFmtId="5" fontId="4" fillId="3" borderId="36" xfId="0" applyNumberFormat="1" applyFont="1" applyFill="1" applyBorder="1"/>
    <xf numFmtId="5" fontId="4" fillId="3" borderId="53" xfId="0" applyNumberFormat="1" applyFont="1" applyFill="1" applyBorder="1"/>
    <xf numFmtId="167" fontId="4" fillId="3" borderId="65" xfId="3" applyNumberFormat="1" applyFont="1" applyFill="1" applyBorder="1"/>
    <xf numFmtId="5" fontId="4" fillId="4" borderId="19" xfId="1" applyNumberFormat="1" applyFont="1" applyFill="1" applyBorder="1" applyAlignment="1"/>
    <xf numFmtId="5" fontId="4" fillId="3" borderId="19" xfId="0" applyNumberFormat="1" applyFont="1" applyFill="1" applyBorder="1"/>
    <xf numFmtId="167" fontId="4" fillId="3" borderId="19" xfId="3" applyNumberFormat="1" applyFont="1" applyFill="1" applyBorder="1" applyAlignment="1"/>
    <xf numFmtId="0" fontId="4" fillId="3" borderId="63" xfId="0" applyFont="1" applyFill="1" applyBorder="1" applyAlignment="1">
      <alignment horizontal="center" vertical="center" wrapText="1"/>
    </xf>
    <xf numFmtId="9" fontId="0" fillId="24" borderId="19" xfId="3" applyFont="1" applyFill="1" applyBorder="1"/>
    <xf numFmtId="9" fontId="0" fillId="0" borderId="19" xfId="3" applyNumberFormat="1" applyFont="1" applyBorder="1" applyAlignment="1">
      <alignment horizontal="right" vertical="center"/>
    </xf>
    <xf numFmtId="9" fontId="0" fillId="24" borderId="19" xfId="3" applyNumberFormat="1" applyFont="1" applyFill="1" applyBorder="1" applyAlignment="1">
      <alignment horizontal="right" vertical="center"/>
    </xf>
    <xf numFmtId="6" fontId="4" fillId="3" borderId="22" xfId="0" applyNumberFormat="1" applyFont="1" applyFill="1" applyBorder="1"/>
    <xf numFmtId="6" fontId="4" fillId="3" borderId="69" xfId="0" applyNumberFormat="1" applyFont="1" applyFill="1" applyBorder="1"/>
    <xf numFmtId="0" fontId="0" fillId="2" borderId="22" xfId="0" applyFill="1" applyBorder="1" applyAlignment="1">
      <alignment vertical="center" wrapText="1"/>
    </xf>
    <xf numFmtId="0" fontId="0" fillId="2" borderId="23" xfId="0" applyFill="1" applyBorder="1" applyAlignment="1">
      <alignment vertical="center" wrapText="1"/>
    </xf>
    <xf numFmtId="164" fontId="0" fillId="2" borderId="22" xfId="1" applyNumberFormat="1" applyFont="1" applyFill="1" applyBorder="1" applyAlignment="1">
      <alignment vertical="center" wrapText="1"/>
    </xf>
    <xf numFmtId="164" fontId="0" fillId="2" borderId="69" xfId="1" applyNumberFormat="1" applyFont="1" applyFill="1" applyBorder="1" applyAlignment="1">
      <alignment vertical="center" wrapText="1"/>
    </xf>
    <xf numFmtId="164" fontId="0" fillId="0" borderId="35" xfId="1" applyNumberFormat="1" applyFont="1" applyBorder="1" applyProtection="1">
      <protection hidden="1"/>
    </xf>
    <xf numFmtId="166" fontId="0" fillId="0" borderId="19" xfId="1" applyNumberFormat="1" applyFont="1" applyBorder="1"/>
    <xf numFmtId="0" fontId="0" fillId="24" borderId="73" xfId="0" applyFill="1" applyBorder="1" applyProtection="1">
      <protection hidden="1"/>
    </xf>
    <xf numFmtId="0" fontId="0" fillId="18" borderId="19" xfId="0" applyFill="1" applyBorder="1" applyProtection="1">
      <protection hidden="1"/>
    </xf>
    <xf numFmtId="0" fontId="0" fillId="24" borderId="73" xfId="0" applyFill="1" applyBorder="1" applyAlignment="1" applyProtection="1">
      <alignment wrapText="1"/>
      <protection hidden="1"/>
    </xf>
    <xf numFmtId="0" fontId="0" fillId="18" borderId="19" xfId="0" applyFill="1" applyBorder="1" applyAlignment="1" applyProtection="1">
      <alignment wrapText="1"/>
      <protection hidden="1"/>
    </xf>
    <xf numFmtId="0" fontId="0" fillId="8" borderId="19" xfId="0" applyFill="1" applyBorder="1" applyAlignment="1" applyProtection="1">
      <alignment vertical="center"/>
      <protection hidden="1"/>
    </xf>
    <xf numFmtId="0" fontId="0" fillId="8" borderId="38" xfId="0" applyFill="1" applyBorder="1" applyAlignment="1" applyProtection="1">
      <alignment vertical="center"/>
      <protection hidden="1"/>
    </xf>
    <xf numFmtId="0" fontId="32" fillId="8" borderId="19" xfId="0" applyFont="1" applyFill="1" applyBorder="1" applyAlignment="1" applyProtection="1">
      <alignment vertical="center"/>
      <protection hidden="1"/>
    </xf>
    <xf numFmtId="164" fontId="0" fillId="8" borderId="35" xfId="1" applyNumberFormat="1" applyFont="1" applyFill="1" applyBorder="1" applyAlignment="1" applyProtection="1">
      <alignment vertical="center"/>
      <protection hidden="1"/>
    </xf>
    <xf numFmtId="5" fontId="0" fillId="8" borderId="19" xfId="2" applyNumberFormat="1" applyFont="1" applyFill="1" applyBorder="1" applyAlignment="1" applyProtection="1">
      <alignment vertical="center"/>
      <protection hidden="1"/>
    </xf>
    <xf numFmtId="5" fontId="0" fillId="8" borderId="19" xfId="2" applyNumberFormat="1" applyFont="1" applyFill="1" applyBorder="1" applyAlignment="1" applyProtection="1">
      <alignment vertical="center"/>
      <protection locked="0"/>
    </xf>
    <xf numFmtId="164" fontId="0" fillId="8" borderId="19" xfId="1" applyNumberFormat="1" applyFont="1" applyFill="1" applyBorder="1" applyAlignment="1">
      <alignment vertical="center"/>
    </xf>
    <xf numFmtId="166" fontId="0" fillId="8" borderId="19" xfId="1" applyNumberFormat="1" applyFont="1" applyFill="1" applyBorder="1" applyAlignment="1">
      <alignment vertical="center"/>
    </xf>
    <xf numFmtId="0" fontId="0" fillId="22" borderId="19" xfId="0" applyFill="1" applyBorder="1" applyProtection="1">
      <protection hidden="1"/>
    </xf>
    <xf numFmtId="0" fontId="0" fillId="22" borderId="38" xfId="0" applyFill="1" applyBorder="1" applyProtection="1">
      <protection hidden="1"/>
    </xf>
    <xf numFmtId="0" fontId="0" fillId="22" borderId="19" xfId="0" applyFill="1" applyBorder="1" applyAlignment="1">
      <alignment horizontal="left" vertical="center" wrapText="1"/>
    </xf>
    <xf numFmtId="5" fontId="0" fillId="24" borderId="19" xfId="2" applyNumberFormat="1" applyFont="1" applyFill="1" applyBorder="1" applyProtection="1">
      <protection hidden="1"/>
    </xf>
    <xf numFmtId="164" fontId="0" fillId="18" borderId="35" xfId="1" applyNumberFormat="1" applyFont="1" applyFill="1" applyBorder="1" applyProtection="1">
      <protection hidden="1"/>
    </xf>
    <xf numFmtId="5" fontId="0" fillId="18" borderId="19" xfId="2" applyNumberFormat="1" applyFont="1" applyFill="1" applyBorder="1" applyProtection="1">
      <protection hidden="1"/>
    </xf>
    <xf numFmtId="5" fontId="0" fillId="18" borderId="19" xfId="2" applyNumberFormat="1" applyFont="1" applyFill="1" applyBorder="1" applyProtection="1">
      <protection locked="0"/>
    </xf>
    <xf numFmtId="5" fontId="0" fillId="22" borderId="19" xfId="2" applyNumberFormat="1" applyFont="1" applyFill="1" applyBorder="1" applyProtection="1">
      <protection hidden="1"/>
    </xf>
    <xf numFmtId="3" fontId="0" fillId="0" borderId="10" xfId="0" applyNumberFormat="1" applyBorder="1"/>
    <xf numFmtId="3" fontId="0" fillId="0" borderId="13" xfId="0" applyNumberFormat="1" applyBorder="1"/>
    <xf numFmtId="164" fontId="0" fillId="0" borderId="19" xfId="0" applyNumberFormat="1" applyBorder="1" applyAlignment="1">
      <alignment wrapText="1"/>
    </xf>
    <xf numFmtId="167" fontId="0" fillId="0" borderId="19" xfId="3" applyNumberFormat="1" applyFont="1" applyBorder="1" applyAlignment="1">
      <alignment wrapText="1"/>
    </xf>
    <xf numFmtId="166" fontId="0" fillId="0" borderId="19" xfId="1" applyNumberFormat="1" applyFont="1" applyBorder="1" applyAlignment="1">
      <alignment wrapText="1"/>
    </xf>
    <xf numFmtId="0" fontId="4" fillId="0" borderId="19" xfId="0" applyFont="1" applyBorder="1" applyAlignment="1">
      <alignment horizontal="center"/>
    </xf>
    <xf numFmtId="167" fontId="30" fillId="0" borderId="19" xfId="3" applyNumberFormat="1" applyFont="1" applyBorder="1" applyAlignment="1">
      <alignment horizontal="center"/>
    </xf>
    <xf numFmtId="0" fontId="35" fillId="0" borderId="26" xfId="8" applyFont="1" applyBorder="1" applyAlignment="1">
      <alignment vertical="center"/>
    </xf>
    <xf numFmtId="0" fontId="35" fillId="0" borderId="26" xfId="8" applyFont="1" applyBorder="1" applyAlignment="1">
      <alignment horizontal="center" vertical="center"/>
    </xf>
    <xf numFmtId="0" fontId="36" fillId="0" borderId="19" xfId="8" applyFont="1" applyBorder="1"/>
    <xf numFmtId="0" fontId="35" fillId="0" borderId="19" xfId="8" applyFont="1" applyBorder="1"/>
    <xf numFmtId="0" fontId="31" fillId="2" borderId="16" xfId="0" applyFont="1" applyFill="1" applyBorder="1" applyAlignment="1">
      <alignment horizontal="center" vertical="center" wrapText="1"/>
    </xf>
    <xf numFmtId="164" fontId="31" fillId="2" borderId="17" xfId="1" applyNumberFormat="1" applyFont="1" applyFill="1" applyBorder="1" applyAlignment="1">
      <alignment horizontal="center" vertical="center" wrapText="1"/>
    </xf>
    <xf numFmtId="164" fontId="31" fillId="2" borderId="18" xfId="1" applyNumberFormat="1" applyFont="1" applyFill="1" applyBorder="1" applyAlignment="1">
      <alignment horizontal="center" vertical="center" wrapText="1"/>
    </xf>
    <xf numFmtId="164" fontId="31" fillId="2" borderId="0" xfId="1" applyNumberFormat="1" applyFont="1" applyFill="1" applyBorder="1" applyAlignment="1">
      <alignment horizontal="center" vertical="center" wrapText="1"/>
    </xf>
    <xf numFmtId="0" fontId="29" fillId="0" borderId="0" xfId="8" applyFont="1" applyAlignment="1">
      <alignment vertical="top" wrapText="1"/>
    </xf>
    <xf numFmtId="164" fontId="0" fillId="0" borderId="6" xfId="1" applyNumberFormat="1" applyFont="1" applyFill="1" applyBorder="1"/>
    <xf numFmtId="164" fontId="0" fillId="0" borderId="8" xfId="1" applyNumberFormat="1" applyFont="1" applyFill="1" applyBorder="1"/>
    <xf numFmtId="164" fontId="0" fillId="0" borderId="21" xfId="1" applyNumberFormat="1" applyFont="1" applyFill="1" applyBorder="1"/>
    <xf numFmtId="9" fontId="0" fillId="0" borderId="7" xfId="3" applyFont="1" applyFill="1" applyBorder="1"/>
    <xf numFmtId="9" fontId="0" fillId="0" borderId="20" xfId="3" applyFont="1" applyFill="1" applyBorder="1"/>
    <xf numFmtId="0" fontId="4" fillId="25" borderId="19" xfId="0" applyFont="1" applyFill="1" applyBorder="1" applyAlignment="1">
      <alignment horizontal="right" wrapText="1" indent="1"/>
    </xf>
    <xf numFmtId="0" fontId="0" fillId="25" borderId="73" xfId="0" applyFill="1" applyBorder="1"/>
    <xf numFmtId="0" fontId="0" fillId="25" borderId="57" xfId="0" applyFill="1" applyBorder="1"/>
    <xf numFmtId="0" fontId="0" fillId="25" borderId="71" xfId="0" applyFill="1" applyBorder="1"/>
    <xf numFmtId="9" fontId="0" fillId="25" borderId="19" xfId="3" applyFont="1" applyFill="1" applyBorder="1"/>
    <xf numFmtId="9" fontId="0" fillId="0" borderId="19" xfId="3" applyNumberFormat="1" applyFont="1" applyBorder="1" applyAlignment="1">
      <alignment wrapText="1"/>
    </xf>
    <xf numFmtId="169" fontId="0" fillId="0" borderId="60" xfId="0" applyNumberFormat="1" applyBorder="1"/>
    <xf numFmtId="169" fontId="0" fillId="0" borderId="0" xfId="0" applyNumberFormat="1" applyBorder="1"/>
    <xf numFmtId="169" fontId="0" fillId="0" borderId="44" xfId="0" applyNumberFormat="1" applyBorder="1"/>
    <xf numFmtId="169" fontId="0" fillId="0" borderId="60" xfId="0" applyNumberFormat="1" applyFill="1" applyBorder="1"/>
    <xf numFmtId="169" fontId="0" fillId="0" borderId="0" xfId="0" applyNumberFormat="1" applyFill="1" applyBorder="1"/>
    <xf numFmtId="169" fontId="0" fillId="0" borderId="44" xfId="0" applyNumberFormat="1" applyFill="1" applyBorder="1"/>
    <xf numFmtId="169" fontId="4" fillId="0" borderId="28" xfId="0" applyNumberFormat="1" applyFont="1" applyBorder="1"/>
    <xf numFmtId="169" fontId="4" fillId="0" borderId="29" xfId="0" applyNumberFormat="1" applyFont="1" applyBorder="1"/>
    <xf numFmtId="169" fontId="4" fillId="0" borderId="30" xfId="0" applyNumberFormat="1" applyFont="1" applyBorder="1"/>
    <xf numFmtId="0" fontId="0" fillId="0" borderId="44" xfId="0" applyFill="1" applyBorder="1"/>
    <xf numFmtId="0" fontId="4" fillId="0" borderId="44" xfId="0" applyFont="1" applyBorder="1"/>
    <xf numFmtId="169" fontId="4" fillId="0" borderId="60" xfId="0" applyNumberFormat="1" applyFont="1" applyBorder="1"/>
    <xf numFmtId="169" fontId="4" fillId="0" borderId="0" xfId="0" applyNumberFormat="1" applyFont="1" applyBorder="1"/>
    <xf numFmtId="169" fontId="4" fillId="0" borderId="44" xfId="0" applyNumberFormat="1" applyFont="1" applyBorder="1"/>
    <xf numFmtId="2" fontId="4" fillId="0" borderId="28" xfId="0" applyNumberFormat="1" applyFont="1" applyBorder="1"/>
    <xf numFmtId="2" fontId="4" fillId="0" borderId="29" xfId="0" applyNumberFormat="1" applyFont="1" applyBorder="1"/>
    <xf numFmtId="2" fontId="4" fillId="0" borderId="30" xfId="0" applyNumberFormat="1" applyFont="1" applyBorder="1"/>
    <xf numFmtId="2" fontId="4" fillId="0" borderId="28" xfId="0" applyNumberFormat="1" applyFont="1" applyFill="1" applyBorder="1"/>
    <xf numFmtId="2" fontId="4" fillId="0" borderId="29" xfId="0" applyNumberFormat="1" applyFont="1" applyFill="1" applyBorder="1"/>
    <xf numFmtId="2" fontId="4" fillId="0" borderId="30" xfId="0" applyNumberFormat="1" applyFont="1" applyFill="1" applyBorder="1"/>
    <xf numFmtId="169" fontId="4" fillId="0" borderId="28" xfId="0" applyNumberFormat="1" applyFont="1" applyFill="1" applyBorder="1"/>
    <xf numFmtId="0" fontId="0" fillId="0" borderId="44" xfId="0" applyFont="1" applyBorder="1"/>
    <xf numFmtId="169" fontId="0" fillId="0" borderId="60" xfId="0" quotePrefix="1" applyNumberFormat="1" applyBorder="1"/>
    <xf numFmtId="0" fontId="4" fillId="0" borderId="64" xfId="0" applyFont="1" applyBorder="1"/>
    <xf numFmtId="2" fontId="4" fillId="0" borderId="58" xfId="0" applyNumberFormat="1" applyFont="1" applyBorder="1"/>
    <xf numFmtId="2" fontId="4" fillId="0" borderId="47" xfId="0" applyNumberFormat="1" applyFont="1" applyBorder="1"/>
    <xf numFmtId="2" fontId="4" fillId="0" borderId="64" xfId="0" applyNumberFormat="1" applyFont="1" applyBorder="1"/>
    <xf numFmtId="0" fontId="4" fillId="0" borderId="0" xfId="0" applyFont="1" applyFill="1" applyBorder="1"/>
    <xf numFmtId="169" fontId="4" fillId="0" borderId="54" xfId="0" applyNumberFormat="1" applyFont="1" applyBorder="1"/>
    <xf numFmtId="5" fontId="0" fillId="0" borderId="19" xfId="2" applyNumberFormat="1" applyFont="1" applyFill="1" applyBorder="1" applyAlignment="1">
      <alignment wrapText="1"/>
    </xf>
    <xf numFmtId="0" fontId="31" fillId="26" borderId="16" xfId="0" applyFont="1" applyFill="1" applyBorder="1" applyAlignment="1">
      <alignment horizontal="center" vertical="center" wrapText="1"/>
    </xf>
    <xf numFmtId="164" fontId="31" fillId="26" borderId="17" xfId="1" applyNumberFormat="1" applyFont="1" applyFill="1" applyBorder="1" applyAlignment="1">
      <alignment horizontal="center" vertical="center" wrapText="1"/>
    </xf>
    <xf numFmtId="164" fontId="31" fillId="26" borderId="18" xfId="1" applyNumberFormat="1" applyFont="1" applyFill="1" applyBorder="1" applyAlignment="1">
      <alignment horizontal="center" vertical="center" wrapText="1"/>
    </xf>
    <xf numFmtId="164" fontId="31" fillId="26" borderId="0" xfId="1" applyNumberFormat="1" applyFont="1" applyFill="1" applyBorder="1" applyAlignment="1">
      <alignment horizontal="center" vertical="center" wrapText="1"/>
    </xf>
    <xf numFmtId="168" fontId="0" fillId="0" borderId="19" xfId="1" applyNumberFormat="1" applyFont="1" applyBorder="1" applyAlignment="1">
      <alignment horizontal="right"/>
    </xf>
    <xf numFmtId="0" fontId="0" fillId="0" borderId="19" xfId="0" applyBorder="1" applyAlignment="1">
      <alignment horizontal="left" wrapText="1"/>
    </xf>
    <xf numFmtId="3" fontId="0" fillId="25" borderId="19" xfId="0" applyNumberFormat="1" applyFill="1" applyBorder="1"/>
    <xf numFmtId="3" fontId="0" fillId="0" borderId="19" xfId="0" applyNumberFormat="1" applyFill="1" applyBorder="1"/>
    <xf numFmtId="164" fontId="2" fillId="0" borderId="19" xfId="1" applyNumberFormat="1" applyFont="1" applyFill="1" applyBorder="1"/>
    <xf numFmtId="3" fontId="36" fillId="0" borderId="19" xfId="1" applyNumberFormat="1" applyFont="1" applyBorder="1"/>
    <xf numFmtId="0" fontId="0" fillId="8" borderId="38" xfId="0" applyFill="1" applyBorder="1" applyAlignment="1">
      <alignment wrapText="1"/>
    </xf>
    <xf numFmtId="9" fontId="2" fillId="8" borderId="19" xfId="3" applyFont="1" applyFill="1" applyBorder="1"/>
    <xf numFmtId="37" fontId="0" fillId="0" borderId="19" xfId="1" applyNumberFormat="1" applyFont="1" applyFill="1" applyBorder="1"/>
    <xf numFmtId="37" fontId="1" fillId="8" borderId="19" xfId="1" applyNumberFormat="1" applyFont="1" applyFill="1" applyBorder="1"/>
    <xf numFmtId="0" fontId="0" fillId="0" borderId="0" xfId="0" applyAlignment="1">
      <alignment horizontal="left"/>
    </xf>
    <xf numFmtId="0" fontId="40" fillId="9" borderId="0" xfId="0" applyFont="1" applyFill="1" applyAlignment="1">
      <alignment horizontal="center" vertical="center"/>
    </xf>
    <xf numFmtId="0" fontId="40" fillId="9" borderId="0" xfId="0" applyFont="1" applyFill="1" applyAlignment="1">
      <alignment horizontal="center" vertical="center" wrapText="1"/>
    </xf>
    <xf numFmtId="167" fontId="0" fillId="27" borderId="23" xfId="3" applyNumberFormat="1" applyFont="1" applyFill="1" applyBorder="1" applyAlignment="1">
      <alignment horizontal="right"/>
    </xf>
    <xf numFmtId="164" fontId="0" fillId="27" borderId="61" xfId="1" applyNumberFormat="1" applyFont="1" applyFill="1" applyBorder="1" applyAlignment="1">
      <alignment horizontal="right"/>
    </xf>
    <xf numFmtId="0" fontId="8" fillId="2" borderId="67" xfId="0" applyFont="1" applyFill="1" applyBorder="1" applyAlignment="1">
      <alignment horizontal="center"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0" fillId="0" borderId="60" xfId="0" applyBorder="1" applyAlignment="1">
      <alignment horizontal="left" vertical="center" wrapText="1"/>
    </xf>
    <xf numFmtId="0" fontId="7" fillId="7" borderId="63"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11" borderId="35" xfId="0" applyFill="1" applyBorder="1" applyAlignment="1" applyProtection="1">
      <alignment horizontal="center" vertical="center"/>
      <protection hidden="1"/>
    </xf>
    <xf numFmtId="0" fontId="4" fillId="0" borderId="38" xfId="0" applyFont="1" applyBorder="1" applyAlignment="1">
      <alignment horizontal="center"/>
    </xf>
    <xf numFmtId="0" fontId="4" fillId="0" borderId="29" xfId="0" applyFont="1" applyBorder="1" applyAlignment="1">
      <alignment horizontal="center"/>
    </xf>
    <xf numFmtId="0" fontId="4" fillId="0" borderId="35" xfId="0" applyFont="1" applyBorder="1" applyAlignment="1">
      <alignment horizontal="center"/>
    </xf>
    <xf numFmtId="0" fontId="37" fillId="2" borderId="61" xfId="0" applyFont="1" applyFill="1" applyBorder="1" applyAlignment="1">
      <alignment horizontal="left" vertical="center" wrapText="1"/>
    </xf>
    <xf numFmtId="0" fontId="37" fillId="2" borderId="0" xfId="0" applyFont="1" applyFill="1" applyBorder="1" applyAlignment="1">
      <alignment horizontal="left" vertical="center" wrapText="1"/>
    </xf>
    <xf numFmtId="0" fontId="0" fillId="0" borderId="0" xfId="0" applyAlignment="1">
      <alignment horizontal="left" wrapText="1"/>
    </xf>
    <xf numFmtId="49" fontId="0" fillId="0" borderId="0" xfId="0" applyNumberFormat="1" applyAlignment="1">
      <alignment horizontal="left" wrapText="1"/>
    </xf>
    <xf numFmtId="0" fontId="8" fillId="2" borderId="67"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31" fillId="26" borderId="19"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34" fillId="2" borderId="63"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7" borderId="2" xfId="0" applyFont="1" applyFill="1" applyBorder="1" applyAlignment="1">
      <alignment horizontal="center" vertical="center"/>
    </xf>
    <xf numFmtId="0" fontId="34" fillId="7" borderId="4" xfId="0" applyFont="1" applyFill="1" applyBorder="1" applyAlignment="1">
      <alignment horizontal="center" vertical="center"/>
    </xf>
    <xf numFmtId="0" fontId="34" fillId="7" borderId="3" xfId="0" applyFont="1" applyFill="1" applyBorder="1" applyAlignment="1">
      <alignment horizontal="center"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49" xfId="0" applyBorder="1" applyAlignment="1">
      <alignment horizontal="left" vertical="center" wrapText="1"/>
    </xf>
    <xf numFmtId="0" fontId="0" fillId="0" borderId="28" xfId="0" applyBorder="1" applyAlignment="1">
      <alignment horizontal="left" vertical="center" wrapText="1"/>
    </xf>
    <xf numFmtId="0" fontId="0" fillId="0" borderId="67" xfId="0" applyBorder="1" applyAlignment="1">
      <alignment horizontal="left" vertical="center" wrapText="1"/>
    </xf>
    <xf numFmtId="0" fontId="0" fillId="5" borderId="50"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20" fillId="2" borderId="6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0" fontId="11" fillId="0" borderId="45" xfId="0" applyFont="1" applyFill="1" applyBorder="1" applyAlignment="1">
      <alignment horizontal="left" wrapText="1"/>
    </xf>
    <xf numFmtId="0" fontId="11" fillId="0" borderId="0" xfId="0" applyFont="1" applyAlignment="1">
      <alignment horizontal="left" wrapText="1"/>
    </xf>
    <xf numFmtId="0" fontId="0" fillId="0" borderId="63" xfId="0" applyBorder="1" applyAlignment="1">
      <alignment horizontal="left" vertical="center" wrapText="1"/>
    </xf>
    <xf numFmtId="0" fontId="0" fillId="0" borderId="60" xfId="0" applyBorder="1" applyAlignment="1">
      <alignment horizontal="left"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164" fontId="20" fillId="2" borderId="2" xfId="1" applyNumberFormat="1" applyFont="1" applyFill="1" applyBorder="1" applyAlignment="1">
      <alignment horizontal="center" vertical="center" wrapText="1"/>
    </xf>
    <xf numFmtId="164" fontId="20" fillId="2" borderId="3" xfId="1" applyNumberFormat="1" applyFont="1" applyFill="1" applyBorder="1" applyAlignment="1">
      <alignment horizontal="center" vertical="center" wrapText="1"/>
    </xf>
    <xf numFmtId="0" fontId="7" fillId="2" borderId="63" xfId="0" applyFont="1" applyFill="1" applyBorder="1" applyAlignment="1">
      <alignment horizontal="center" vertical="center"/>
    </xf>
    <xf numFmtId="0" fontId="7"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64" fontId="8" fillId="2" borderId="2" xfId="1" applyNumberFormat="1" applyFont="1" applyFill="1" applyBorder="1" applyAlignment="1">
      <alignment horizontal="center" vertical="center" wrapText="1"/>
    </xf>
    <xf numFmtId="164" fontId="8" fillId="2" borderId="3" xfId="1" applyNumberFormat="1" applyFont="1" applyFill="1" applyBorder="1" applyAlignment="1">
      <alignment horizontal="center" vertical="center" wrapText="1"/>
    </xf>
    <xf numFmtId="164" fontId="8" fillId="7" borderId="2" xfId="1" applyNumberFormat="1" applyFont="1" applyFill="1" applyBorder="1" applyAlignment="1">
      <alignment horizontal="center" vertical="center" wrapText="1"/>
    </xf>
    <xf numFmtId="164" fontId="8" fillId="7" borderId="3" xfId="1" applyNumberFormat="1" applyFont="1" applyFill="1" applyBorder="1" applyAlignment="1">
      <alignment horizontal="center" vertical="center" wrapText="1"/>
    </xf>
    <xf numFmtId="0" fontId="7" fillId="2" borderId="63"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7" borderId="63"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0" borderId="62" xfId="0" applyBorder="1" applyAlignment="1">
      <alignment horizontal="left" vertical="center" wrapText="1"/>
    </xf>
    <xf numFmtId="0" fontId="0" fillId="0" borderId="72" xfId="0" applyBorder="1" applyAlignment="1">
      <alignment horizontal="left" vertical="center" wrapText="1"/>
    </xf>
    <xf numFmtId="0" fontId="16" fillId="2" borderId="0" xfId="6" applyFont="1" applyFill="1" applyBorder="1" applyAlignment="1">
      <alignment horizontal="center" vertical="center" wrapText="1"/>
    </xf>
    <xf numFmtId="0" fontId="29" fillId="0" borderId="45" xfId="8" applyFont="1" applyBorder="1" applyAlignment="1">
      <alignment horizontal="left" vertical="top" wrapText="1"/>
    </xf>
    <xf numFmtId="0" fontId="28" fillId="0" borderId="0" xfId="8" applyFont="1" applyAlignment="1">
      <alignment horizontal="left" vertical="center" wrapText="1"/>
    </xf>
    <xf numFmtId="0" fontId="25" fillId="0" borderId="0" xfId="8" applyAlignment="1">
      <alignment horizontal="left" vertical="center" wrapText="1"/>
    </xf>
    <xf numFmtId="0" fontId="35" fillId="0" borderId="38" xfId="8" applyFont="1" applyBorder="1" applyAlignment="1">
      <alignment horizontal="center" vertical="center"/>
    </xf>
    <xf numFmtId="0" fontId="35" fillId="0" borderId="29" xfId="8" applyFont="1" applyBorder="1" applyAlignment="1">
      <alignment horizontal="center" vertical="center"/>
    </xf>
    <xf numFmtId="0" fontId="35" fillId="0" borderId="35" xfId="8" applyFont="1" applyBorder="1" applyAlignment="1">
      <alignment horizontal="center" vertical="center"/>
    </xf>
    <xf numFmtId="0" fontId="0" fillId="11" borderId="29" xfId="0" applyFill="1" applyBorder="1" applyAlignment="1" applyProtection="1">
      <alignment horizontal="center" vertical="center"/>
      <protection hidden="1"/>
    </xf>
    <xf numFmtId="0" fontId="0" fillId="11" borderId="35" xfId="0" applyFill="1" applyBorder="1" applyAlignment="1" applyProtection="1">
      <alignment horizontal="center" vertical="center"/>
      <protection hidden="1"/>
    </xf>
    <xf numFmtId="0" fontId="0" fillId="13" borderId="38" xfId="0" applyFill="1" applyBorder="1" applyAlignment="1" applyProtection="1">
      <alignment horizontal="center" vertical="center"/>
      <protection hidden="1"/>
    </xf>
    <xf numFmtId="0" fontId="0" fillId="13" borderId="29" xfId="0" applyFill="1" applyBorder="1" applyAlignment="1" applyProtection="1">
      <alignment horizontal="center" vertical="center"/>
      <protection hidden="1"/>
    </xf>
    <xf numFmtId="0" fontId="0" fillId="14" borderId="38" xfId="0" applyFill="1" applyBorder="1" applyAlignment="1" applyProtection="1">
      <alignment horizontal="center" vertical="center" wrapText="1"/>
      <protection hidden="1"/>
    </xf>
    <xf numFmtId="0" fontId="0" fillId="14" borderId="29" xfId="0" applyFill="1" applyBorder="1" applyAlignment="1" applyProtection="1">
      <alignment horizontal="center" vertical="center" wrapText="1"/>
      <protection hidden="1"/>
    </xf>
    <xf numFmtId="0" fontId="0" fillId="14" borderId="35" xfId="0" applyFill="1" applyBorder="1" applyAlignment="1" applyProtection="1">
      <alignment horizontal="center" vertical="center" wrapText="1"/>
      <protection hidden="1"/>
    </xf>
  </cellXfs>
  <cellStyles count="10">
    <cellStyle name="Comma" xfId="1" builtinId="3"/>
    <cellStyle name="Currency" xfId="2" builtinId="4"/>
    <cellStyle name="Normal" xfId="0" builtinId="0"/>
    <cellStyle name="Normal 10 2" xfId="4" xr:uid="{00000000-0005-0000-0000-000003000000}"/>
    <cellStyle name="Normal 2" xfId="5" xr:uid="{00000000-0005-0000-0000-000004000000}"/>
    <cellStyle name="Normal 2 2" xfId="8" xr:uid="{00000000-0005-0000-0000-000005000000}"/>
    <cellStyle name="Normal 4" xfId="9" xr:uid="{00000000-0005-0000-0000-000006000000}"/>
    <cellStyle name="Normal_Lookup Sheet" xfId="7" xr:uid="{00000000-0005-0000-0000-000007000000}"/>
    <cellStyle name="Normal_Revised Exhibit 1_021810_Eberts" xfId="6" xr:uid="{00000000-0005-0000-0000-000008000000}"/>
    <cellStyle name="Percent" xfId="3" builtinId="5"/>
  </cellStyles>
  <dxfs count="1">
    <dxf>
      <fill>
        <patternFill>
          <bgColor theme="7"/>
        </patternFill>
      </fill>
    </dxf>
  </dxfs>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YTD Performance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2-6'!$I$2:$K$2</c:f>
              <c:strCache>
                <c:ptCount val="3"/>
                <c:pt idx="0">
                  <c:v>Annual Energy Savings - Electric</c:v>
                </c:pt>
                <c:pt idx="1">
                  <c:v>Annual Energy Savings - Gas</c:v>
                </c:pt>
                <c:pt idx="2">
                  <c:v>Expenditures</c:v>
                </c:pt>
              </c:strCache>
            </c:strRef>
          </c:cat>
          <c:val>
            <c:numRef>
              <c:f>'Tables 2-6'!$I$3:$K$3</c:f>
              <c:numCache>
                <c:formatCode>0.0%</c:formatCode>
                <c:ptCount val="3"/>
                <c:pt idx="0">
                  <c:v>1.5758000000000001</c:v>
                </c:pt>
                <c:pt idx="1">
                  <c:v>1.2007000000000001</c:v>
                </c:pt>
                <c:pt idx="2">
                  <c:v>0.71742191470006045</c:v>
                </c:pt>
              </c:numCache>
            </c:numRef>
          </c:val>
          <c:extLst>
            <c:ext xmlns:c16="http://schemas.microsoft.com/office/drawing/2014/chart" uri="{C3380CC4-5D6E-409C-BE32-E72D297353CC}">
              <c16:uniqueId val="{00000000-A5AE-494C-92E5-41E240E0049B}"/>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 Primary Metric Electric (MWh) - 2020/21  TRM </c:v>
                </c:pt>
                <c:pt idx="1">
                  <c:v> Secondary Metric Electric (MWh) 2022 TRM </c:v>
                </c:pt>
                <c:pt idx="2">
                  <c:v> Primary Metric - Gas (Dth) - 2020/21 TRM </c:v>
                </c:pt>
                <c:pt idx="3">
                  <c:v> Secondary Metric - Gas (Dth) - 2022 TRM </c:v>
                </c:pt>
              </c:strCache>
            </c:strRef>
          </c:cat>
          <c:val>
            <c:numRef>
              <c:f>'AP F - Secondary Metrics'!$L$7:$O$7</c:f>
              <c:numCache>
                <c:formatCode>_(* #,##0_);_(* \(#,##0\);_(* "-"??_);_(@_)</c:formatCode>
                <c:ptCount val="4"/>
                <c:pt idx="0">
                  <c:v>692361.70191658253</c:v>
                </c:pt>
                <c:pt idx="1">
                  <c:v>697971.54508570209</c:v>
                </c:pt>
                <c:pt idx="2">
                  <c:v>1492019.9783636548</c:v>
                </c:pt>
                <c:pt idx="3">
                  <c:v>1393754.0401551027</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 Primary Metric Electric (MWh) - 2020/21  TRM </c:v>
                </c:pt>
                <c:pt idx="1">
                  <c:v> Secondary Metric Electric (MWh) 2022 TRM </c:v>
                </c:pt>
              </c:strCache>
            </c:strRef>
          </c:cat>
          <c:val>
            <c:numRef>
              <c:f>'AP F - Secondary Metrics'!$L$8:$M$8</c:f>
              <c:numCache>
                <c:formatCode>_(* #,##0_);_(* \(#,##0\);_(* "-"??_);_(@_)</c:formatCode>
                <c:ptCount val="2"/>
                <c:pt idx="0">
                  <c:v>9360228.7333150655</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117230</xdr:colOff>
      <xdr:row>4</xdr:row>
      <xdr:rowOff>86458</xdr:rowOff>
    </xdr:from>
    <xdr:to>
      <xdr:col>10</xdr:col>
      <xdr:colOff>923925</xdr:colOff>
      <xdr:row>16</xdr:row>
      <xdr:rowOff>337038</xdr:rowOff>
    </xdr:to>
    <xdr:graphicFrame macro="">
      <xdr:nvGraphicFramePr>
        <xdr:cNvPr id="2"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0126683\Documents\01%20RES%20Savings%20Reports\3-Reporting%20to%20BPU\FY21-22\Annual%20Report%20template\NJ%20EE%20Quarterly%20Report%20Table%20PSEG%20PY22%20Q4-Phil_0923-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s 2-6"/>
      <sheetName val="Table 7"/>
      <sheetName val="Table 8"/>
      <sheetName val="Ap A - Participant Def"/>
      <sheetName val="Ap B - Participant-Spend"/>
      <sheetName val="PSEG"/>
      <sheetName val="Ap B - Qtr Electric Master"/>
      <sheetName val="Ap B - Qtr NG Master"/>
      <sheetName val=" Ap C - Qtr LMI"/>
      <sheetName val="Ap D - Qtr Business Class"/>
      <sheetName val="Ap E - NJ CEA Benchmarks"/>
      <sheetName val="AP F - Secondary Metrics"/>
      <sheetName val="AP G - Transfer"/>
      <sheetName val="AP H - CostTest"/>
      <sheetName val="AP I - Program Changes"/>
      <sheetName val="Lookup_Sheet"/>
      <sheetName val="Wholesale Annual Electric (Or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B1:I15"/>
  <sheetViews>
    <sheetView zoomScaleNormal="100" workbookViewId="0">
      <selection activeCell="F1" sqref="F1"/>
    </sheetView>
  </sheetViews>
  <sheetFormatPr defaultRowHeight="15"/>
  <cols>
    <col min="1" max="1" width="2.7109375" customWidth="1"/>
    <col min="2" max="6" width="18" customWidth="1"/>
    <col min="7" max="7" width="12.7109375" customWidth="1"/>
    <col min="8" max="9" width="15.7109375" customWidth="1"/>
  </cols>
  <sheetData>
    <row r="1" spans="2:9" ht="21" customHeight="1" thickBot="1">
      <c r="B1" s="536" t="s">
        <v>0</v>
      </c>
    </row>
    <row r="2" spans="2:9" ht="48">
      <c r="B2" s="5" t="s">
        <v>1</v>
      </c>
      <c r="C2" s="22" t="s">
        <v>2</v>
      </c>
      <c r="D2" s="22" t="s">
        <v>3</v>
      </c>
      <c r="E2" s="22" t="s">
        <v>4</v>
      </c>
      <c r="F2" s="22" t="s">
        <v>5</v>
      </c>
      <c r="G2" s="22" t="s">
        <v>6</v>
      </c>
      <c r="H2" s="22" t="s">
        <v>7</v>
      </c>
      <c r="I2" s="106" t="s">
        <v>8</v>
      </c>
    </row>
    <row r="3" spans="2:9">
      <c r="B3" s="477" t="s">
        <v>9</v>
      </c>
      <c r="C3" s="478" t="s">
        <v>10</v>
      </c>
      <c r="D3" s="478" t="s">
        <v>11</v>
      </c>
      <c r="E3" s="478" t="s">
        <v>12</v>
      </c>
      <c r="F3" s="478" t="s">
        <v>13</v>
      </c>
      <c r="G3" s="478" t="s">
        <v>14</v>
      </c>
      <c r="H3" s="478" t="s">
        <v>15</v>
      </c>
      <c r="I3" s="479" t="s">
        <v>16</v>
      </c>
    </row>
    <row r="4" spans="2:9" ht="24.95" customHeight="1" thickBot="1">
      <c r="B4" s="601">
        <f>'Tables 2-6'!B4</f>
        <v>692361.70191658253</v>
      </c>
      <c r="C4" s="602">
        <f>'Tables 2-6'!C4</f>
        <v>2478.4640346169999</v>
      </c>
      <c r="D4" s="602">
        <f>'Tables 2-6'!D4</f>
        <v>16823.319461142579</v>
      </c>
      <c r="E4" s="602">
        <f>SUM(B4:D4)</f>
        <v>711663.48541234201</v>
      </c>
      <c r="F4" s="602">
        <f>'Ap E - NJ CEA Benchmarks'!H11/1000</f>
        <v>40538874.165344298</v>
      </c>
      <c r="G4" s="480" t="s">
        <v>17</v>
      </c>
      <c r="H4" s="480" t="s">
        <v>17</v>
      </c>
      <c r="I4" s="480" t="s">
        <v>17</v>
      </c>
    </row>
    <row r="6" spans="2:9" ht="17.25">
      <c r="B6" t="s">
        <v>18</v>
      </c>
    </row>
    <row r="8" spans="2:9" ht="21" customHeight="1" thickBot="1">
      <c r="B8" s="536" t="s">
        <v>19</v>
      </c>
    </row>
    <row r="9" spans="2:9" ht="48">
      <c r="B9" s="5" t="s">
        <v>20</v>
      </c>
      <c r="C9" s="22" t="s">
        <v>21</v>
      </c>
      <c r="D9" s="22" t="s">
        <v>22</v>
      </c>
      <c r="E9" s="22" t="s">
        <v>23</v>
      </c>
      <c r="F9" s="22" t="s">
        <v>24</v>
      </c>
      <c r="G9" s="22" t="s">
        <v>6</v>
      </c>
      <c r="H9" s="22" t="s">
        <v>25</v>
      </c>
      <c r="I9" s="106" t="s">
        <v>8</v>
      </c>
    </row>
    <row r="10" spans="2:9">
      <c r="B10" s="477" t="s">
        <v>9</v>
      </c>
      <c r="C10" s="478" t="s">
        <v>10</v>
      </c>
      <c r="D10" s="478" t="s">
        <v>11</v>
      </c>
      <c r="E10" s="478" t="s">
        <v>12</v>
      </c>
      <c r="F10" s="478" t="s">
        <v>13</v>
      </c>
      <c r="G10" s="478" t="s">
        <v>14</v>
      </c>
      <c r="H10" s="478" t="s">
        <v>15</v>
      </c>
      <c r="I10" s="479" t="s">
        <v>16</v>
      </c>
    </row>
    <row r="11" spans="2:9" ht="24.95" customHeight="1" thickBot="1">
      <c r="B11" s="601">
        <f>'Tables 2-6'!B18</f>
        <v>1492019.9783636548</v>
      </c>
      <c r="C11" s="602">
        <f>'Tables 2-6'!C18</f>
        <v>16689.652395000001</v>
      </c>
      <c r="D11" s="602">
        <f>'Tables 2-6'!D18</f>
        <v>50510.393270340821</v>
      </c>
      <c r="E11" s="602">
        <f>SUM(B11:D11)</f>
        <v>1559220.0240289955</v>
      </c>
      <c r="F11" s="602">
        <f>'Ap E - NJ CEA Benchmarks'!H16</f>
        <v>359267081.54614353</v>
      </c>
      <c r="G11" s="480" t="s">
        <v>17</v>
      </c>
      <c r="H11" s="480" t="s">
        <v>17</v>
      </c>
      <c r="I11" s="480" t="s">
        <v>17</v>
      </c>
    </row>
    <row r="13" spans="2:9" ht="17.25">
      <c r="B13" t="s">
        <v>18</v>
      </c>
    </row>
    <row r="15" spans="2:9" ht="17.25">
      <c r="B15" t="s">
        <v>26</v>
      </c>
    </row>
  </sheetData>
  <pageMargins left="0.7" right="0.7"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pageSetUpPr fitToPage="1"/>
  </sheetPr>
  <dimension ref="A1:K22"/>
  <sheetViews>
    <sheetView zoomScaleNormal="100" zoomScaleSheetLayoutView="100" workbookViewId="0">
      <selection activeCell="F1" sqref="F1"/>
    </sheetView>
  </sheetViews>
  <sheetFormatPr defaultColWidth="9.28515625" defaultRowHeight="15"/>
  <cols>
    <col min="1" max="1" width="2.7109375" customWidth="1"/>
    <col min="2" max="2" width="22.140625" customWidth="1"/>
    <col min="3" max="3" width="35" customWidth="1"/>
    <col min="4" max="8" width="13.5703125" customWidth="1"/>
    <col min="9" max="9" width="14.5703125" customWidth="1"/>
    <col min="10" max="10" width="13.5703125" customWidth="1"/>
    <col min="11" max="11" width="14.5703125" customWidth="1"/>
    <col min="12" max="12" width="2.7109375" customWidth="1"/>
  </cols>
  <sheetData>
    <row r="1" spans="1:11" ht="23.25">
      <c r="A1" s="1" t="s">
        <v>167</v>
      </c>
    </row>
    <row r="3" spans="1:11" ht="19.5" thickBot="1">
      <c r="A3" s="4"/>
      <c r="B3" s="4" t="str">
        <f>'Ap B - Participant-Spend'!B3</f>
        <v>For Period Ending PY22Q4</v>
      </c>
      <c r="C3" s="4"/>
      <c r="D3" s="4"/>
      <c r="E3" s="4"/>
      <c r="F3" s="4"/>
      <c r="G3" s="4"/>
      <c r="H3" s="4"/>
      <c r="J3" s="4"/>
    </row>
    <row r="4" spans="1:11" ht="32.1" customHeight="1" thickBot="1">
      <c r="A4" t="s">
        <v>169</v>
      </c>
      <c r="B4" s="684"/>
      <c r="C4" s="685"/>
      <c r="D4" s="734" t="s">
        <v>114</v>
      </c>
      <c r="E4" s="735"/>
      <c r="F4" s="736" t="s">
        <v>254</v>
      </c>
      <c r="G4" s="737"/>
      <c r="H4" s="726" t="s">
        <v>225</v>
      </c>
      <c r="I4" s="727"/>
      <c r="J4" s="726" t="s">
        <v>225</v>
      </c>
      <c r="K4" s="727"/>
    </row>
    <row r="5" spans="1:11" ht="21" customHeight="1" thickBot="1">
      <c r="B5" s="85"/>
      <c r="C5" s="104"/>
      <c r="D5" s="72" t="s">
        <v>171</v>
      </c>
      <c r="E5" s="75" t="s">
        <v>172</v>
      </c>
      <c r="F5" s="80" t="s">
        <v>173</v>
      </c>
      <c r="G5" s="81" t="s">
        <v>255</v>
      </c>
      <c r="H5" s="73" t="s">
        <v>175</v>
      </c>
      <c r="I5" s="74" t="s">
        <v>176</v>
      </c>
      <c r="J5" s="73" t="s">
        <v>177</v>
      </c>
      <c r="K5" s="74" t="s">
        <v>256</v>
      </c>
    </row>
    <row r="6" spans="1:11" ht="32.1" customHeight="1" thickBot="1">
      <c r="B6" s="307"/>
      <c r="C6" s="308"/>
      <c r="D6" s="730" t="s">
        <v>181</v>
      </c>
      <c r="E6" s="731"/>
      <c r="F6" s="732" t="s">
        <v>257</v>
      </c>
      <c r="G6" s="733"/>
      <c r="H6" s="728" t="s">
        <v>258</v>
      </c>
      <c r="I6" s="729"/>
      <c r="J6" s="728" t="s">
        <v>249</v>
      </c>
      <c r="K6" s="729"/>
    </row>
    <row r="7" spans="1:11" ht="30.75" thickBot="1">
      <c r="B7" s="51" t="s">
        <v>202</v>
      </c>
      <c r="C7" s="62" t="s">
        <v>203</v>
      </c>
      <c r="D7" s="569" t="s">
        <v>264</v>
      </c>
      <c r="E7" s="84" t="s">
        <v>265</v>
      </c>
      <c r="F7" s="569" t="s">
        <v>264</v>
      </c>
      <c r="G7" s="84" t="s">
        <v>265</v>
      </c>
      <c r="H7" s="569" t="s">
        <v>264</v>
      </c>
      <c r="I7" s="84" t="s">
        <v>265</v>
      </c>
      <c r="J7" s="569" t="s">
        <v>264</v>
      </c>
      <c r="K7" s="84" t="s">
        <v>265</v>
      </c>
    </row>
    <row r="8" spans="1:11" ht="18" customHeight="1" thickBot="1">
      <c r="B8" s="50" t="s">
        <v>204</v>
      </c>
      <c r="C8" s="679" t="s">
        <v>205</v>
      </c>
      <c r="D8" s="373">
        <v>37961</v>
      </c>
      <c r="E8" s="374">
        <v>0</v>
      </c>
      <c r="F8" s="375">
        <v>5033.9233011008519</v>
      </c>
      <c r="G8" s="376">
        <v>0</v>
      </c>
      <c r="H8" s="373">
        <v>16557.780063953414</v>
      </c>
      <c r="I8" s="374">
        <v>0</v>
      </c>
      <c r="J8" s="373">
        <v>11771.016745769155</v>
      </c>
      <c r="K8" s="377">
        <v>0</v>
      </c>
    </row>
    <row r="9" spans="1:11" ht="18" customHeight="1">
      <c r="B9" s="738" t="s">
        <v>206</v>
      </c>
      <c r="C9" s="93" t="s">
        <v>207</v>
      </c>
      <c r="D9" s="395">
        <v>3310</v>
      </c>
      <c r="E9" s="396">
        <v>698</v>
      </c>
      <c r="F9" s="397">
        <v>29840.178909999999</v>
      </c>
      <c r="G9" s="398">
        <v>8590.6396800000002</v>
      </c>
      <c r="H9" s="372">
        <v>153985.2710135786</v>
      </c>
      <c r="I9" s="88">
        <v>45250.858441731099</v>
      </c>
      <c r="J9" s="372">
        <v>7357.3048985666655</v>
      </c>
      <c r="K9" s="88">
        <v>407</v>
      </c>
    </row>
    <row r="10" spans="1:11" ht="18" customHeight="1">
      <c r="B10" s="707"/>
      <c r="C10" s="45" t="s">
        <v>244</v>
      </c>
      <c r="D10" s="364">
        <v>15</v>
      </c>
      <c r="E10" s="365">
        <v>13</v>
      </c>
      <c r="F10" s="378">
        <v>1612.7194952000002</v>
      </c>
      <c r="G10" s="379">
        <v>714.80259356800013</v>
      </c>
      <c r="H10" s="364">
        <v>787.22127626589247</v>
      </c>
      <c r="I10" s="103">
        <v>1233.0866598</v>
      </c>
      <c r="J10" s="364">
        <v>40086.971000000012</v>
      </c>
      <c r="K10" s="103">
        <v>15177.057000000001</v>
      </c>
    </row>
    <row r="11" spans="1:11" ht="18" customHeight="1">
      <c r="B11" s="708"/>
      <c r="C11" s="45" t="s">
        <v>209</v>
      </c>
      <c r="D11" s="366">
        <v>0</v>
      </c>
      <c r="E11" s="278">
        <v>0</v>
      </c>
      <c r="F11" s="380">
        <v>0</v>
      </c>
      <c r="G11" s="381">
        <v>0</v>
      </c>
      <c r="H11" s="366">
        <v>0</v>
      </c>
      <c r="I11" s="47">
        <v>0</v>
      </c>
      <c r="J11" s="366">
        <v>0</v>
      </c>
      <c r="K11" s="47">
        <v>0</v>
      </c>
    </row>
    <row r="12" spans="1:11" ht="18" customHeight="1" thickBot="1">
      <c r="B12" s="739"/>
      <c r="C12" s="87" t="s">
        <v>210</v>
      </c>
      <c r="D12" s="367">
        <v>0</v>
      </c>
      <c r="E12" s="281">
        <v>0</v>
      </c>
      <c r="F12" s="382">
        <v>0</v>
      </c>
      <c r="G12" s="383">
        <v>0</v>
      </c>
      <c r="H12" s="367">
        <v>0</v>
      </c>
      <c r="I12" s="89">
        <v>0</v>
      </c>
      <c r="J12" s="367">
        <v>0</v>
      </c>
      <c r="K12" s="89">
        <v>0</v>
      </c>
    </row>
    <row r="13" spans="1:11" s="18" customFormat="1" ht="21" customHeight="1" thickBot="1">
      <c r="B13" s="27" t="s">
        <v>211</v>
      </c>
      <c r="C13" s="76"/>
      <c r="D13" s="163">
        <v>41286</v>
      </c>
      <c r="E13" s="368">
        <v>711</v>
      </c>
      <c r="F13" s="384">
        <v>36486.821706300849</v>
      </c>
      <c r="G13" s="385">
        <v>9305.442273568</v>
      </c>
      <c r="H13" s="163">
        <v>171330.27235379792</v>
      </c>
      <c r="I13" s="61">
        <v>46483.945101531099</v>
      </c>
      <c r="J13" s="163">
        <v>59215.29264433583</v>
      </c>
      <c r="K13" s="61">
        <v>15584.057000000001</v>
      </c>
    </row>
    <row r="14" spans="1:11" ht="15.75" thickBot="1">
      <c r="B14" s="66"/>
      <c r="C14" s="78"/>
      <c r="D14" s="164"/>
      <c r="E14" s="166"/>
      <c r="F14" s="66"/>
      <c r="G14" s="67"/>
      <c r="H14" s="164"/>
      <c r="I14" s="166"/>
      <c r="J14" s="164"/>
      <c r="K14" s="166"/>
    </row>
    <row r="15" spans="1:11">
      <c r="B15" s="710" t="s">
        <v>64</v>
      </c>
      <c r="C15" s="83" t="s">
        <v>266</v>
      </c>
      <c r="D15" s="167"/>
      <c r="E15" s="369"/>
      <c r="F15" s="94"/>
      <c r="G15" s="98"/>
      <c r="H15" s="167"/>
      <c r="I15" s="369"/>
      <c r="J15" s="167"/>
      <c r="K15" s="369"/>
    </row>
    <row r="16" spans="1:11" ht="15.75" customHeight="1" thickBot="1">
      <c r="B16" s="712"/>
      <c r="C16" s="82" t="s">
        <v>210</v>
      </c>
      <c r="D16" s="370"/>
      <c r="E16" s="371"/>
      <c r="F16" s="99"/>
      <c r="G16" s="100"/>
      <c r="H16" s="370"/>
      <c r="I16" s="371"/>
      <c r="J16" s="370"/>
      <c r="K16" s="371"/>
    </row>
    <row r="17" spans="2:11" ht="15.75" thickBot="1">
      <c r="B17" s="13" t="s">
        <v>216</v>
      </c>
      <c r="C17" s="68"/>
      <c r="D17" s="350"/>
      <c r="E17" s="361"/>
      <c r="F17" s="350"/>
      <c r="G17" s="362"/>
      <c r="H17" s="350"/>
      <c r="I17" s="311"/>
      <c r="J17" s="350"/>
      <c r="K17" s="311"/>
    </row>
    <row r="18" spans="2:11" ht="15.75" thickBot="1">
      <c r="B18" s="713" t="s">
        <v>217</v>
      </c>
      <c r="C18" s="714"/>
      <c r="D18" s="56"/>
      <c r="E18" s="77"/>
      <c r="F18" s="56"/>
      <c r="G18" s="26"/>
      <c r="H18" s="56"/>
      <c r="I18" s="58"/>
      <c r="J18" s="56"/>
      <c r="K18" s="58"/>
    </row>
    <row r="19" spans="2:11" ht="15.75" thickBot="1">
      <c r="B19" s="15" t="s">
        <v>267</v>
      </c>
      <c r="C19" s="476"/>
      <c r="D19" s="386"/>
      <c r="E19" s="387"/>
      <c r="F19" s="386"/>
      <c r="G19" s="388"/>
      <c r="H19" s="386"/>
      <c r="I19" s="389"/>
      <c r="J19" s="386"/>
      <c r="K19" s="389"/>
    </row>
    <row r="20" spans="2:11" ht="15.75" thickBot="1">
      <c r="B20" s="16" t="s">
        <v>219</v>
      </c>
      <c r="C20" s="23"/>
      <c r="D20" s="167"/>
      <c r="E20" s="168"/>
      <c r="F20" s="169"/>
      <c r="G20" s="252"/>
      <c r="H20" s="169"/>
      <c r="I20" s="217"/>
      <c r="J20" s="95"/>
      <c r="K20" s="95"/>
    </row>
    <row r="21" spans="2:11" ht="12" customHeight="1" thickBot="1">
      <c r="B21" s="575"/>
      <c r="C21" s="576"/>
      <c r="D21" s="577"/>
      <c r="E21" s="542"/>
      <c r="F21" s="542"/>
      <c r="G21" s="544"/>
      <c r="H21" s="542"/>
      <c r="I21" s="545"/>
      <c r="J21" s="578"/>
      <c r="K21" s="578"/>
    </row>
    <row r="22" spans="2:11" ht="18" customHeight="1" thickBot="1">
      <c r="B22" s="309" t="s">
        <v>220</v>
      </c>
      <c r="C22" s="310"/>
      <c r="D22" s="350">
        <v>41286</v>
      </c>
      <c r="E22" s="350">
        <v>711</v>
      </c>
      <c r="F22" s="573">
        <v>36486.821706300849</v>
      </c>
      <c r="G22" s="574">
        <v>9305.442273568</v>
      </c>
      <c r="H22" s="350">
        <v>171330.27235379792</v>
      </c>
      <c r="I22" s="350">
        <v>46483.945101531099</v>
      </c>
      <c r="J22" s="350">
        <v>59215.29264433583</v>
      </c>
      <c r="K22" s="277">
        <v>15584.057000000001</v>
      </c>
    </row>
  </sheetData>
  <mergeCells count="11">
    <mergeCell ref="J4:K4"/>
    <mergeCell ref="D6:E6"/>
    <mergeCell ref="F6:G6"/>
    <mergeCell ref="J6:K6"/>
    <mergeCell ref="H4:I4"/>
    <mergeCell ref="H6:I6"/>
    <mergeCell ref="B18:C18"/>
    <mergeCell ref="B9:B12"/>
    <mergeCell ref="B15:B16"/>
    <mergeCell ref="D4:E4"/>
    <mergeCell ref="F4:G4"/>
  </mergeCells>
  <pageMargins left="0.5" right="0.5" top="0.75" bottom="0.75" header="0.3" footer="0.3"/>
  <pageSetup scale="73" fitToHeight="0" orientation="landscape" r:id="rId1"/>
  <headerFooter>
    <oddHeader>&amp;R&amp;16Appendix D - Qtr Business Class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N22"/>
  <sheetViews>
    <sheetView zoomScaleNormal="100" workbookViewId="0">
      <selection activeCell="F1" sqref="F1"/>
    </sheetView>
  </sheetViews>
  <sheetFormatPr defaultRowHeight="15"/>
  <cols>
    <col min="1" max="1" width="2.7109375" customWidth="1"/>
    <col min="2" max="2" width="23.5703125" customWidth="1"/>
    <col min="3" max="3" width="16.140625" customWidth="1"/>
    <col min="4" max="4" width="18.85546875" customWidth="1"/>
    <col min="5" max="5" width="17.28515625" bestFit="1" customWidth="1"/>
    <col min="6" max="6" width="14.85546875" customWidth="1"/>
    <col min="7" max="7" width="18.85546875" customWidth="1"/>
    <col min="8" max="10" width="18.5703125" customWidth="1"/>
    <col min="11" max="12" width="21" customWidth="1"/>
    <col min="13" max="14" width="20.7109375" customWidth="1"/>
  </cols>
  <sheetData>
    <row r="2" spans="1:14" ht="18.75">
      <c r="A2" s="402"/>
      <c r="B2" s="554" t="s">
        <v>268</v>
      </c>
      <c r="C2" s="403"/>
      <c r="D2" s="403"/>
      <c r="E2" s="402"/>
      <c r="F2" s="402"/>
      <c r="G2" s="402"/>
      <c r="H2" s="402"/>
      <c r="I2" s="402"/>
      <c r="J2" s="402"/>
      <c r="K2" s="402"/>
      <c r="L2" s="402"/>
      <c r="M2" s="402"/>
      <c r="N2" s="402"/>
    </row>
    <row r="3" spans="1:14" ht="18.75">
      <c r="A3" s="402"/>
      <c r="B3" s="554" t="str">
        <f>'Ap B - Participant-Spend'!B3</f>
        <v>For Period Ending PY22Q4</v>
      </c>
      <c r="C3" s="403"/>
      <c r="D3" s="403"/>
      <c r="E3" s="402"/>
      <c r="F3" s="402"/>
      <c r="G3" s="402"/>
      <c r="H3" s="402"/>
      <c r="I3" s="402"/>
      <c r="J3" s="402"/>
      <c r="K3" s="402"/>
      <c r="L3" s="402"/>
      <c r="M3" s="402"/>
      <c r="N3" s="402"/>
    </row>
    <row r="4" spans="1:14" ht="18.75" customHeight="1">
      <c r="A4" s="402"/>
      <c r="B4" s="740" t="s">
        <v>269</v>
      </c>
      <c r="C4" s="740"/>
      <c r="D4" s="740"/>
      <c r="E4" s="740"/>
      <c r="F4" s="740"/>
      <c r="G4" s="740"/>
      <c r="H4" s="740"/>
      <c r="I4" s="740"/>
      <c r="J4" s="740"/>
      <c r="K4" s="740"/>
      <c r="L4" s="740"/>
      <c r="M4" s="740"/>
      <c r="N4" s="740"/>
    </row>
    <row r="5" spans="1:14" ht="18.75">
      <c r="A5" s="402"/>
      <c r="B5" s="740"/>
      <c r="C5" s="740"/>
      <c r="D5" s="740"/>
      <c r="E5" s="740"/>
      <c r="F5" s="740"/>
      <c r="G5" s="740"/>
      <c r="H5" s="740"/>
      <c r="I5" s="740"/>
      <c r="J5" s="740"/>
      <c r="K5" s="740"/>
      <c r="L5" s="740"/>
      <c r="M5" s="740"/>
      <c r="N5" s="740"/>
    </row>
    <row r="6" spans="1:14" ht="65.25">
      <c r="A6" s="404"/>
      <c r="B6" s="405"/>
      <c r="C6" s="405"/>
      <c r="D6" s="405"/>
      <c r="E6" s="405" t="s">
        <v>270</v>
      </c>
      <c r="F6" s="405" t="s">
        <v>271</v>
      </c>
      <c r="G6" s="405" t="s">
        <v>272</v>
      </c>
      <c r="H6" s="406" t="s">
        <v>273</v>
      </c>
      <c r="I6" s="406" t="s">
        <v>274</v>
      </c>
      <c r="J6" s="406" t="s">
        <v>275</v>
      </c>
      <c r="K6" s="406" t="s">
        <v>276</v>
      </c>
      <c r="L6" s="406" t="s">
        <v>277</v>
      </c>
      <c r="M6" s="407" t="s">
        <v>278</v>
      </c>
      <c r="N6" s="407" t="s">
        <v>279</v>
      </c>
    </row>
    <row r="7" spans="1:14" ht="18.75">
      <c r="A7" s="408"/>
      <c r="B7" s="405" t="s">
        <v>280</v>
      </c>
      <c r="C7" s="405" t="s">
        <v>281</v>
      </c>
      <c r="D7" s="405" t="s">
        <v>282</v>
      </c>
      <c r="E7" s="409" t="s">
        <v>9</v>
      </c>
      <c r="F7" s="409" t="s">
        <v>10</v>
      </c>
      <c r="G7" s="409" t="s">
        <v>283</v>
      </c>
      <c r="H7" s="410" t="s">
        <v>284</v>
      </c>
      <c r="I7" s="410" t="s">
        <v>13</v>
      </c>
      <c r="J7" s="410" t="s">
        <v>285</v>
      </c>
      <c r="K7" s="410" t="s">
        <v>286</v>
      </c>
      <c r="L7" s="410" t="s">
        <v>287</v>
      </c>
      <c r="M7" s="410" t="s">
        <v>288</v>
      </c>
      <c r="N7" s="410" t="s">
        <v>289</v>
      </c>
    </row>
    <row r="8" spans="1:14" ht="18.75">
      <c r="A8" s="402"/>
      <c r="B8" s="411" t="s">
        <v>290</v>
      </c>
      <c r="C8" s="412">
        <v>2019</v>
      </c>
      <c r="D8" s="412" t="s">
        <v>291</v>
      </c>
      <c r="E8" s="413">
        <v>41443102341.874046</v>
      </c>
      <c r="F8" s="413">
        <v>0</v>
      </c>
      <c r="G8" s="413">
        <v>41443102341.874046</v>
      </c>
      <c r="H8" s="413"/>
      <c r="I8" s="413"/>
      <c r="J8" s="413"/>
      <c r="K8" s="413"/>
      <c r="L8" s="413"/>
      <c r="M8" s="414"/>
      <c r="N8" s="415"/>
    </row>
    <row r="9" spans="1:14" ht="18.75">
      <c r="A9" s="402"/>
      <c r="B9" s="411"/>
      <c r="C9" s="412">
        <v>2020</v>
      </c>
      <c r="D9" s="412" t="s">
        <v>292</v>
      </c>
      <c r="E9" s="413">
        <v>39767203889.114098</v>
      </c>
      <c r="F9" s="413">
        <v>0</v>
      </c>
      <c r="G9" s="413">
        <v>39767203889.114098</v>
      </c>
      <c r="H9" s="413"/>
      <c r="I9" s="413"/>
      <c r="J9" s="413"/>
      <c r="K9" s="413"/>
      <c r="L9" s="413"/>
      <c r="M9" s="414"/>
      <c r="N9" s="415"/>
    </row>
    <row r="10" spans="1:14" ht="18.75">
      <c r="A10" s="402"/>
      <c r="B10" s="411"/>
      <c r="C10" s="412">
        <v>2021</v>
      </c>
      <c r="D10" s="412" t="s">
        <v>293</v>
      </c>
      <c r="E10" s="413">
        <v>40406316265.044754</v>
      </c>
      <c r="F10" s="413">
        <v>0</v>
      </c>
      <c r="G10" s="413">
        <v>40406316265.044754</v>
      </c>
      <c r="H10" s="413"/>
      <c r="I10" s="413"/>
      <c r="J10" s="413"/>
      <c r="K10" s="413"/>
      <c r="L10" s="413"/>
      <c r="M10" s="414"/>
      <c r="N10" s="415"/>
    </row>
    <row r="11" spans="1:14" ht="18.75">
      <c r="A11" s="402"/>
      <c r="B11" s="411"/>
      <c r="C11" s="411" t="s">
        <v>294</v>
      </c>
      <c r="D11" s="412"/>
      <c r="E11" s="413"/>
      <c r="F11" s="413"/>
      <c r="G11" s="413"/>
      <c r="H11" s="555">
        <v>40538874165.344299</v>
      </c>
      <c r="I11" s="416" t="s">
        <v>295</v>
      </c>
      <c r="J11" s="413"/>
      <c r="K11" s="416" t="s">
        <v>295</v>
      </c>
      <c r="L11" s="413"/>
      <c r="M11" s="417" t="s">
        <v>295</v>
      </c>
      <c r="N11" s="415"/>
    </row>
    <row r="12" spans="1:14" ht="18.75">
      <c r="A12" s="402"/>
      <c r="B12" s="411"/>
      <c r="C12" s="412"/>
      <c r="D12" s="412"/>
      <c r="E12" s="412"/>
      <c r="F12" s="412"/>
      <c r="G12" s="412"/>
      <c r="H12" s="412"/>
      <c r="I12" s="412"/>
      <c r="J12" s="412"/>
      <c r="K12" s="412"/>
      <c r="L12" s="412"/>
      <c r="M12" s="412"/>
      <c r="N12" s="412"/>
    </row>
    <row r="13" spans="1:14" ht="18.75">
      <c r="A13" s="402"/>
      <c r="B13" s="411" t="s">
        <v>296</v>
      </c>
      <c r="C13" s="412">
        <v>2019</v>
      </c>
      <c r="D13" s="412" t="s">
        <v>291</v>
      </c>
      <c r="E13" s="418">
        <v>393370329.91649276</v>
      </c>
      <c r="F13" s="418">
        <v>3893098.9754999997</v>
      </c>
      <c r="G13" s="413">
        <v>389477230.94099277</v>
      </c>
      <c r="H13" s="412"/>
      <c r="I13" s="412"/>
      <c r="J13" s="412"/>
      <c r="K13" s="412"/>
      <c r="L13" s="412"/>
      <c r="M13" s="412"/>
      <c r="N13" s="412"/>
    </row>
    <row r="14" spans="1:14" ht="18.75">
      <c r="A14" s="402"/>
      <c r="B14" s="412"/>
      <c r="C14" s="412">
        <v>2020</v>
      </c>
      <c r="D14" s="412" t="s">
        <v>292</v>
      </c>
      <c r="E14" s="418">
        <v>349243785.12324852</v>
      </c>
      <c r="F14" s="418">
        <v>2654764.0302999998</v>
      </c>
      <c r="G14" s="413">
        <v>346589021.0929485</v>
      </c>
      <c r="H14" s="412"/>
      <c r="I14" s="412"/>
      <c r="J14" s="412"/>
      <c r="K14" s="412"/>
      <c r="L14" s="412"/>
      <c r="M14" s="412"/>
      <c r="N14" s="412"/>
    </row>
    <row r="15" spans="1:14" ht="18.75">
      <c r="A15" s="402"/>
      <c r="B15" s="412"/>
      <c r="C15" s="412">
        <v>2021</v>
      </c>
      <c r="D15" s="412" t="s">
        <v>293</v>
      </c>
      <c r="E15" s="418">
        <v>344035302.84878933</v>
      </c>
      <c r="F15" s="418">
        <v>2300310.2442999999</v>
      </c>
      <c r="G15" s="413">
        <v>341734992.60448933</v>
      </c>
      <c r="H15" s="412"/>
      <c r="I15" s="412"/>
      <c r="J15" s="412"/>
      <c r="K15" s="412"/>
      <c r="L15" s="412"/>
      <c r="M15" s="412"/>
      <c r="N15" s="412"/>
    </row>
    <row r="16" spans="1:14" ht="18.75">
      <c r="A16" s="402"/>
      <c r="B16" s="412"/>
      <c r="C16" s="411" t="s">
        <v>294</v>
      </c>
      <c r="D16" s="412"/>
      <c r="E16" s="412"/>
      <c r="F16" s="412"/>
      <c r="G16" s="412"/>
      <c r="H16" s="555">
        <v>359267081.54614353</v>
      </c>
      <c r="I16" s="419" t="s">
        <v>295</v>
      </c>
      <c r="J16" s="419"/>
      <c r="K16" s="419" t="s">
        <v>295</v>
      </c>
      <c r="L16" s="419"/>
      <c r="M16" s="419" t="s">
        <v>295</v>
      </c>
      <c r="N16" s="412"/>
    </row>
    <row r="17" spans="1:14" ht="18.75">
      <c r="A17" s="402"/>
      <c r="B17" s="412"/>
      <c r="C17" s="412"/>
      <c r="D17" s="412"/>
      <c r="E17" s="412"/>
      <c r="F17" s="412"/>
      <c r="G17" s="412"/>
      <c r="H17" s="412"/>
      <c r="I17" s="412"/>
      <c r="J17" s="412"/>
      <c r="K17" s="412"/>
      <c r="L17" s="412"/>
      <c r="M17" s="412"/>
      <c r="N17" s="412"/>
    </row>
    <row r="18" spans="1:14" ht="15.75">
      <c r="B18" s="412"/>
      <c r="C18" s="412"/>
      <c r="D18" s="412"/>
      <c r="E18" s="412"/>
      <c r="F18" s="412"/>
      <c r="G18" s="412"/>
      <c r="H18" s="412"/>
      <c r="I18" s="412"/>
      <c r="J18" s="412"/>
      <c r="K18" s="412"/>
      <c r="L18" s="412"/>
      <c r="M18" s="412"/>
      <c r="N18" s="412"/>
    </row>
    <row r="19" spans="1:14" ht="15.75">
      <c r="B19" s="412" t="s">
        <v>297</v>
      </c>
      <c r="C19" s="412"/>
      <c r="D19" s="412"/>
      <c r="E19" s="412"/>
      <c r="F19" s="412"/>
      <c r="G19" s="412"/>
      <c r="H19" s="412"/>
      <c r="I19" s="412"/>
      <c r="J19" s="412"/>
      <c r="K19" s="412"/>
      <c r="L19" s="412"/>
      <c r="M19" s="412"/>
      <c r="N19" s="412"/>
    </row>
    <row r="20" spans="1:14" ht="15.75">
      <c r="B20" s="411" t="s">
        <v>298</v>
      </c>
      <c r="C20" s="412"/>
      <c r="D20" s="412"/>
      <c r="E20" s="412"/>
      <c r="F20" s="412"/>
      <c r="G20" s="412"/>
      <c r="H20" s="412"/>
      <c r="I20" s="412"/>
      <c r="J20" s="412"/>
      <c r="K20" s="412"/>
      <c r="L20" s="412"/>
      <c r="M20" s="412"/>
      <c r="N20" s="412"/>
    </row>
    <row r="21" spans="1:14" ht="15.75">
      <c r="B21" s="411" t="s">
        <v>299</v>
      </c>
    </row>
    <row r="22" spans="1:14" ht="15.75">
      <c r="B22" s="411" t="s">
        <v>300</v>
      </c>
    </row>
  </sheetData>
  <mergeCells count="1">
    <mergeCell ref="B4:N5"/>
  </mergeCells>
  <pageMargins left="0.5" right="0.5" top="0.75" bottom="0.75" header="0.3" footer="0.3"/>
  <pageSetup scale="51" orientation="landscape" r:id="rId1"/>
  <headerFooter>
    <oddHeader>&amp;R&amp;16Appendix E - NJ CEA Benchmarks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B1:Q32"/>
  <sheetViews>
    <sheetView topLeftCell="F1" zoomScaleNormal="100" zoomScalePageLayoutView="50" workbookViewId="0">
      <selection activeCell="F1" sqref="F1"/>
    </sheetView>
  </sheetViews>
  <sheetFormatPr defaultColWidth="9.140625" defaultRowHeight="14.25"/>
  <cols>
    <col min="1" max="1" width="3.7109375" style="508" customWidth="1"/>
    <col min="2" max="2" width="27.85546875" style="508" customWidth="1"/>
    <col min="3" max="4" width="14.7109375" style="508" customWidth="1"/>
    <col min="5" max="5" width="11.85546875" style="508" bestFit="1" customWidth="1"/>
    <col min="6" max="7" width="14.7109375" style="508" customWidth="1"/>
    <col min="8" max="8" width="11.85546875" style="508" bestFit="1" customWidth="1"/>
    <col min="9" max="10" width="3.7109375" style="508" customWidth="1"/>
    <col min="11" max="11" width="16.85546875" style="508" customWidth="1"/>
    <col min="12" max="15" width="14.7109375" style="508" customWidth="1"/>
    <col min="16" max="16384" width="9.140625" style="508"/>
  </cols>
  <sheetData>
    <row r="1" spans="2:17" ht="18">
      <c r="B1" s="507" t="s">
        <v>301</v>
      </c>
      <c r="J1"/>
      <c r="K1"/>
      <c r="L1"/>
      <c r="M1"/>
      <c r="N1"/>
      <c r="O1"/>
      <c r="P1"/>
    </row>
    <row r="2" spans="2:17" customFormat="1" ht="12" customHeight="1"/>
    <row r="3" spans="2:17" ht="124.5" customHeight="1">
      <c r="B3" s="742" t="s">
        <v>302</v>
      </c>
      <c r="C3" s="742"/>
      <c r="D3" s="742"/>
      <c r="E3" s="742"/>
      <c r="F3" s="742"/>
      <c r="G3" s="742"/>
      <c r="H3" s="742"/>
      <c r="J3"/>
      <c r="K3"/>
      <c r="L3"/>
      <c r="M3"/>
      <c r="N3"/>
      <c r="O3"/>
      <c r="P3"/>
      <c r="Q3" s="509"/>
    </row>
    <row r="4" spans="2:17" customFormat="1" ht="14.1" customHeight="1"/>
    <row r="5" spans="2:17" customFormat="1" ht="15.75">
      <c r="B5" s="536" t="s">
        <v>303</v>
      </c>
    </row>
    <row r="6" spans="2:17" customFormat="1" ht="39.950000000000003" customHeight="1" thickBot="1">
      <c r="B6" s="482" t="s">
        <v>76</v>
      </c>
      <c r="C6" s="483" t="s">
        <v>304</v>
      </c>
      <c r="D6" s="483" t="s">
        <v>79</v>
      </c>
      <c r="E6" s="488" t="s">
        <v>80</v>
      </c>
      <c r="F6" s="483" t="s">
        <v>305</v>
      </c>
      <c r="G6" s="483" t="s">
        <v>83</v>
      </c>
      <c r="H6" s="488" t="s">
        <v>80</v>
      </c>
      <c r="L6" s="504" t="s">
        <v>306</v>
      </c>
      <c r="M6" s="504" t="s">
        <v>307</v>
      </c>
      <c r="N6" s="504" t="s">
        <v>308</v>
      </c>
      <c r="O6" s="504" t="s">
        <v>309</v>
      </c>
    </row>
    <row r="7" spans="2:17" customFormat="1" ht="15">
      <c r="B7" s="532" t="s">
        <v>63</v>
      </c>
      <c r="C7" s="617">
        <f>'Tables 2-6'!C47</f>
        <v>472063.51296401344</v>
      </c>
      <c r="D7" s="618">
        <f>'Tables 2-6'!D47</f>
        <v>257823.09901300003</v>
      </c>
      <c r="E7" s="527">
        <f>'Tables 2-6'!E47</f>
        <v>1.831</v>
      </c>
      <c r="F7" s="617">
        <f>'Tables 2-6'!C56</f>
        <v>1393011.680058694</v>
      </c>
      <c r="G7" s="618">
        <f>'Tables 2-6'!D56</f>
        <v>833484.03481200011</v>
      </c>
      <c r="H7" s="620">
        <f>'Tables 2-6'!E56</f>
        <v>1.6713</v>
      </c>
      <c r="K7" s="21" t="s">
        <v>310</v>
      </c>
      <c r="L7" s="510">
        <f>$C$10</f>
        <v>692361.70191658253</v>
      </c>
      <c r="M7" s="510">
        <f>$C$17</f>
        <v>697971.54508570209</v>
      </c>
      <c r="N7" s="510">
        <f>F10</f>
        <v>1492019.9783636548</v>
      </c>
      <c r="O7" s="510">
        <f>F17</f>
        <v>1393754.0401551027</v>
      </c>
    </row>
    <row r="8" spans="2:17" customFormat="1" ht="15">
      <c r="B8" s="533" t="s">
        <v>64</v>
      </c>
      <c r="C8" s="619">
        <f>'Tables 2-6'!C48</f>
        <v>2483.9714972401557</v>
      </c>
      <c r="D8" s="8">
        <f>'Tables 2-6'!D48</f>
        <v>8730.6071919999995</v>
      </c>
      <c r="E8" s="528">
        <f>'Tables 2-6'!E48</f>
        <v>0.28449999999999998</v>
      </c>
      <c r="F8" s="619">
        <f>'Tables 2-6'!C57</f>
        <v>24208.948660624999</v>
      </c>
      <c r="G8" s="8">
        <f>'Tables 2-6'!D57</f>
        <v>-7258.9445900000001</v>
      </c>
      <c r="H8" s="621">
        <f>'Tables 2-6'!E57</f>
        <v>-3.3351000000000002</v>
      </c>
      <c r="K8" s="21" t="s">
        <v>311</v>
      </c>
      <c r="L8" s="489">
        <f>'Tables 2-6'!$B$5</f>
        <v>9360228.7333150655</v>
      </c>
      <c r="M8" s="666">
        <v>3625802.1097407416</v>
      </c>
      <c r="N8" s="496"/>
      <c r="O8" s="497"/>
    </row>
    <row r="9" spans="2:17" customFormat="1" ht="15">
      <c r="B9" s="533" t="s">
        <v>65</v>
      </c>
      <c r="C9" s="619">
        <f>'Tables 2-6'!C49</f>
        <v>217814.217455329</v>
      </c>
      <c r="D9" s="8">
        <f>'Tables 2-6'!D49</f>
        <v>172812.86296500001</v>
      </c>
      <c r="E9" s="528">
        <f>'Tables 2-6'!E49</f>
        <v>1.2604</v>
      </c>
      <c r="F9" s="619">
        <f>'Tables 2-6'!C58</f>
        <v>74799.349644335831</v>
      </c>
      <c r="G9" s="8">
        <f>'Tables 2-6'!D58</f>
        <v>416365.43633900007</v>
      </c>
      <c r="H9" s="621">
        <f>'Tables 2-6'!E58</f>
        <v>0.17960000000000001</v>
      </c>
      <c r="K9" s="508"/>
      <c r="L9" s="508"/>
      <c r="M9" s="508"/>
      <c r="N9" s="508"/>
      <c r="O9" s="508"/>
      <c r="P9" s="508"/>
      <c r="Q9" s="508"/>
    </row>
    <row r="10" spans="2:17" customFormat="1" ht="30.75" thickBot="1">
      <c r="B10" s="534" t="s">
        <v>66</v>
      </c>
      <c r="C10" s="529">
        <f>SUM(C7:C9)</f>
        <v>692361.70191658253</v>
      </c>
      <c r="D10" s="530">
        <f>SUM(D7:D9)</f>
        <v>439366.56917000003</v>
      </c>
      <c r="E10" s="531">
        <f>'Tables 2-6'!E50</f>
        <v>1.5758000000000001</v>
      </c>
      <c r="F10" s="529">
        <f t="shared" ref="F10:G10" si="0">SUM(F7:F9)</f>
        <v>1492019.9783636548</v>
      </c>
      <c r="G10" s="530">
        <f t="shared" si="0"/>
        <v>1242590.5265610002</v>
      </c>
      <c r="H10" s="531">
        <f>'Tables 2-6'!E59</f>
        <v>1.2007000000000001</v>
      </c>
      <c r="K10" s="505" t="s">
        <v>312</v>
      </c>
    </row>
    <row r="11" spans="2:17" customFormat="1" ht="15"/>
    <row r="12" spans="2:17" customFormat="1" ht="15.75">
      <c r="B12" s="536" t="s">
        <v>313</v>
      </c>
    </row>
    <row r="13" spans="2:17" customFormat="1" ht="36.75" thickBot="1">
      <c r="B13" s="482" t="s">
        <v>76</v>
      </c>
      <c r="C13" s="483" t="s">
        <v>304</v>
      </c>
      <c r="D13" s="483" t="s">
        <v>79</v>
      </c>
      <c r="E13" s="488" t="s">
        <v>80</v>
      </c>
      <c r="F13" s="483" t="s">
        <v>305</v>
      </c>
      <c r="G13" s="483" t="s">
        <v>83</v>
      </c>
      <c r="H13" s="488" t="s">
        <v>80</v>
      </c>
    </row>
    <row r="14" spans="2:17" customFormat="1" ht="15">
      <c r="B14" s="532" t="s">
        <v>63</v>
      </c>
      <c r="C14" s="617">
        <v>472063.51296401344</v>
      </c>
      <c r="D14" s="526">
        <f>D7</f>
        <v>257823.09901300003</v>
      </c>
      <c r="E14" s="527">
        <f>ROUND(C14/D14,3)</f>
        <v>1.831</v>
      </c>
      <c r="F14" s="617">
        <v>1382401.384799114</v>
      </c>
      <c r="G14" s="526">
        <f>G7</f>
        <v>833484.03481200011</v>
      </c>
      <c r="H14" s="527">
        <f>ROUND(F14/G14,3)</f>
        <v>1.659</v>
      </c>
    </row>
    <row r="15" spans="2:17" customFormat="1" ht="15">
      <c r="B15" s="533" t="s">
        <v>64</v>
      </c>
      <c r="C15" s="619">
        <v>2483.9714972401557</v>
      </c>
      <c r="D15" s="489">
        <f t="shared" ref="D15:D16" si="1">D8</f>
        <v>8730.6071919999995</v>
      </c>
      <c r="E15" s="528">
        <f t="shared" ref="E15:E17" si="2">ROUND(C15/D15,3)</f>
        <v>0.28499999999999998</v>
      </c>
      <c r="F15" s="619">
        <v>24208.948660624999</v>
      </c>
      <c r="G15" s="489">
        <f t="shared" ref="G15:G16" si="3">G8</f>
        <v>-7258.9445900000001</v>
      </c>
      <c r="H15" s="528">
        <f t="shared" ref="H15:H17" si="4">ROUND(F15/G15,3)</f>
        <v>-3.335</v>
      </c>
    </row>
    <row r="16" spans="2:17" customFormat="1" ht="15">
      <c r="B16" s="533" t="s">
        <v>65</v>
      </c>
      <c r="C16" s="619">
        <v>223424.0606244485</v>
      </c>
      <c r="D16" s="489">
        <f t="shared" si="1"/>
        <v>172812.86296500001</v>
      </c>
      <c r="E16" s="528">
        <f t="shared" si="2"/>
        <v>1.2929999999999999</v>
      </c>
      <c r="F16" s="619">
        <v>-12856.29330463623</v>
      </c>
      <c r="G16" s="489">
        <f t="shared" si="3"/>
        <v>416365.43633900007</v>
      </c>
      <c r="H16" s="528">
        <f t="shared" si="4"/>
        <v>-3.1E-2</v>
      </c>
    </row>
    <row r="17" spans="2:17" customFormat="1" ht="30.75" thickBot="1">
      <c r="B17" s="534" t="s">
        <v>66</v>
      </c>
      <c r="C17" s="529">
        <f>SUM(C14:C16)</f>
        <v>697971.54508570209</v>
      </c>
      <c r="D17" s="530">
        <f>SUM(D14:D16)</f>
        <v>439366.56917000003</v>
      </c>
      <c r="E17" s="531">
        <f t="shared" si="2"/>
        <v>1.589</v>
      </c>
      <c r="F17" s="529">
        <f>SUM(F14:F16)</f>
        <v>1393754.0401551027</v>
      </c>
      <c r="G17" s="530">
        <f>SUM(G14:G16)</f>
        <v>1242590.5265610002</v>
      </c>
      <c r="H17" s="531">
        <f t="shared" si="4"/>
        <v>1.1220000000000001</v>
      </c>
    </row>
    <row r="18" spans="2:17" customFormat="1" ht="39.75" customHeight="1">
      <c r="B18" s="741" t="s">
        <v>314</v>
      </c>
      <c r="C18" s="741"/>
      <c r="D18" s="741"/>
      <c r="E18" s="741"/>
      <c r="F18" s="741"/>
      <c r="G18" s="741"/>
    </row>
    <row r="19" spans="2:17" customFormat="1" ht="15" customHeight="1">
      <c r="B19" s="616"/>
      <c r="C19" s="616"/>
      <c r="D19" s="616"/>
      <c r="E19" s="616"/>
      <c r="F19" s="616"/>
      <c r="G19" s="616"/>
      <c r="K19" s="505" t="s">
        <v>315</v>
      </c>
    </row>
    <row r="20" spans="2:17" customFormat="1" ht="15">
      <c r="B20" s="511"/>
      <c r="C20" s="481"/>
      <c r="D20" s="481"/>
      <c r="E20" s="481"/>
      <c r="F20" s="481"/>
      <c r="G20" s="481"/>
      <c r="H20" s="481"/>
    </row>
    <row r="21" spans="2:17" customFormat="1" ht="15">
      <c r="B21" s="484"/>
      <c r="C21" s="512"/>
      <c r="D21" s="512"/>
      <c r="E21" s="513"/>
      <c r="F21" s="513"/>
      <c r="G21" s="513"/>
      <c r="H21" s="513"/>
    </row>
    <row r="22" spans="2:17" customFormat="1" ht="15">
      <c r="B22" s="484"/>
      <c r="C22" s="512"/>
      <c r="D22" s="512"/>
      <c r="E22" s="513"/>
      <c r="F22" s="513"/>
      <c r="G22" s="513"/>
      <c r="H22" s="513"/>
    </row>
    <row r="23" spans="2:17" customFormat="1" ht="15">
      <c r="B23" s="484"/>
      <c r="C23" s="512"/>
      <c r="D23" s="512"/>
      <c r="E23" s="513"/>
      <c r="F23" s="513"/>
      <c r="G23" s="513"/>
      <c r="H23" s="513"/>
    </row>
    <row r="24" spans="2:17" customFormat="1" ht="15">
      <c r="B24" s="484"/>
      <c r="C24" s="512"/>
      <c r="D24" s="512"/>
      <c r="E24" s="513"/>
      <c r="F24" s="513"/>
      <c r="G24" s="513"/>
      <c r="H24" s="513"/>
    </row>
    <row r="25" spans="2:17" customFormat="1" ht="15">
      <c r="B25" s="484"/>
      <c r="C25" s="512"/>
      <c r="D25" s="512"/>
      <c r="E25" s="513"/>
      <c r="F25" s="513"/>
      <c r="G25" s="513"/>
      <c r="H25" s="513"/>
    </row>
    <row r="26" spans="2:17" customFormat="1" ht="15">
      <c r="B26" s="484"/>
      <c r="C26" s="512"/>
      <c r="D26" s="512"/>
      <c r="E26" s="513"/>
      <c r="F26" s="513"/>
      <c r="G26" s="513"/>
      <c r="H26" s="513"/>
    </row>
    <row r="27" spans="2:17" customFormat="1" ht="15">
      <c r="B27" s="484"/>
      <c r="C27" s="512"/>
      <c r="D27" s="512"/>
      <c r="E27" s="513"/>
      <c r="F27" s="513"/>
      <c r="G27" s="513"/>
      <c r="H27" s="513"/>
    </row>
    <row r="28" spans="2:17" customFormat="1" ht="15">
      <c r="B28" s="484"/>
      <c r="C28" s="512"/>
      <c r="D28" s="512"/>
      <c r="E28" s="513"/>
      <c r="F28" s="513"/>
      <c r="G28" s="513"/>
      <c r="H28" s="513"/>
    </row>
    <row r="29" spans="2:17" customFormat="1" ht="15">
      <c r="B29" s="484"/>
      <c r="C29" s="512"/>
      <c r="D29" s="512"/>
      <c r="E29" s="513"/>
      <c r="F29" s="513"/>
      <c r="G29" s="513"/>
      <c r="H29" s="513"/>
    </row>
    <row r="30" spans="2:17" customFormat="1" ht="15"/>
    <row r="31" spans="2:17" customFormat="1" ht="15"/>
    <row r="32" spans="2:17" ht="15">
      <c r="K32"/>
      <c r="L32"/>
      <c r="M32"/>
      <c r="N32"/>
      <c r="O32"/>
      <c r="P32"/>
      <c r="Q32" t="s">
        <v>316</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B1:D16"/>
  <sheetViews>
    <sheetView zoomScaleNormal="100" workbookViewId="0">
      <selection activeCell="F1" sqref="F1"/>
    </sheetView>
  </sheetViews>
  <sheetFormatPr defaultColWidth="9.140625" defaultRowHeight="14.25"/>
  <cols>
    <col min="1" max="1" width="4.140625" style="508" customWidth="1"/>
    <col min="2" max="2" width="37.42578125" style="508" customWidth="1"/>
    <col min="3" max="4" width="25.7109375" style="508" customWidth="1"/>
    <col min="5" max="5" width="3.5703125" style="508" customWidth="1"/>
    <col min="6" max="16384" width="9.140625" style="508"/>
  </cols>
  <sheetData>
    <row r="1" spans="2:4" ht="18">
      <c r="B1" s="507" t="s">
        <v>317</v>
      </c>
    </row>
    <row r="2" spans="2:4" customFormat="1" ht="15"/>
    <row r="3" spans="2:4" ht="104.25" customHeight="1">
      <c r="B3" s="743" t="s">
        <v>318</v>
      </c>
      <c r="C3" s="743"/>
      <c r="D3" s="743"/>
    </row>
    <row r="5" spans="2:4" ht="21" customHeight="1">
      <c r="B5" s="744" t="s">
        <v>319</v>
      </c>
      <c r="C5" s="745"/>
      <c r="D5" s="746"/>
    </row>
    <row r="6" spans="2:4" ht="18" customHeight="1">
      <c r="B6" s="608" t="s">
        <v>320</v>
      </c>
      <c r="C6" s="609" t="s">
        <v>321</v>
      </c>
      <c r="D6" s="609" t="s">
        <v>322</v>
      </c>
    </row>
    <row r="7" spans="2:4" ht="18" customHeight="1">
      <c r="B7" s="610" t="s">
        <v>156</v>
      </c>
      <c r="C7" s="667">
        <v>46344.771036170394</v>
      </c>
      <c r="D7" s="667">
        <v>4688.7295000004806</v>
      </c>
    </row>
    <row r="8" spans="2:4" ht="18" customHeight="1">
      <c r="B8" s="610" t="s">
        <v>323</v>
      </c>
      <c r="C8" s="667">
        <v>8496.3216588776831</v>
      </c>
      <c r="D8" s="667">
        <v>894.01499999999999</v>
      </c>
    </row>
    <row r="9" spans="2:4" ht="18" customHeight="1">
      <c r="B9" s="610" t="s">
        <v>198</v>
      </c>
      <c r="C9" s="667">
        <v>245.01553699999999</v>
      </c>
      <c r="D9" s="667">
        <v>48.734536953830897</v>
      </c>
    </row>
    <row r="10" spans="2:4" ht="18" customHeight="1">
      <c r="B10" s="610" t="s">
        <v>324</v>
      </c>
      <c r="C10" s="667">
        <v>2735.2259649999896</v>
      </c>
      <c r="D10" s="667">
        <v>0</v>
      </c>
    </row>
    <row r="11" spans="2:4" ht="18" customHeight="1">
      <c r="B11" s="610" t="s">
        <v>325</v>
      </c>
      <c r="C11" s="667">
        <v>1648.191</v>
      </c>
      <c r="D11" s="667">
        <v>752.95005797960039</v>
      </c>
    </row>
    <row r="12" spans="2:4" ht="18" customHeight="1">
      <c r="B12" s="610" t="s">
        <v>162</v>
      </c>
      <c r="C12" s="667">
        <v>0</v>
      </c>
      <c r="D12" s="667">
        <v>0</v>
      </c>
    </row>
    <row r="13" spans="2:4" ht="18" customHeight="1">
      <c r="B13" s="610" t="s">
        <v>163</v>
      </c>
      <c r="C13" s="667">
        <v>0</v>
      </c>
      <c r="D13" s="667">
        <v>0</v>
      </c>
    </row>
    <row r="14" spans="2:4" ht="18" customHeight="1">
      <c r="B14" s="610" t="s">
        <v>164</v>
      </c>
      <c r="C14" s="667">
        <v>0</v>
      </c>
      <c r="D14" s="667">
        <v>0</v>
      </c>
    </row>
    <row r="15" spans="2:4" ht="18" customHeight="1">
      <c r="B15" s="610" t="s">
        <v>165</v>
      </c>
      <c r="C15" s="667">
        <v>0</v>
      </c>
      <c r="D15" s="667">
        <v>0</v>
      </c>
    </row>
    <row r="16" spans="2:4" ht="18" customHeight="1">
      <c r="B16" s="611" t="s">
        <v>326</v>
      </c>
      <c r="C16" s="667">
        <f>SUM(C7:C15)</f>
        <v>59469.525197048068</v>
      </c>
      <c r="D16" s="667">
        <f>SUM(D7:D15)</f>
        <v>6384.429094933912</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pageSetUpPr fitToPage="1"/>
  </sheetPr>
  <dimension ref="A1:G65"/>
  <sheetViews>
    <sheetView zoomScaleNormal="100" workbookViewId="0">
      <pane ySplit="3" topLeftCell="A4" activePane="bottomLeft" state="frozen"/>
      <selection pane="bottomLeft" activeCell="F1" sqref="F1"/>
      <selection activeCell="F1" sqref="F1"/>
    </sheetView>
  </sheetViews>
  <sheetFormatPr defaultRowHeight="15"/>
  <cols>
    <col min="1" max="1" width="2.7109375" customWidth="1"/>
    <col min="2" max="2" width="7.85546875" customWidth="1"/>
    <col min="3" max="3" width="58" bestFit="1" customWidth="1"/>
    <col min="4" max="6" width="14.7109375" customWidth="1"/>
    <col min="7" max="7" width="16.7109375" customWidth="1"/>
    <col min="8" max="8" width="3" customWidth="1"/>
  </cols>
  <sheetData>
    <row r="1" spans="1:7">
      <c r="B1" s="506" t="s">
        <v>327</v>
      </c>
      <c r="D1" s="505" t="s">
        <v>328</v>
      </c>
    </row>
    <row r="2" spans="1:7" ht="15.75" thickBot="1"/>
    <row r="3" spans="1:7">
      <c r="B3" s="514"/>
      <c r="C3" s="515"/>
      <c r="D3" s="516" t="s">
        <v>63</v>
      </c>
      <c r="E3" s="517" t="s">
        <v>329</v>
      </c>
      <c r="F3" s="517" t="s">
        <v>330</v>
      </c>
      <c r="G3" s="518" t="s">
        <v>331</v>
      </c>
    </row>
    <row r="4" spans="1:7" s="401" customFormat="1">
      <c r="A4"/>
      <c r="B4" s="519" t="s">
        <v>332</v>
      </c>
      <c r="C4" s="520"/>
      <c r="D4" s="521"/>
      <c r="E4" s="550"/>
      <c r="F4" s="550"/>
      <c r="G4" s="520"/>
    </row>
    <row r="5" spans="1:7" s="401" customFormat="1">
      <c r="A5"/>
      <c r="B5" s="522">
        <v>1</v>
      </c>
      <c r="C5" s="523" t="s">
        <v>333</v>
      </c>
      <c r="D5" s="628">
        <v>168011.90052335785</v>
      </c>
      <c r="E5" s="629">
        <v>92030.029477639458</v>
      </c>
      <c r="F5" s="629">
        <v>968.58332760727762</v>
      </c>
      <c r="G5" s="630">
        <v>261010.5133286046</v>
      </c>
    </row>
    <row r="6" spans="1:7" s="401" customFormat="1">
      <c r="A6"/>
      <c r="B6" s="522">
        <v>2</v>
      </c>
      <c r="C6" s="523" t="s">
        <v>334</v>
      </c>
      <c r="D6" s="628">
        <v>23121.775895673927</v>
      </c>
      <c r="E6" s="629">
        <v>37542.583398151</v>
      </c>
      <c r="F6" s="629">
        <v>138.51747760093781</v>
      </c>
      <c r="G6" s="630">
        <v>60802.876771425865</v>
      </c>
    </row>
    <row r="7" spans="1:7" s="401" customFormat="1">
      <c r="A7"/>
      <c r="B7" s="522">
        <v>3</v>
      </c>
      <c r="C7" s="523" t="s">
        <v>335</v>
      </c>
      <c r="D7" s="628">
        <v>33532.053</v>
      </c>
      <c r="E7" s="629">
        <v>3369.623</v>
      </c>
      <c r="F7" s="629">
        <v>823.58100000000002</v>
      </c>
      <c r="G7" s="630">
        <v>37725.256999999998</v>
      </c>
    </row>
    <row r="8" spans="1:7" s="401" customFormat="1">
      <c r="A8"/>
      <c r="B8" s="522">
        <v>4</v>
      </c>
      <c r="C8" s="523" t="s">
        <v>336</v>
      </c>
      <c r="D8" s="628">
        <v>52540.896064855195</v>
      </c>
      <c r="E8" s="629">
        <v>28779.748330731978</v>
      </c>
      <c r="F8" s="629">
        <v>302.89661498645188</v>
      </c>
      <c r="G8" s="630">
        <v>81623.541010573637</v>
      </c>
    </row>
    <row r="9" spans="1:7" s="401" customFormat="1">
      <c r="A9"/>
      <c r="B9" s="522">
        <v>5</v>
      </c>
      <c r="C9" s="523" t="s">
        <v>337</v>
      </c>
      <c r="D9" s="628">
        <v>32085.527411786978</v>
      </c>
      <c r="E9" s="629">
        <v>17575.136191628564</v>
      </c>
      <c r="F9" s="629">
        <v>184.97205740627049</v>
      </c>
      <c r="G9" s="630">
        <v>49845.635660821812</v>
      </c>
    </row>
    <row r="10" spans="1:7" s="401" customFormat="1">
      <c r="A10"/>
      <c r="B10" s="522">
        <v>6</v>
      </c>
      <c r="C10" s="523" t="s">
        <v>338</v>
      </c>
      <c r="D10" s="631">
        <v>22466.572941903178</v>
      </c>
      <c r="E10" s="632">
        <v>13294.223587579045</v>
      </c>
      <c r="F10" s="632">
        <v>193.06818052082156</v>
      </c>
      <c r="G10" s="633">
        <v>35953.864710003043</v>
      </c>
    </row>
    <row r="11" spans="1:7" s="401" customFormat="1">
      <c r="A11"/>
      <c r="B11" s="522">
        <v>7</v>
      </c>
      <c r="C11" s="523" t="s">
        <v>339</v>
      </c>
      <c r="D11" s="628">
        <v>21462.567104326074</v>
      </c>
      <c r="E11" s="629">
        <v>34848.543601849</v>
      </c>
      <c r="F11" s="629">
        <v>128.57752239906219</v>
      </c>
      <c r="G11" s="630">
        <v>56439.688228574138</v>
      </c>
    </row>
    <row r="12" spans="1:7" s="401" customFormat="1">
      <c r="A12"/>
      <c r="B12" s="522"/>
      <c r="C12" s="524" t="s">
        <v>340</v>
      </c>
      <c r="D12" s="634">
        <v>353221.29294190323</v>
      </c>
      <c r="E12" s="635">
        <v>227439.887587579</v>
      </c>
      <c r="F12" s="635">
        <v>2740.1961805208211</v>
      </c>
      <c r="G12" s="636">
        <v>583401.37671000301</v>
      </c>
    </row>
    <row r="13" spans="1:7" s="401" customFormat="1">
      <c r="A13"/>
      <c r="B13" s="522">
        <v>8</v>
      </c>
      <c r="C13" s="523" t="s">
        <v>341</v>
      </c>
      <c r="D13" s="628">
        <v>8750.879789999999</v>
      </c>
      <c r="E13" s="629">
        <v>31801.856189999999</v>
      </c>
      <c r="F13" s="629">
        <v>0</v>
      </c>
      <c r="G13" s="630">
        <v>40552.735979999998</v>
      </c>
    </row>
    <row r="14" spans="1:7" s="401" customFormat="1">
      <c r="A14"/>
      <c r="B14" s="522">
        <v>9</v>
      </c>
      <c r="C14" s="523" t="s">
        <v>342</v>
      </c>
      <c r="D14" s="628">
        <v>35390.007226327667</v>
      </c>
      <c r="E14" s="629">
        <v>26676.124313497268</v>
      </c>
      <c r="F14" s="629">
        <v>1064.2660801750412</v>
      </c>
      <c r="G14" s="630">
        <v>63130.397619999974</v>
      </c>
    </row>
    <row r="15" spans="1:7" s="401" customFormat="1">
      <c r="A15"/>
      <c r="B15" s="522">
        <v>10</v>
      </c>
      <c r="C15" s="637" t="s">
        <v>343</v>
      </c>
      <c r="D15" s="628">
        <v>42207.013679999996</v>
      </c>
      <c r="E15" s="629">
        <v>26547.948849999997</v>
      </c>
      <c r="F15" s="629">
        <v>325.34512000000001</v>
      </c>
      <c r="G15" s="630">
        <v>69080.307649999988</v>
      </c>
    </row>
    <row r="16" spans="1:7" s="401" customFormat="1">
      <c r="A16"/>
      <c r="B16" s="522"/>
      <c r="C16" s="638" t="s">
        <v>344</v>
      </c>
      <c r="D16" s="639">
        <v>86347.900696327662</v>
      </c>
      <c r="E16" s="640">
        <v>85025.929353497268</v>
      </c>
      <c r="F16" s="640">
        <v>1389.6112001750412</v>
      </c>
      <c r="G16" s="641">
        <v>172763.44124999997</v>
      </c>
    </row>
    <row r="17" spans="1:7" s="401" customFormat="1">
      <c r="A17"/>
      <c r="B17" s="522"/>
      <c r="C17" s="524" t="s">
        <v>345</v>
      </c>
      <c r="D17" s="642">
        <v>4.0906760916415141</v>
      </c>
      <c r="E17" s="643">
        <v>2.6749473874256924</v>
      </c>
      <c r="F17" s="643">
        <v>1.9719157273456451</v>
      </c>
      <c r="G17" s="644">
        <v>3.3768798102706414</v>
      </c>
    </row>
    <row r="18" spans="1:7" s="401" customFormat="1">
      <c r="A18"/>
      <c r="B18" s="522"/>
      <c r="C18" s="523"/>
      <c r="D18" s="522"/>
      <c r="E18" s="548"/>
      <c r="F18" s="548"/>
      <c r="G18" s="523"/>
    </row>
    <row r="19" spans="1:7" s="401" customFormat="1">
      <c r="A19"/>
      <c r="B19" s="519" t="s">
        <v>346</v>
      </c>
      <c r="C19" s="520"/>
      <c r="D19" s="521"/>
      <c r="E19" s="550"/>
      <c r="F19" s="550"/>
      <c r="G19" s="520"/>
    </row>
    <row r="20" spans="1:7" s="401" customFormat="1">
      <c r="A20"/>
      <c r="B20" s="522">
        <v>11</v>
      </c>
      <c r="C20" s="523" t="s">
        <v>347</v>
      </c>
      <c r="D20" s="631">
        <v>1023119.879</v>
      </c>
      <c r="E20" s="629">
        <v>230114.65400000001</v>
      </c>
      <c r="F20" s="629">
        <v>7256.1820000000007</v>
      </c>
      <c r="G20" s="630">
        <v>1260490.7150000001</v>
      </c>
    </row>
    <row r="21" spans="1:7" s="401" customFormat="1">
      <c r="A21"/>
      <c r="B21" s="522">
        <v>12</v>
      </c>
      <c r="C21" s="523" t="s">
        <v>348</v>
      </c>
      <c r="D21" s="628">
        <v>9977.4301830281856</v>
      </c>
      <c r="E21" s="629">
        <v>230.03903811912966</v>
      </c>
      <c r="F21" s="629">
        <v>0</v>
      </c>
      <c r="G21" s="630">
        <v>10207.469221147316</v>
      </c>
    </row>
    <row r="22" spans="1:7" s="401" customFormat="1">
      <c r="A22"/>
      <c r="B22" s="522"/>
      <c r="C22" s="552" t="s">
        <v>349</v>
      </c>
      <c r="D22" s="645">
        <v>21.101820535342242</v>
      </c>
      <c r="E22" s="646">
        <v>4.4026306808054274</v>
      </c>
      <c r="F22" s="646">
        <v>23.303030086942755</v>
      </c>
      <c r="G22" s="647">
        <v>12.220571896122479</v>
      </c>
    </row>
    <row r="23" spans="1:7" s="401" customFormat="1">
      <c r="A23"/>
      <c r="B23" s="522"/>
      <c r="C23" s="523"/>
      <c r="D23" s="522"/>
      <c r="E23" s="548"/>
      <c r="F23" s="548"/>
      <c r="G23" s="523"/>
    </row>
    <row r="24" spans="1:7" s="401" customFormat="1">
      <c r="A24"/>
      <c r="B24" s="519" t="s">
        <v>350</v>
      </c>
      <c r="C24" s="520"/>
      <c r="D24" s="521"/>
      <c r="E24" s="550"/>
      <c r="F24" s="550"/>
      <c r="G24" s="520"/>
    </row>
    <row r="25" spans="1:7" s="401" customFormat="1">
      <c r="A25"/>
      <c r="B25" s="522"/>
      <c r="C25" s="524" t="s">
        <v>351</v>
      </c>
      <c r="D25" s="642">
        <v>4.0333828936192457</v>
      </c>
      <c r="E25" s="643">
        <v>4.2548623149839067</v>
      </c>
      <c r="F25" s="643">
        <v>1.9719157273456451</v>
      </c>
      <c r="G25" s="644">
        <v>4.0963969577230275</v>
      </c>
    </row>
    <row r="26" spans="1:7" s="401" customFormat="1">
      <c r="A26"/>
      <c r="B26" s="522"/>
      <c r="C26" s="523"/>
      <c r="D26" s="522"/>
      <c r="E26" s="548"/>
      <c r="F26" s="548"/>
      <c r="G26" s="523"/>
    </row>
    <row r="27" spans="1:7" s="401" customFormat="1">
      <c r="A27"/>
      <c r="B27" s="519" t="s">
        <v>352</v>
      </c>
      <c r="C27" s="520"/>
      <c r="D27" s="521"/>
      <c r="E27" s="550"/>
      <c r="F27" s="550"/>
      <c r="G27" s="520"/>
    </row>
    <row r="28" spans="1:7" s="401" customFormat="1">
      <c r="A28"/>
      <c r="B28" s="522">
        <v>13</v>
      </c>
      <c r="C28" s="523" t="s">
        <v>353</v>
      </c>
      <c r="D28" s="628">
        <v>3.8559999999999999</v>
      </c>
      <c r="E28" s="629">
        <v>6.5919999999999996</v>
      </c>
      <c r="F28" s="629">
        <v>0</v>
      </c>
      <c r="G28" s="630">
        <v>10.448</v>
      </c>
    </row>
    <row r="29" spans="1:7" s="401" customFormat="1">
      <c r="A29"/>
      <c r="B29" s="522">
        <v>14</v>
      </c>
      <c r="C29" s="637" t="s">
        <v>354</v>
      </c>
      <c r="D29" s="628">
        <v>983525.92499999993</v>
      </c>
      <c r="E29" s="629">
        <v>205219.24200000003</v>
      </c>
      <c r="F29" s="629">
        <v>6951.0920000000006</v>
      </c>
      <c r="G29" s="630">
        <v>1195696.2589999998</v>
      </c>
    </row>
    <row r="30" spans="1:7" s="401" customFormat="1">
      <c r="A30"/>
      <c r="B30" s="522"/>
      <c r="C30" s="524" t="s">
        <v>355</v>
      </c>
      <c r="D30" s="642">
        <v>0.32977782178692433</v>
      </c>
      <c r="E30" s="643">
        <v>0.87928066765740998</v>
      </c>
      <c r="F30" s="643">
        <v>0.32853299233370564</v>
      </c>
      <c r="G30" s="644">
        <v>0.43599546504246178</v>
      </c>
    </row>
    <row r="31" spans="1:7" s="401" customFormat="1">
      <c r="A31"/>
      <c r="B31" s="519" t="s">
        <v>356</v>
      </c>
      <c r="C31" s="520"/>
      <c r="D31" s="521"/>
      <c r="E31" s="550"/>
      <c r="F31" s="550"/>
      <c r="G31" s="520"/>
    </row>
    <row r="32" spans="1:7" s="401" customFormat="1">
      <c r="A32"/>
      <c r="B32" s="522">
        <v>15</v>
      </c>
      <c r="C32" s="523" t="s">
        <v>333</v>
      </c>
      <c r="D32" s="628">
        <v>200010.34795011341</v>
      </c>
      <c r="E32" s="629">
        <v>110700.51908466102</v>
      </c>
      <c r="F32" s="629">
        <v>1136.0731873103732</v>
      </c>
      <c r="G32" s="630">
        <v>311846.94022208481</v>
      </c>
    </row>
    <row r="33" spans="1:7" s="401" customFormat="1">
      <c r="A33"/>
      <c r="B33" s="522">
        <v>16</v>
      </c>
      <c r="C33" s="523" t="s">
        <v>334</v>
      </c>
      <c r="D33" s="631">
        <v>29364.609433692862</v>
      </c>
      <c r="E33" s="629">
        <v>48028.19594351219</v>
      </c>
      <c r="F33" s="629">
        <v>172.7829141686353</v>
      </c>
      <c r="G33" s="630">
        <v>77565.588291373686</v>
      </c>
    </row>
    <row r="34" spans="1:7" s="401" customFormat="1">
      <c r="A34"/>
      <c r="B34" s="522">
        <v>17</v>
      </c>
      <c r="C34" s="637" t="s">
        <v>335</v>
      </c>
      <c r="D34" s="631">
        <v>79521.850000000006</v>
      </c>
      <c r="E34" s="629">
        <v>8947.7469999999994</v>
      </c>
      <c r="F34" s="629">
        <v>1989.1389999999999</v>
      </c>
      <c r="G34" s="630">
        <v>90458.736000000004</v>
      </c>
    </row>
    <row r="35" spans="1:7" s="401" customFormat="1">
      <c r="A35"/>
      <c r="B35" s="522">
        <v>18</v>
      </c>
      <c r="C35" s="523" t="s">
        <v>336</v>
      </c>
      <c r="D35" s="628">
        <v>57462.902369214542</v>
      </c>
      <c r="E35" s="629">
        <v>31804.220059503376</v>
      </c>
      <c r="F35" s="629">
        <v>326.39342571905837</v>
      </c>
      <c r="G35" s="630">
        <v>89593.515854436977</v>
      </c>
    </row>
    <row r="36" spans="1:7" s="401" customFormat="1">
      <c r="A36"/>
      <c r="B36" s="522">
        <v>19</v>
      </c>
      <c r="C36" s="523" t="s">
        <v>337</v>
      </c>
      <c r="D36" s="628">
        <v>32653.571141386958</v>
      </c>
      <c r="E36" s="629">
        <v>18072.90128919249</v>
      </c>
      <c r="F36" s="629">
        <v>185.47463680686261</v>
      </c>
      <c r="G36" s="630">
        <v>50911.947067386311</v>
      </c>
    </row>
    <row r="37" spans="1:7" s="401" customFormat="1">
      <c r="A37"/>
      <c r="B37" s="522">
        <v>20</v>
      </c>
      <c r="C37" s="523" t="s">
        <v>357</v>
      </c>
      <c r="D37" s="631">
        <v>30889.68073838063</v>
      </c>
      <c r="E37" s="632">
        <v>16767.646202817323</v>
      </c>
      <c r="F37" s="632">
        <v>329.79951014790089</v>
      </c>
      <c r="G37" s="633">
        <v>47987.126451345859</v>
      </c>
    </row>
    <row r="38" spans="1:7" s="401" customFormat="1">
      <c r="A38"/>
      <c r="B38" s="522">
        <v>21</v>
      </c>
      <c r="C38" s="637" t="s">
        <v>339</v>
      </c>
      <c r="D38" s="631">
        <v>27257.41756630714</v>
      </c>
      <c r="E38" s="629">
        <v>44581.713056487817</v>
      </c>
      <c r="F38" s="629">
        <v>160.3840858313647</v>
      </c>
      <c r="G38" s="630">
        <v>71999.514708626317</v>
      </c>
    </row>
    <row r="39" spans="1:7" s="401" customFormat="1">
      <c r="A39"/>
      <c r="B39" s="522">
        <v>22</v>
      </c>
      <c r="C39" s="523" t="s">
        <v>358</v>
      </c>
      <c r="D39" s="631">
        <v>507845.27453928511</v>
      </c>
      <c r="E39" s="629">
        <v>281079.13456664316</v>
      </c>
      <c r="F39" s="629">
        <v>2884.5977501637062</v>
      </c>
      <c r="G39" s="630">
        <v>791809.00685609202</v>
      </c>
    </row>
    <row r="40" spans="1:7" s="401" customFormat="1">
      <c r="A40"/>
      <c r="B40" s="551">
        <v>23</v>
      </c>
      <c r="C40" s="637" t="s">
        <v>359</v>
      </c>
      <c r="D40" s="631">
        <v>32217.04741273147</v>
      </c>
      <c r="E40" s="632">
        <v>24966.332540483701</v>
      </c>
      <c r="F40" s="632">
        <v>1415.8899825695553</v>
      </c>
      <c r="G40" s="633">
        <v>58599.26993578473</v>
      </c>
    </row>
    <row r="41" spans="1:7" s="401" customFormat="1">
      <c r="A41"/>
      <c r="B41" s="522"/>
      <c r="C41" s="524" t="s">
        <v>360</v>
      </c>
      <c r="D41" s="648">
        <v>997222.70115111209</v>
      </c>
      <c r="E41" s="635">
        <v>584948.4097433011</v>
      </c>
      <c r="F41" s="635">
        <v>8600.5344927174574</v>
      </c>
      <c r="G41" s="636">
        <v>1590771.6453871306</v>
      </c>
    </row>
    <row r="42" spans="1:7" s="401" customFormat="1">
      <c r="A42"/>
      <c r="B42" s="551">
        <v>24</v>
      </c>
      <c r="C42" s="523" t="s">
        <v>341</v>
      </c>
      <c r="D42" s="628">
        <v>8750.879789999999</v>
      </c>
      <c r="E42" s="629">
        <v>31801.856189999999</v>
      </c>
      <c r="F42" s="629">
        <v>0</v>
      </c>
      <c r="G42" s="630">
        <v>40552.735979999998</v>
      </c>
    </row>
    <row r="43" spans="1:7" s="401" customFormat="1">
      <c r="A43"/>
      <c r="B43" s="551">
        <v>25</v>
      </c>
      <c r="C43" s="523" t="s">
        <v>342</v>
      </c>
      <c r="D43" s="628">
        <v>36115.712291868309</v>
      </c>
      <c r="E43" s="629">
        <v>25926.387893678948</v>
      </c>
      <c r="F43" s="629">
        <v>1088.2974344527197</v>
      </c>
      <c r="G43" s="630">
        <v>63130.397619999974</v>
      </c>
    </row>
    <row r="44" spans="1:7" s="401" customFormat="1">
      <c r="A44"/>
      <c r="B44" s="551">
        <v>26</v>
      </c>
      <c r="C44" s="637" t="s">
        <v>343</v>
      </c>
      <c r="D44" s="628">
        <v>42207.013679999996</v>
      </c>
      <c r="E44" s="629">
        <v>26547.948849999997</v>
      </c>
      <c r="F44" s="629">
        <v>325.34512000000001</v>
      </c>
      <c r="G44" s="630">
        <v>69080.307649999988</v>
      </c>
    </row>
    <row r="45" spans="1:7" s="401" customFormat="1">
      <c r="A45"/>
      <c r="B45" s="551"/>
      <c r="C45" s="649" t="s">
        <v>361</v>
      </c>
      <c r="D45" s="631">
        <v>87073.605761868297</v>
      </c>
      <c r="E45" s="629">
        <v>84276.192933678947</v>
      </c>
      <c r="F45" s="629">
        <v>1413.6425544527197</v>
      </c>
      <c r="G45" s="630">
        <v>172763.44124999997</v>
      </c>
    </row>
    <row r="46" spans="1:7" s="401" customFormat="1">
      <c r="A46"/>
      <c r="B46" s="522"/>
      <c r="C46" s="524" t="s">
        <v>362</v>
      </c>
      <c r="D46" s="645">
        <v>11.452640469241034</v>
      </c>
      <c r="E46" s="643">
        <v>6.9408499527692902</v>
      </c>
      <c r="F46" s="643">
        <v>6.0839527401232525</v>
      </c>
      <c r="G46" s="644">
        <v>9.2078024950034436</v>
      </c>
    </row>
    <row r="47" spans="1:7" s="401" customFormat="1">
      <c r="A47"/>
      <c r="B47" s="522"/>
      <c r="C47" s="523"/>
      <c r="D47" s="522"/>
      <c r="E47" s="548"/>
      <c r="F47" s="548"/>
      <c r="G47" s="523"/>
    </row>
    <row r="48" spans="1:7" s="401" customFormat="1">
      <c r="A48"/>
      <c r="B48" s="519" t="s">
        <v>363</v>
      </c>
      <c r="C48" s="520"/>
      <c r="D48" s="521"/>
      <c r="E48" s="550"/>
      <c r="F48" s="550"/>
      <c r="G48" s="520"/>
    </row>
    <row r="49" spans="1:7">
      <c r="B49" s="522">
        <v>27</v>
      </c>
      <c r="C49" s="523" t="s">
        <v>333</v>
      </c>
      <c r="D49" s="650">
        <v>173523.8496296677</v>
      </c>
      <c r="E49" s="629">
        <v>96147.515662894963</v>
      </c>
      <c r="F49" s="629">
        <v>984.90145342185292</v>
      </c>
      <c r="G49" s="630">
        <v>270656.2667459845</v>
      </c>
    </row>
    <row r="50" spans="1:7">
      <c r="B50" s="522">
        <v>28</v>
      </c>
      <c r="C50" s="637" t="s">
        <v>334</v>
      </c>
      <c r="D50" s="628">
        <v>13123.156655635035</v>
      </c>
      <c r="E50" s="629">
        <v>21475.703632463221</v>
      </c>
      <c r="F50" s="629">
        <v>77.003962539325897</v>
      </c>
      <c r="G50" s="630">
        <v>34675.864250637584</v>
      </c>
    </row>
    <row r="51" spans="1:7">
      <c r="B51" s="522">
        <v>29</v>
      </c>
      <c r="C51" s="523" t="s">
        <v>335</v>
      </c>
      <c r="D51" s="628">
        <v>68751.846000000005</v>
      </c>
      <c r="E51" s="629">
        <v>7717.9309999999996</v>
      </c>
      <c r="F51" s="629">
        <v>1717.8879999999999</v>
      </c>
      <c r="G51" s="630">
        <v>78187.665000000008</v>
      </c>
    </row>
    <row r="52" spans="1:7">
      <c r="B52" s="522">
        <v>30</v>
      </c>
      <c r="C52" s="637" t="s">
        <v>336</v>
      </c>
      <c r="D52" s="650">
        <v>53156.12457531011</v>
      </c>
      <c r="E52" s="629">
        <v>29453.18082264132</v>
      </c>
      <c r="F52" s="629">
        <v>301.70806182682236</v>
      </c>
      <c r="G52" s="630">
        <v>82911.013459778245</v>
      </c>
    </row>
    <row r="53" spans="1:7">
      <c r="B53" s="522">
        <v>31</v>
      </c>
      <c r="C53" s="523" t="s">
        <v>364</v>
      </c>
      <c r="D53" s="628">
        <v>66464.057692479328</v>
      </c>
      <c r="E53" s="629">
        <v>108766.69711945558</v>
      </c>
      <c r="F53" s="629">
        <v>389.99731109402131</v>
      </c>
      <c r="G53" s="630">
        <v>175620.75212302891</v>
      </c>
    </row>
    <row r="54" spans="1:7">
      <c r="B54" s="522">
        <v>32</v>
      </c>
      <c r="C54" s="637" t="s">
        <v>339</v>
      </c>
      <c r="D54" s="628">
        <v>12397.630651885636</v>
      </c>
      <c r="E54" s="629">
        <v>20288.399248081208</v>
      </c>
      <c r="F54" s="629">
        <v>72.746726366652766</v>
      </c>
      <c r="G54" s="630">
        <v>32758.776626333496</v>
      </c>
    </row>
    <row r="55" spans="1:7">
      <c r="B55" s="522">
        <v>33</v>
      </c>
      <c r="C55" s="523" t="s">
        <v>365</v>
      </c>
      <c r="D55" s="650">
        <v>30100.662592402521</v>
      </c>
      <c r="E55" s="629">
        <v>16678.421636236726</v>
      </c>
      <c r="F55" s="629">
        <v>170.84790591891857</v>
      </c>
      <c r="G55" s="630">
        <v>46949.932134558163</v>
      </c>
    </row>
    <row r="56" spans="1:7">
      <c r="B56" s="522">
        <v>34</v>
      </c>
      <c r="C56" s="637" t="s">
        <v>358</v>
      </c>
      <c r="D56" s="650">
        <v>241710.41620261967</v>
      </c>
      <c r="E56" s="629">
        <v>133928.886878227</v>
      </c>
      <c r="F56" s="629">
        <v>1371.9205788324061</v>
      </c>
      <c r="G56" s="630">
        <v>377011.22365967906</v>
      </c>
    </row>
    <row r="57" spans="1:7">
      <c r="B57" s="522">
        <v>35</v>
      </c>
      <c r="C57" s="523" t="s">
        <v>366</v>
      </c>
      <c r="D57" s="628">
        <v>32961.387200000005</v>
      </c>
      <c r="E57" s="629">
        <v>21722.836800000001</v>
      </c>
      <c r="F57" s="629">
        <v>254.35069999999996</v>
      </c>
      <c r="G57" s="630">
        <v>54938.574700000005</v>
      </c>
    </row>
    <row r="58" spans="1:7">
      <c r="B58" s="522"/>
      <c r="C58" s="524" t="s">
        <v>367</v>
      </c>
      <c r="D58" s="634">
        <v>692189.13120000006</v>
      </c>
      <c r="E58" s="635">
        <v>456179.57279999997</v>
      </c>
      <c r="F58" s="635">
        <v>5341.3646999999992</v>
      </c>
      <c r="G58" s="636">
        <v>1153710.0686999999</v>
      </c>
    </row>
    <row r="59" spans="1:7" ht="15.75" thickBot="1">
      <c r="B59" s="525"/>
      <c r="C59" s="651" t="s">
        <v>368</v>
      </c>
      <c r="D59" s="652">
        <v>7.9494713138792159</v>
      </c>
      <c r="E59" s="653">
        <v>5.412911486865454</v>
      </c>
      <c r="F59" s="653">
        <v>3.7784407969155014</v>
      </c>
      <c r="G59" s="654">
        <v>6.6779757357953189</v>
      </c>
    </row>
    <row r="61" spans="1:7">
      <c r="A61" s="548"/>
      <c r="B61" s="548"/>
      <c r="C61" s="548"/>
      <c r="D61" s="548"/>
    </row>
    <row r="62" spans="1:7" ht="15.75" thickBot="1">
      <c r="A62" s="548"/>
      <c r="B62" s="655" t="s">
        <v>369</v>
      </c>
      <c r="C62" s="548"/>
      <c r="D62" s="548"/>
    </row>
    <row r="63" spans="1:7" ht="20.25" customHeight="1" thickBot="1">
      <c r="A63" s="548"/>
      <c r="B63" s="549" t="s">
        <v>370</v>
      </c>
      <c r="C63" s="548"/>
      <c r="D63" s="548"/>
      <c r="G63" s="656">
        <f>SUM(G5:G11)-G14-G15-G21</f>
        <v>440983.20221885579</v>
      </c>
    </row>
    <row r="64" spans="1:7">
      <c r="A64" s="548"/>
      <c r="B64" s="548"/>
      <c r="C64" s="548"/>
      <c r="D64" s="548"/>
    </row>
    <row r="65" spans="1:4">
      <c r="A65" s="548"/>
      <c r="B65" s="548"/>
      <c r="C65" s="548"/>
      <c r="D65" s="548"/>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sheetPr>
  <dimension ref="B2"/>
  <sheetViews>
    <sheetView workbookViewId="0">
      <selection activeCell="F1" sqref="F1"/>
    </sheetView>
  </sheetViews>
  <sheetFormatPr defaultRowHeight="15"/>
  <cols>
    <col min="2" max="2" width="22.7109375" bestFit="1" customWidth="1"/>
  </cols>
  <sheetData>
    <row r="2" spans="2:2">
      <c r="B2" s="505" t="s">
        <v>166</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7"/>
  <sheetViews>
    <sheetView zoomScale="96" zoomScaleNormal="96" workbookViewId="0">
      <pane xSplit="4" ySplit="3" topLeftCell="E4" activePane="bottomRight" state="frozen"/>
      <selection pane="bottomRight" activeCell="C1" sqref="C1"/>
      <selection pane="bottomLeft" activeCell="A4" sqref="A4"/>
      <selection pane="topRight" activeCell="E1" sqref="E1"/>
    </sheetView>
  </sheetViews>
  <sheetFormatPr defaultRowHeight="15"/>
  <cols>
    <col min="1" max="1" width="9.7109375" customWidth="1"/>
    <col min="2" max="2" width="12.28515625" bestFit="1" customWidth="1"/>
    <col min="3" max="3" width="32.28515625" bestFit="1" customWidth="1"/>
    <col min="4" max="4" width="20.140625" bestFit="1" customWidth="1"/>
    <col min="5" max="5" width="16.7109375" bestFit="1" customWidth="1"/>
    <col min="6" max="6" width="15.7109375" customWidth="1"/>
    <col min="7" max="7" width="21.42578125" bestFit="1" customWidth="1"/>
    <col min="8" max="8" width="15.7109375" customWidth="1"/>
    <col min="9" max="9" width="15.7109375" bestFit="1" customWidth="1"/>
    <col min="10" max="10" width="16.7109375" customWidth="1"/>
    <col min="11" max="11" width="14.7109375" customWidth="1"/>
    <col min="12" max="12" width="14" bestFit="1" customWidth="1"/>
    <col min="13" max="13" width="16.7109375" customWidth="1"/>
  </cols>
  <sheetData>
    <row r="1" spans="1:13" ht="30">
      <c r="A1" s="484" t="s">
        <v>371</v>
      </c>
      <c r="B1" s="18" t="s">
        <v>372</v>
      </c>
    </row>
    <row r="2" spans="1:13" ht="14.45" customHeight="1">
      <c r="A2" s="747" t="s">
        <v>373</v>
      </c>
      <c r="B2" s="747"/>
      <c r="C2" s="748"/>
      <c r="D2" s="686"/>
      <c r="E2" s="437" t="s">
        <v>374</v>
      </c>
      <c r="F2" s="749" t="s">
        <v>375</v>
      </c>
      <c r="G2" s="750"/>
      <c r="H2" s="750"/>
      <c r="I2" s="751" t="s">
        <v>376</v>
      </c>
      <c r="J2" s="752"/>
      <c r="K2" s="753"/>
      <c r="L2" s="751" t="s">
        <v>377</v>
      </c>
      <c r="M2" s="753"/>
    </row>
    <row r="3" spans="1:13" ht="45">
      <c r="A3" s="438" t="s">
        <v>378</v>
      </c>
      <c r="B3" s="439" t="s">
        <v>379</v>
      </c>
      <c r="C3" s="440" t="s">
        <v>320</v>
      </c>
      <c r="D3" s="440" t="s">
        <v>203</v>
      </c>
      <c r="E3" s="441" t="s">
        <v>181</v>
      </c>
      <c r="F3" s="442" t="s">
        <v>380</v>
      </c>
      <c r="G3" s="442" t="s">
        <v>381</v>
      </c>
      <c r="H3" s="442" t="s">
        <v>382</v>
      </c>
      <c r="I3" s="561" t="s">
        <v>383</v>
      </c>
      <c r="J3" s="561" t="s">
        <v>384</v>
      </c>
      <c r="K3" s="562" t="s">
        <v>385</v>
      </c>
      <c r="L3" s="562" t="s">
        <v>386</v>
      </c>
      <c r="M3" s="562" t="s">
        <v>387</v>
      </c>
    </row>
    <row r="4" spans="1:13">
      <c r="A4" s="443" t="s">
        <v>388</v>
      </c>
      <c r="B4" s="444" t="s">
        <v>63</v>
      </c>
      <c r="C4" s="581" t="s">
        <v>389</v>
      </c>
      <c r="D4" s="583" t="s">
        <v>190</v>
      </c>
      <c r="E4" s="579">
        <f>'Ap B - Participant-Spend'!$F$8</f>
        <v>308120</v>
      </c>
      <c r="F4" s="446"/>
      <c r="G4" s="447">
        <f>SUM(' Ap C - Qtr LMI'!$F$8:$G$8)</f>
        <v>2280.7765100000001</v>
      </c>
      <c r="H4" s="447">
        <f>'Ap B - Participant-Spend'!$J$8</f>
        <v>14442.094470000004</v>
      </c>
      <c r="I4" s="489">
        <f>'Ap B - Qtr Electric Master'!$F$8</f>
        <v>32725.815270475385</v>
      </c>
      <c r="J4" s="489">
        <f>'Ap B - Qtr Electric Master'!$K$8</f>
        <v>331787.03890696669</v>
      </c>
      <c r="K4" s="580">
        <f>'Ap B - Qtr Electric Master'!$I$8</f>
        <v>1.1476182179999963</v>
      </c>
      <c r="L4" s="489">
        <f>'Ap B - Qtr NG Master'!$F$8</f>
        <v>489641.59192999615</v>
      </c>
      <c r="M4" s="489">
        <f>'Ap B - Qtr NG Master'!$K$8</f>
        <v>3704967.5868379977</v>
      </c>
    </row>
    <row r="5" spans="1:13" ht="30">
      <c r="A5" s="443" t="s">
        <v>388</v>
      </c>
      <c r="B5" s="444" t="s">
        <v>63</v>
      </c>
      <c r="C5" s="581" t="s">
        <v>389</v>
      </c>
      <c r="D5" s="583" t="s">
        <v>191</v>
      </c>
      <c r="E5" s="579">
        <f>'Ap B - Participant-Spend'!$F$9</f>
        <v>1969369</v>
      </c>
      <c r="F5" s="446"/>
      <c r="G5" s="447">
        <f>SUM(' Ap C - Qtr LMI'!$F$9:$G$9)</f>
        <v>33886.661669999994</v>
      </c>
      <c r="H5" s="447">
        <f>'Ap B - Participant-Spend'!$J$9</f>
        <v>49829.096300000012</v>
      </c>
      <c r="I5" s="489">
        <f>'Ap B - Qtr Electric Master'!$F$9</f>
        <v>368900.43259426916</v>
      </c>
      <c r="J5" s="489">
        <f>'Ap B - Qtr Electric Master'!$K$9</f>
        <v>5356588.9430009769</v>
      </c>
      <c r="K5" s="580">
        <f>'Ap B - Qtr Electric Master'!$I$9</f>
        <v>29.118898899887142</v>
      </c>
      <c r="L5" s="489">
        <f>'Ap B - Qtr NG Master'!$F$9</f>
        <v>477226.49665792607</v>
      </c>
      <c r="M5" s="489">
        <f>'Ap B - Qtr NG Master'!$K$9</f>
        <v>4872320.9298800007</v>
      </c>
    </row>
    <row r="6" spans="1:13">
      <c r="A6" s="593" t="s">
        <v>388</v>
      </c>
      <c r="B6" s="594" t="s">
        <v>63</v>
      </c>
      <c r="C6" s="581" t="s">
        <v>389</v>
      </c>
      <c r="D6" s="583"/>
      <c r="E6" s="579"/>
      <c r="F6" s="596">
        <f>'Ap B - Participant-Spend'!$I$10</f>
        <v>43422.332326115022</v>
      </c>
      <c r="G6" s="451"/>
      <c r="H6" s="451"/>
      <c r="I6" s="489"/>
      <c r="J6" s="489"/>
      <c r="K6" s="580"/>
      <c r="L6" s="489"/>
      <c r="M6" s="489"/>
    </row>
    <row r="7" spans="1:13">
      <c r="A7" s="443" t="s">
        <v>388</v>
      </c>
      <c r="B7" s="444" t="s">
        <v>63</v>
      </c>
      <c r="C7" s="582" t="s">
        <v>193</v>
      </c>
      <c r="D7" s="584" t="s">
        <v>213</v>
      </c>
      <c r="E7" s="579"/>
      <c r="F7" s="450"/>
      <c r="G7" s="447">
        <f>SUM(' Ap C - Qtr LMI'!$F$11:$G$11)</f>
        <v>15274.18622</v>
      </c>
      <c r="H7" s="451"/>
      <c r="I7" s="489">
        <f>'Ap B - Qtr Electric Master'!$F$11</f>
        <v>700.29951467389196</v>
      </c>
      <c r="J7" s="489">
        <f>'Ap B - Qtr Electric Master'!$K$11</f>
        <v>11201.758852000001</v>
      </c>
      <c r="K7" s="580">
        <f>'Ap B - Qtr Electric Master'!$I$11</f>
        <v>0</v>
      </c>
      <c r="L7" s="489">
        <f>'Ap B - Qtr NG Master'!$F$11</f>
        <v>40436.430714965638</v>
      </c>
      <c r="M7" s="489">
        <f>'Ap B - Qtr NG Master'!$K$11</f>
        <v>694207.19862500008</v>
      </c>
    </row>
    <row r="8" spans="1:13" ht="30">
      <c r="A8" s="443" t="s">
        <v>388</v>
      </c>
      <c r="B8" s="444" t="s">
        <v>63</v>
      </c>
      <c r="C8" s="582" t="s">
        <v>193</v>
      </c>
      <c r="D8" s="584" t="s">
        <v>195</v>
      </c>
      <c r="E8" s="579"/>
      <c r="F8" s="450"/>
      <c r="G8" s="447">
        <f>SUM(' Ap C - Qtr LMI'!$F$12:$G$12)</f>
        <v>3151.3747499999999</v>
      </c>
      <c r="H8" s="451"/>
      <c r="I8" s="489">
        <f>'Ap B - Qtr Electric Master'!$F$12</f>
        <v>7633.4938661828055</v>
      </c>
      <c r="J8" s="489">
        <f>'Ap B - Qtr Electric Master'!$K$12</f>
        <v>105449.679336</v>
      </c>
      <c r="K8" s="580">
        <f>'Ap B - Qtr Electric Master'!$I$12</f>
        <v>0.59131549039476794</v>
      </c>
      <c r="L8" s="489">
        <f>'Ap B - Qtr NG Master'!$F$12</f>
        <v>31250.493761882979</v>
      </c>
      <c r="M8" s="489">
        <f>'Ap B - Qtr NG Master'!$K$12</f>
        <v>313386.00895799999</v>
      </c>
    </row>
    <row r="9" spans="1:13">
      <c r="A9" s="593" t="s">
        <v>388</v>
      </c>
      <c r="B9" s="594" t="s">
        <v>63</v>
      </c>
      <c r="C9" s="582" t="s">
        <v>193</v>
      </c>
      <c r="D9" s="584"/>
      <c r="E9" s="597">
        <f>'Ap B - Participant-Spend'!$F$13</f>
        <v>13996</v>
      </c>
      <c r="F9" s="598">
        <f>'Ap B - Participant-Spend'!$I$13</f>
        <v>17709.270857043324</v>
      </c>
      <c r="G9" s="451"/>
      <c r="H9" s="599">
        <f>'Ap B - Participant-Spend'!$J$13</f>
        <v>24460.411899999999</v>
      </c>
      <c r="I9" s="489"/>
      <c r="J9" s="489"/>
      <c r="K9" s="580"/>
      <c r="L9" s="489"/>
      <c r="M9" s="489"/>
    </row>
    <row r="10" spans="1:13" ht="30">
      <c r="A10" s="443" t="s">
        <v>388</v>
      </c>
      <c r="B10" s="444" t="s">
        <v>63</v>
      </c>
      <c r="C10" s="444" t="s">
        <v>197</v>
      </c>
      <c r="D10" s="452" t="s">
        <v>198</v>
      </c>
      <c r="E10" s="579">
        <f>'Ap B - Participant-Spend'!$F$14</f>
        <v>102566</v>
      </c>
      <c r="F10" s="450">
        <f>'Ap B - Participant-Spend'!$I$14</f>
        <v>19174.406527045241</v>
      </c>
      <c r="G10" s="447">
        <f>SUM(' Ap C - Qtr LMI'!$F$14:$G$14)</f>
        <v>2747.5023899999997</v>
      </c>
      <c r="H10" s="447">
        <f>'Ap B - Participant-Spend'!$J$14</f>
        <v>10092.694440000001</v>
      </c>
      <c r="I10" s="489">
        <f>'Ap B - Qtr Electric Master'!$F$14</f>
        <v>16304.133718412168</v>
      </c>
      <c r="J10" s="489">
        <f>'Ap B - Qtr Electric Master'!$K$14</f>
        <v>242443.90094999995</v>
      </c>
      <c r="K10" s="580">
        <f>'Ap B - Qtr Electric Master'!$I$14</f>
        <v>1.172522057536987</v>
      </c>
      <c r="L10" s="489">
        <f>'Ap B - Qtr NG Master'!$F$14</f>
        <v>7140.2669939230409</v>
      </c>
      <c r="M10" s="489">
        <f>'Ap B - Qtr NG Master'!$K$14</f>
        <v>85517.262438000005</v>
      </c>
    </row>
    <row r="11" spans="1:13">
      <c r="A11" s="443" t="s">
        <v>388</v>
      </c>
      <c r="B11" s="444" t="s">
        <v>63</v>
      </c>
      <c r="C11" s="444" t="s">
        <v>390</v>
      </c>
      <c r="D11" s="449" t="s">
        <v>200</v>
      </c>
      <c r="E11" s="579">
        <f>'Ap B - Participant-Spend'!$F$15</f>
        <v>1279910</v>
      </c>
      <c r="F11" s="450">
        <f>'Ap B - Participant-Spend'!$I$15</f>
        <v>8171.6749947833478</v>
      </c>
      <c r="G11" s="447"/>
      <c r="H11" s="447">
        <f>'Ap B - Participant-Spend'!$J$15</f>
        <v>6574.8797300000006</v>
      </c>
      <c r="I11" s="489">
        <f>'Ap B - Qtr Electric Master'!$F$15</f>
        <v>45799.338000000003</v>
      </c>
      <c r="J11" s="489">
        <f>'Ap B - Qtr Electric Master'!$K$15</f>
        <v>45799.338000000003</v>
      </c>
      <c r="K11" s="580">
        <f>'Ap B - Qtr Electric Master'!$I$15</f>
        <v>0</v>
      </c>
      <c r="L11" s="489">
        <f>'Ap B - Qtr NG Master'!$F$15</f>
        <v>347316.39999999991</v>
      </c>
      <c r="M11" s="489">
        <f>'Ap B - Qtr NG Master'!$K$15</f>
        <v>347316.39999999991</v>
      </c>
    </row>
    <row r="12" spans="1:13" ht="25.5" customHeight="1">
      <c r="A12" s="585" t="s">
        <v>388</v>
      </c>
      <c r="B12" s="586" t="s">
        <v>63</v>
      </c>
      <c r="C12" s="587" t="s">
        <v>67</v>
      </c>
      <c r="D12" s="587" t="s">
        <v>67</v>
      </c>
      <c r="E12" s="588">
        <f>'Tables 2-6'!$C$32</f>
        <v>2765</v>
      </c>
      <c r="F12" s="589">
        <f>'Tables 2-6'!$D$41</f>
        <v>24128</v>
      </c>
      <c r="G12" s="590"/>
      <c r="H12" s="590">
        <f>'Tables 2-6'!$C$41</f>
        <v>20572.578199999924</v>
      </c>
      <c r="I12" s="591">
        <f>'Tables 2-6'!$C$51</f>
        <v>2478.4640346169999</v>
      </c>
      <c r="J12" s="591"/>
      <c r="K12" s="592"/>
      <c r="L12" s="591">
        <f>'Tables 2-6'!$C$60</f>
        <v>16689.652395000001</v>
      </c>
      <c r="M12" s="591"/>
    </row>
    <row r="13" spans="1:13">
      <c r="A13" s="443" t="s">
        <v>388</v>
      </c>
      <c r="B13" s="444" t="s">
        <v>391</v>
      </c>
      <c r="C13" s="443" t="s">
        <v>214</v>
      </c>
      <c r="D13" s="452" t="s">
        <v>214</v>
      </c>
      <c r="E13" s="579">
        <f>'Ap B - Participant-Spend'!$F$19</f>
        <v>37961</v>
      </c>
      <c r="F13" s="450">
        <f>'Ap B - Participant-Spend'!$I$19</f>
        <v>41090.308989999998</v>
      </c>
      <c r="G13" s="447">
        <f>'Ap D - Qtr Business Class'!$F$8</f>
        <v>5033.9233011008519</v>
      </c>
      <c r="H13" s="447">
        <f>'Ap B - Participant-Spend'!$J$19</f>
        <v>5914.4227600000113</v>
      </c>
      <c r="I13" s="489">
        <f>'Ap B - Qtr Electric Master'!$F$19</f>
        <v>16557.780063953414</v>
      </c>
      <c r="J13" s="489">
        <f>'Ap B - Qtr Electric Master'!$K$19</f>
        <v>241345.63767697429</v>
      </c>
      <c r="K13" s="580">
        <f>'Ap B - Qtr Electric Master'!$I$19</f>
        <v>0.19795119212481754</v>
      </c>
      <c r="L13" s="489">
        <f>'Ap B - Qtr NG Master'!$F$19</f>
        <v>11771.016745769155</v>
      </c>
      <c r="M13" s="489">
        <f>'Ap B - Qtr NG Master'!$K$19</f>
        <v>199433.1228389648</v>
      </c>
    </row>
    <row r="14" spans="1:13">
      <c r="A14" s="443" t="s">
        <v>388</v>
      </c>
      <c r="B14" s="444" t="s">
        <v>391</v>
      </c>
      <c r="C14" s="443" t="s">
        <v>206</v>
      </c>
      <c r="D14" s="449" t="s">
        <v>207</v>
      </c>
      <c r="E14" s="579">
        <f>'Ap B - Participant-Spend'!$F$20</f>
        <v>4008</v>
      </c>
      <c r="F14" s="450">
        <f>'Ap B - Participant-Spend'!$I$20</f>
        <v>53779.517749999999</v>
      </c>
      <c r="G14" s="453">
        <f>SUM('Ap D - Qtr Business Class'!$F$9:$G$9)</f>
        <v>38430.818589999995</v>
      </c>
      <c r="H14" s="447">
        <f>'Ap B - Participant-Spend'!$J$20</f>
        <v>50533.606609999988</v>
      </c>
      <c r="I14" s="489">
        <f>'Ap B - Qtr Electric Master'!$F$20</f>
        <v>199236.12945530968</v>
      </c>
      <c r="J14" s="489">
        <f>'Ap B - Qtr Electric Master'!$K$20</f>
        <v>2966424.9549822095</v>
      </c>
      <c r="K14" s="580">
        <f>'Ap B - Qtr Electric Master'!$I$20</f>
        <v>38.359056446071158</v>
      </c>
      <c r="L14" s="489">
        <f>'Ap B - Qtr NG Master'!$F$20</f>
        <v>7764.3048985666655</v>
      </c>
      <c r="M14" s="489">
        <f>'Ap B - Qtr NG Master'!$K$20</f>
        <v>147768.62673399999</v>
      </c>
    </row>
    <row r="15" spans="1:13">
      <c r="A15" s="443" t="s">
        <v>388</v>
      </c>
      <c r="B15" s="444" t="s">
        <v>391</v>
      </c>
      <c r="C15" s="443" t="s">
        <v>206</v>
      </c>
      <c r="D15" s="449" t="s">
        <v>208</v>
      </c>
      <c r="E15" s="579">
        <f>'Ap B - Participant-Spend'!$F$21</f>
        <v>28</v>
      </c>
      <c r="F15" s="450">
        <f>'Ap B - Participant-Spend'!$I$21</f>
        <v>10242.52317</v>
      </c>
      <c r="G15" s="453">
        <f>SUM('Ap D - Qtr Business Class'!$F$10:$G$10)</f>
        <v>2327.5220887680002</v>
      </c>
      <c r="H15" s="447">
        <f>'Ap B - Participant-Spend'!$J$21</f>
        <v>5546.9687300000014</v>
      </c>
      <c r="I15" s="489">
        <f>'Ap B - Qtr Electric Master'!$F$21</f>
        <v>2020.3079360658926</v>
      </c>
      <c r="J15" s="489">
        <f>'Ap B - Qtr Electric Master'!$K$21</f>
        <v>26928.199799938928</v>
      </c>
      <c r="K15" s="580">
        <f>'Ap B - Qtr Electric Master'!$I$21</f>
        <v>0.26373388566666672</v>
      </c>
      <c r="L15" s="489">
        <f>'Ap B - Qtr NG Master'!$F$21</f>
        <v>55264.028000000006</v>
      </c>
      <c r="M15" s="489">
        <f>'Ap B - Qtr NG Master'!$K$21</f>
        <v>893080.16000000015</v>
      </c>
    </row>
    <row r="16" spans="1:13">
      <c r="A16" s="443" t="s">
        <v>388</v>
      </c>
      <c r="B16" s="444" t="s">
        <v>391</v>
      </c>
      <c r="C16" s="443" t="s">
        <v>206</v>
      </c>
      <c r="D16" s="449" t="s">
        <v>209</v>
      </c>
      <c r="E16" s="579">
        <f>'Ap B - Participant-Spend'!$F$22</f>
        <v>0</v>
      </c>
      <c r="F16" s="450">
        <f>'Ap B - Participant-Spend'!$I$22</f>
        <v>1876.4876300000001</v>
      </c>
      <c r="G16" s="453">
        <f>SUM('Ap D - Qtr Business Class'!$F$11:$G$11)</f>
        <v>0</v>
      </c>
      <c r="H16" s="447">
        <f>'Ap B - Participant-Spend'!$J$22</f>
        <v>769.96269999999902</v>
      </c>
      <c r="I16" s="489">
        <f>'Ap B - Qtr Electric Master'!$F$22</f>
        <v>0</v>
      </c>
      <c r="J16" s="489">
        <f>'Ap B - Qtr Electric Master'!$K$22</f>
        <v>0</v>
      </c>
      <c r="K16" s="580">
        <f>'Ap B - Qtr Electric Master'!$I$22</f>
        <v>0</v>
      </c>
      <c r="L16" s="489">
        <f>'Ap B - Qtr NG Master'!$F$22</f>
        <v>0</v>
      </c>
      <c r="M16" s="489">
        <f>'Ap B - Qtr NG Master'!$K$22</f>
        <v>0</v>
      </c>
    </row>
    <row r="17" spans="1:13">
      <c r="A17" s="443" t="s">
        <v>388</v>
      </c>
      <c r="B17" s="444" t="s">
        <v>391</v>
      </c>
      <c r="C17" s="443" t="s">
        <v>206</v>
      </c>
      <c r="D17" s="449" t="s">
        <v>210</v>
      </c>
      <c r="E17" s="579">
        <f>'Ap B - Participant-Spend'!$F$23</f>
        <v>0</v>
      </c>
      <c r="F17" s="450">
        <f>'Ap B - Participant-Spend'!$I$23</f>
        <v>63991.576050000003</v>
      </c>
      <c r="G17" s="453">
        <f>SUM('Ap D - Qtr Business Class'!$F$12:$G$12)</f>
        <v>0</v>
      </c>
      <c r="H17" s="447">
        <f>'Ap B - Participant-Spend'!$J$23</f>
        <v>7678.802520000002</v>
      </c>
      <c r="I17" s="489">
        <f>'Ap B - Qtr Electric Master'!$F$23</f>
        <v>0</v>
      </c>
      <c r="J17" s="489">
        <f>'Ap B - Qtr Electric Master'!$K$23</f>
        <v>0</v>
      </c>
      <c r="K17" s="580">
        <f>'Ap B - Qtr Electric Master'!$I$23</f>
        <v>0</v>
      </c>
      <c r="L17" s="489">
        <f>'Ap B - Qtr NG Master'!$F$23</f>
        <v>0</v>
      </c>
      <c r="M17" s="489">
        <f>'Ap B - Qtr NG Master'!$K$23</f>
        <v>0</v>
      </c>
    </row>
    <row r="18" spans="1:13">
      <c r="A18" s="443" t="s">
        <v>388</v>
      </c>
      <c r="B18" s="444" t="s">
        <v>261</v>
      </c>
      <c r="C18" s="443" t="s">
        <v>261</v>
      </c>
      <c r="D18" s="449" t="s">
        <v>214</v>
      </c>
      <c r="E18" s="579">
        <f>'Ap B - Participant-Spend'!$F$27</f>
        <v>6851</v>
      </c>
      <c r="F18" s="450">
        <f>'Ap B - Participant-Spend'!$I$27</f>
        <v>3547.8247830392429</v>
      </c>
      <c r="G18" s="447">
        <f>SUM(' Ap C - Qtr LMI'!F19:G19)</f>
        <v>1038.4625000000001</v>
      </c>
      <c r="H18" s="447">
        <f>'Ap B - Participant-Spend'!$J$27</f>
        <v>2578.2594099999992</v>
      </c>
      <c r="I18" s="489">
        <f>'Ap B - Qtr Electric Master'!$F$27</f>
        <v>2483.9714972401557</v>
      </c>
      <c r="J18" s="489">
        <f>'Ap B - Qtr Electric Master'!$K$27</f>
        <v>32259.281809999997</v>
      </c>
      <c r="K18" s="580">
        <f>'Ap B - Qtr Electric Master'!$I$27</f>
        <v>0.20745432409342801</v>
      </c>
      <c r="L18" s="489">
        <f>'Ap B - Qtr NG Master'!$F$27</f>
        <v>24208.948660624999</v>
      </c>
      <c r="M18" s="489">
        <f>'Ap B - Qtr NG Master'!$K$27</f>
        <v>242089.48662400001</v>
      </c>
    </row>
    <row r="19" spans="1:13">
      <c r="A19" s="593" t="s">
        <v>388</v>
      </c>
      <c r="B19" s="594"/>
      <c r="C19" s="593" t="s">
        <v>221</v>
      </c>
      <c r="D19" s="595"/>
      <c r="E19" s="445"/>
      <c r="F19" s="600">
        <f>'Ap B - Participant-Spend'!I36</f>
        <v>35987.175236000003</v>
      </c>
      <c r="G19" s="451"/>
      <c r="H19" s="600">
        <f>'Ap B - Participant-Spend'!J36</f>
        <v>36082.213549999957</v>
      </c>
      <c r="I19" s="448"/>
      <c r="J19" s="448"/>
      <c r="K19" s="448"/>
      <c r="L19" s="448"/>
      <c r="M19" s="448"/>
    </row>
    <row r="20" spans="1:13">
      <c r="A20" s="443"/>
      <c r="B20" s="444"/>
      <c r="C20" s="443"/>
      <c r="D20" s="449"/>
      <c r="E20" s="445"/>
      <c r="F20" s="446"/>
      <c r="G20" s="451"/>
      <c r="H20" s="451"/>
      <c r="I20" s="448"/>
      <c r="J20" s="448"/>
      <c r="K20" s="448"/>
      <c r="L20" s="448"/>
      <c r="M20" s="448"/>
    </row>
    <row r="21" spans="1:13">
      <c r="A21" s="443"/>
      <c r="B21" s="444"/>
      <c r="C21" s="443"/>
      <c r="D21" s="449"/>
      <c r="E21" s="445"/>
      <c r="F21" s="446"/>
      <c r="G21" s="451"/>
      <c r="H21" s="451"/>
      <c r="I21" s="448"/>
      <c r="J21" s="448"/>
      <c r="K21" s="448"/>
      <c r="L21" s="448"/>
      <c r="M21" s="448"/>
    </row>
    <row r="22" spans="1:13">
      <c r="A22" s="443"/>
      <c r="B22" s="444"/>
      <c r="C22" s="443"/>
      <c r="D22" s="449"/>
      <c r="E22" s="445"/>
      <c r="F22" s="446"/>
      <c r="G22" s="451"/>
      <c r="H22" s="451"/>
      <c r="I22" s="448"/>
      <c r="J22" s="448"/>
      <c r="K22" s="448"/>
      <c r="L22" s="448"/>
      <c r="M22" s="448"/>
    </row>
    <row r="23" spans="1:13">
      <c r="A23" s="443"/>
      <c r="B23" s="444"/>
      <c r="C23" s="443"/>
      <c r="D23" s="449"/>
      <c r="E23" s="445"/>
      <c r="F23" s="446"/>
      <c r="G23" s="451"/>
      <c r="H23" s="451"/>
      <c r="I23" s="448"/>
      <c r="J23" s="448"/>
      <c r="K23" s="448"/>
      <c r="L23" s="448"/>
      <c r="M23" s="448"/>
    </row>
    <row r="24" spans="1:13">
      <c r="A24" s="443"/>
      <c r="B24" s="444"/>
      <c r="C24" s="443"/>
      <c r="D24" s="449"/>
      <c r="E24" s="445"/>
      <c r="F24" s="446"/>
      <c r="G24" s="451"/>
      <c r="H24" s="451"/>
      <c r="I24" s="448"/>
      <c r="J24" s="448"/>
      <c r="K24" s="448"/>
      <c r="L24" s="448"/>
      <c r="M24" s="448"/>
    </row>
    <row r="25" spans="1:13">
      <c r="A25" s="443"/>
      <c r="B25" s="444"/>
      <c r="C25" s="443"/>
      <c r="D25" s="449"/>
      <c r="E25" s="445"/>
      <c r="F25" s="446"/>
      <c r="G25" s="451"/>
      <c r="H25" s="451"/>
      <c r="I25" s="448"/>
      <c r="J25" s="448"/>
      <c r="K25" s="448"/>
      <c r="L25" s="448"/>
      <c r="M25" s="448"/>
    </row>
    <row r="26" spans="1:13">
      <c r="A26" s="443"/>
      <c r="B26" s="444"/>
      <c r="C26" s="443"/>
      <c r="D26" s="449"/>
      <c r="E26" s="445"/>
      <c r="F26" s="446"/>
      <c r="G26" s="451"/>
      <c r="H26" s="451"/>
      <c r="I26" s="448"/>
      <c r="J26" s="448"/>
      <c r="K26" s="448"/>
      <c r="L26" s="448"/>
      <c r="M26" s="448"/>
    </row>
    <row r="27" spans="1:13">
      <c r="A27" s="443"/>
      <c r="B27" s="444"/>
      <c r="C27" s="443"/>
      <c r="D27" s="449"/>
      <c r="E27" s="445"/>
      <c r="F27" s="446"/>
      <c r="G27" s="451"/>
      <c r="H27" s="451"/>
      <c r="I27" s="448"/>
      <c r="J27" s="448"/>
      <c r="K27" s="448"/>
      <c r="L27" s="448"/>
      <c r="M27" s="448"/>
    </row>
  </sheetData>
  <mergeCells count="4">
    <mergeCell ref="A2:C2"/>
    <mergeCell ref="F2:H2"/>
    <mergeCell ref="I2:K2"/>
    <mergeCell ref="L2:M2"/>
  </mergeCells>
  <conditionalFormatting sqref="G4:H18 G20:H27 G19">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F00-000000000000}">
          <x14:formula1>
            <xm:f>Lookup_Sheet!$A$18:$A$24</xm:f>
          </x14:formula1>
          <xm:sqref>A4:A18 A20:A27</xm:sqref>
        </x14:dataValidation>
        <x14:dataValidation type="list" allowBlank="1" showInputMessage="1" showErrorMessage="1" xr:uid="{00000000-0002-0000-0F00-000001000000}">
          <x14:formula1>
            <xm:f>Lookup_Sheet!$A$2:$A$5</xm:f>
          </x14:formula1>
          <xm:sqref>B4:B27</xm:sqref>
        </x14:dataValidation>
        <x14:dataValidation type="list" allowBlank="1" showInputMessage="1" xr:uid="{00000000-0002-0000-0F00-000002000000}">
          <x14:formula1>
            <xm:f>Lookup_Sheet!$A$8:$A$10</xm:f>
          </x14:formula1>
          <xm:sqref>D12 C4:C27</xm:sqref>
        </x14:dataValidation>
        <x14:dataValidation type="list" allowBlank="1" showInputMessage="1" xr:uid="{00000000-0002-0000-0F00-000003000000}">
          <x14:formula1>
            <xm:f>Lookup_Sheet!$A$13:$A$15</xm:f>
          </x14:formula1>
          <xm:sqref>D4:D11 D13:D27</xm:sqref>
        </x14:dataValidation>
        <x14:dataValidation type="list" allowBlank="1" showInputMessage="1" showErrorMessage="1" xr:uid="{00000000-0002-0000-0F00-000004000000}">
          <x14:formula1>
            <xm:f>Lookup_Sheet!$A$28:$A$39</xm:f>
          </x14:formula1>
          <xm:sqref>B1</xm:sqref>
        </x14:dataValidation>
        <x14:dataValidation type="list" allowBlank="1" showInputMessage="1" showErrorMessage="1" xr:uid="{00000000-0002-0000-0F00-000005000000}">
          <x14:formula1>
            <xm:f>'C:\Users\A00126683\Documents\01 RES Savings Reports\3-Reporting to BPU\FY21-22\Annual Report template\[NJ EE Quarterly Report Table PSEG PY22 Q4-Phil_0923-Edits.xlsx]Lookup_Sheet'!#REF!</xm:f>
          </x14:formula1>
          <xm:sqref>A19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9"/>
  <sheetViews>
    <sheetView workbookViewId="0">
      <selection activeCell="M28" sqref="M28"/>
    </sheetView>
  </sheetViews>
  <sheetFormatPr defaultRowHeight="15"/>
  <cols>
    <col min="1" max="1" width="51.85546875" bestFit="1" customWidth="1"/>
    <col min="3" max="3" width="7.42578125" bestFit="1" customWidth="1"/>
  </cols>
  <sheetData>
    <row r="1" spans="1:1">
      <c r="A1" s="454" t="s">
        <v>379</v>
      </c>
    </row>
    <row r="2" spans="1:1">
      <c r="A2" s="21" t="s">
        <v>63</v>
      </c>
    </row>
    <row r="3" spans="1:1">
      <c r="A3" s="21" t="s">
        <v>391</v>
      </c>
    </row>
    <row r="4" spans="1:1">
      <c r="A4" s="21" t="s">
        <v>261</v>
      </c>
    </row>
    <row r="5" spans="1:1">
      <c r="A5" s="21" t="s">
        <v>392</v>
      </c>
    </row>
    <row r="7" spans="1:1">
      <c r="A7" s="454" t="s">
        <v>320</v>
      </c>
    </row>
    <row r="8" spans="1:1">
      <c r="A8" s="21" t="s">
        <v>389</v>
      </c>
    </row>
    <row r="9" spans="1:1">
      <c r="A9" s="21" t="s">
        <v>214</v>
      </c>
    </row>
    <row r="10" spans="1:1">
      <c r="A10" s="21" t="s">
        <v>261</v>
      </c>
    </row>
    <row r="12" spans="1:1">
      <c r="A12" s="454" t="s">
        <v>203</v>
      </c>
    </row>
    <row r="13" spans="1:1">
      <c r="A13" s="21" t="s">
        <v>213</v>
      </c>
    </row>
    <row r="14" spans="1:1">
      <c r="A14" s="455" t="s">
        <v>266</v>
      </c>
    </row>
    <row r="15" spans="1:1">
      <c r="A15" s="455" t="s">
        <v>214</v>
      </c>
    </row>
    <row r="17" spans="1:1">
      <c r="A17" s="454" t="s">
        <v>393</v>
      </c>
    </row>
    <row r="18" spans="1:1">
      <c r="A18" s="456" t="s">
        <v>394</v>
      </c>
    </row>
    <row r="19" spans="1:1">
      <c r="A19" s="456" t="s">
        <v>395</v>
      </c>
    </row>
    <row r="20" spans="1:1">
      <c r="A20" s="456" t="s">
        <v>396</v>
      </c>
    </row>
    <row r="21" spans="1:1">
      <c r="A21" s="456" t="s">
        <v>397</v>
      </c>
    </row>
    <row r="22" spans="1:1">
      <c r="A22" s="457" t="s">
        <v>388</v>
      </c>
    </row>
    <row r="23" spans="1:1">
      <c r="A23" s="456" t="s">
        <v>398</v>
      </c>
    </row>
    <row r="24" spans="1:1">
      <c r="A24" s="456" t="s">
        <v>399</v>
      </c>
    </row>
    <row r="27" spans="1:1">
      <c r="A27" s="458" t="s">
        <v>400</v>
      </c>
    </row>
    <row r="28" spans="1:1">
      <c r="A28" s="459" t="s">
        <v>401</v>
      </c>
    </row>
    <row r="29" spans="1:1">
      <c r="A29" s="459" t="s">
        <v>402</v>
      </c>
    </row>
    <row r="30" spans="1:1">
      <c r="A30" s="459" t="s">
        <v>403</v>
      </c>
    </row>
    <row r="31" spans="1:1">
      <c r="A31" s="459" t="s">
        <v>372</v>
      </c>
    </row>
    <row r="32" spans="1:1">
      <c r="A32" s="459" t="s">
        <v>404</v>
      </c>
    </row>
    <row r="33" spans="1:1">
      <c r="A33" s="459" t="s">
        <v>405</v>
      </c>
    </row>
    <row r="34" spans="1:1">
      <c r="A34" s="459" t="s">
        <v>406</v>
      </c>
    </row>
    <row r="35" spans="1:1">
      <c r="A35" s="459" t="s">
        <v>407</v>
      </c>
    </row>
    <row r="36" spans="1:1">
      <c r="A36" s="459" t="s">
        <v>408</v>
      </c>
    </row>
    <row r="37" spans="1:1">
      <c r="A37" s="459" t="s">
        <v>409</v>
      </c>
    </row>
    <row r="38" spans="1:1">
      <c r="A38" s="459" t="s">
        <v>410</v>
      </c>
    </row>
    <row r="39" spans="1:1">
      <c r="A39" s="459" t="s">
        <v>411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L73"/>
  <sheetViews>
    <sheetView topLeftCell="A32" zoomScaleNormal="100" workbookViewId="0">
      <selection activeCell="E14" sqref="E14"/>
    </sheetView>
  </sheetViews>
  <sheetFormatPr defaultRowHeight="15"/>
  <cols>
    <col min="1" max="1" width="45.7109375" customWidth="1"/>
    <col min="2" max="2" width="13.5703125" customWidth="1"/>
    <col min="3" max="5" width="13.7109375" customWidth="1"/>
    <col min="6" max="6" width="13.7109375" bestFit="1" customWidth="1"/>
    <col min="7" max="7" width="12.7109375" customWidth="1"/>
    <col min="8" max="8" width="4.7109375" customWidth="1"/>
    <col min="9" max="9" width="29.28515625" bestFit="1" customWidth="1"/>
    <col min="10" max="10" width="26" bestFit="1" customWidth="1"/>
    <col min="11" max="11" width="14.5703125" customWidth="1"/>
    <col min="12" max="12" width="3.42578125" customWidth="1"/>
  </cols>
  <sheetData>
    <row r="1" spans="1:12" ht="20.100000000000001" customHeight="1">
      <c r="A1" s="536" t="s">
        <v>27</v>
      </c>
      <c r="I1" s="687" t="s">
        <v>28</v>
      </c>
      <c r="J1" s="688"/>
      <c r="K1" s="689"/>
    </row>
    <row r="2" spans="1:12" ht="17.100000000000001" customHeight="1">
      <c r="A2" s="536" t="s">
        <v>29</v>
      </c>
      <c r="I2" s="606" t="s">
        <v>30</v>
      </c>
      <c r="J2" s="606" t="s">
        <v>31</v>
      </c>
      <c r="K2" s="606" t="s">
        <v>32</v>
      </c>
      <c r="L2" s="481"/>
    </row>
    <row r="3" spans="1:12" ht="48">
      <c r="A3" s="547"/>
      <c r="B3" s="498" t="s">
        <v>33</v>
      </c>
      <c r="C3" s="498" t="s">
        <v>34</v>
      </c>
      <c r="D3" s="498" t="s">
        <v>35</v>
      </c>
      <c r="E3" s="498" t="s">
        <v>36</v>
      </c>
      <c r="F3" s="498" t="s">
        <v>37</v>
      </c>
      <c r="G3" s="498" t="s">
        <v>38</v>
      </c>
      <c r="I3" s="607">
        <f>E50</f>
        <v>1.5758000000000001</v>
      </c>
      <c r="J3" s="607">
        <f>E59</f>
        <v>1.2007000000000001</v>
      </c>
      <c r="K3" s="607">
        <f>E73</f>
        <v>0.71742191470006045</v>
      </c>
      <c r="L3" s="484"/>
    </row>
    <row r="4" spans="1:12" ht="18" customHeight="1">
      <c r="A4" s="485" t="s">
        <v>39</v>
      </c>
      <c r="B4" s="603">
        <f>C50</f>
        <v>692361.70191658253</v>
      </c>
      <c r="C4" s="553">
        <f>C51</f>
        <v>2478.4640346169999</v>
      </c>
      <c r="D4" s="553">
        <v>16823.319461142579</v>
      </c>
      <c r="E4" s="553">
        <f>SUM(B4:D4)</f>
        <v>711663.48541234201</v>
      </c>
      <c r="F4" s="603">
        <f>D50</f>
        <v>439366.56917000003</v>
      </c>
      <c r="G4" s="604">
        <f>ROUND(E4/F4,3)</f>
        <v>1.62</v>
      </c>
      <c r="L4" s="484"/>
    </row>
    <row r="5" spans="1:12" ht="18" customHeight="1">
      <c r="A5" s="485" t="s">
        <v>40</v>
      </c>
      <c r="B5" s="553">
        <f>'Ap B - Qtr Electric Master'!K35</f>
        <v>9360228.7333150655</v>
      </c>
      <c r="C5" s="553">
        <v>37525.737988255001</v>
      </c>
      <c r="D5" s="553">
        <v>268538.16880226228</v>
      </c>
      <c r="E5" s="553">
        <f t="shared" ref="E5:E8" si="0">SUM(B5:D5)</f>
        <v>9666292.6401055828</v>
      </c>
      <c r="F5" s="603">
        <f>2985212297/1000</f>
        <v>2985212.2969999998</v>
      </c>
      <c r="G5" s="604">
        <f>ROUND(E5/F5,3)</f>
        <v>3.238</v>
      </c>
      <c r="L5" s="484"/>
    </row>
    <row r="6" spans="1:12" ht="18" customHeight="1">
      <c r="A6" s="485" t="s">
        <v>41</v>
      </c>
      <c r="B6" s="605">
        <f>'Ap B - Qtr Electric Master'!I35</f>
        <v>71.058550513774961</v>
      </c>
      <c r="C6" s="605">
        <v>0.38611905000000002</v>
      </c>
      <c r="D6" s="605">
        <v>2.4972092021246168</v>
      </c>
      <c r="E6" s="605">
        <f t="shared" si="0"/>
        <v>73.941878765899588</v>
      </c>
      <c r="F6" s="486"/>
      <c r="G6" s="487"/>
      <c r="L6" s="484"/>
    </row>
    <row r="7" spans="1:12" ht="18" customHeight="1">
      <c r="A7" s="485" t="s">
        <v>42</v>
      </c>
      <c r="B7" s="605">
        <f>(B5/B4)*B6</f>
        <v>960.66013533904595</v>
      </c>
      <c r="C7" s="605">
        <f>(C5/C4)*C6</f>
        <v>5.8461216705987011</v>
      </c>
      <c r="D7" s="605">
        <f>(D5/D4)*D6</f>
        <v>39.861098031432057</v>
      </c>
      <c r="E7" s="605">
        <f t="shared" si="0"/>
        <v>1006.3673550410767</v>
      </c>
      <c r="F7" s="486"/>
      <c r="G7" s="487"/>
      <c r="H7" s="484"/>
      <c r="L7" s="484"/>
    </row>
    <row r="8" spans="1:12" ht="18" customHeight="1">
      <c r="A8" s="485" t="s">
        <v>43</v>
      </c>
      <c r="B8" s="603">
        <v>502863.77961419994</v>
      </c>
      <c r="C8" s="553">
        <f>C5</f>
        <v>37525.737988255001</v>
      </c>
      <c r="D8" s="553">
        <v>0</v>
      </c>
      <c r="E8" s="553">
        <f t="shared" si="0"/>
        <v>540389.51760245499</v>
      </c>
      <c r="F8" s="486"/>
      <c r="G8" s="487"/>
      <c r="H8" s="484"/>
      <c r="I8" s="484"/>
      <c r="J8" s="484"/>
      <c r="K8" s="484"/>
      <c r="L8" s="484"/>
    </row>
    <row r="9" spans="1:12" ht="18" customHeight="1">
      <c r="A9" s="485" t="s">
        <v>44</v>
      </c>
      <c r="B9" s="603">
        <v>2546610.2626733528</v>
      </c>
      <c r="C9" s="486"/>
      <c r="D9" s="553">
        <v>0</v>
      </c>
      <c r="E9" s="553">
        <f>B9+D9</f>
        <v>2546610.2626733528</v>
      </c>
      <c r="F9" s="486"/>
      <c r="G9" s="487"/>
      <c r="H9" s="484"/>
      <c r="I9" s="484"/>
      <c r="J9" s="484"/>
      <c r="K9" s="484"/>
      <c r="L9" s="484"/>
    </row>
    <row r="10" spans="1:12" ht="32.25">
      <c r="A10" s="485" t="s">
        <v>45</v>
      </c>
      <c r="B10" s="657">
        <f>'AP H - CostTest'!G63*1000</f>
        <v>440983202.2188558</v>
      </c>
      <c r="C10" s="486"/>
      <c r="D10" s="487"/>
      <c r="E10" s="657">
        <f>B10</f>
        <v>440983202.2188558</v>
      </c>
      <c r="F10" s="487"/>
      <c r="G10" s="487"/>
      <c r="H10" s="484"/>
      <c r="I10" s="484"/>
      <c r="J10" s="484"/>
      <c r="K10" s="484"/>
      <c r="L10" s="484"/>
    </row>
    <row r="11" spans="1:12" ht="12" customHeight="1">
      <c r="H11" s="484"/>
      <c r="I11" s="484"/>
      <c r="J11" s="484"/>
      <c r="K11" s="484"/>
      <c r="L11" s="484"/>
    </row>
    <row r="12" spans="1:12">
      <c r="A12" t="s">
        <v>46</v>
      </c>
      <c r="H12" s="484"/>
      <c r="I12" s="484"/>
      <c r="J12" s="484"/>
      <c r="K12" s="484"/>
      <c r="L12" s="484"/>
    </row>
    <row r="13" spans="1:12">
      <c r="A13" t="s">
        <v>47</v>
      </c>
      <c r="H13" s="484"/>
      <c r="I13" s="484"/>
      <c r="J13" s="484"/>
      <c r="K13" s="484"/>
      <c r="L13" s="484"/>
    </row>
    <row r="14" spans="1:12">
      <c r="A14" t="s">
        <v>48</v>
      </c>
      <c r="H14" s="484"/>
      <c r="I14" s="484"/>
      <c r="J14" s="484"/>
      <c r="K14" s="484"/>
      <c r="L14" s="484"/>
    </row>
    <row r="15" spans="1:12">
      <c r="H15" s="484"/>
      <c r="I15" s="484"/>
      <c r="J15" s="484"/>
      <c r="K15" s="484"/>
      <c r="L15" s="484"/>
    </row>
    <row r="16" spans="1:12" ht="17.100000000000001" customHeight="1">
      <c r="A16" s="536" t="s">
        <v>49</v>
      </c>
      <c r="H16" s="484"/>
      <c r="I16" s="484"/>
      <c r="J16" s="484"/>
      <c r="K16" s="484"/>
      <c r="L16" s="484"/>
    </row>
    <row r="17" spans="1:12" ht="48">
      <c r="A17" s="547"/>
      <c r="B17" s="547" t="s">
        <v>33</v>
      </c>
      <c r="C17" s="547" t="s">
        <v>34</v>
      </c>
      <c r="D17" s="547" t="s">
        <v>35</v>
      </c>
      <c r="E17" s="498" t="s">
        <v>36</v>
      </c>
      <c r="F17" s="498" t="s">
        <v>50</v>
      </c>
      <c r="G17" s="498" t="s">
        <v>38</v>
      </c>
      <c r="H17" s="484"/>
      <c r="I17" s="484"/>
      <c r="J17" s="484"/>
      <c r="K17" s="484"/>
      <c r="L17" s="484"/>
    </row>
    <row r="18" spans="1:12" ht="18" customHeight="1">
      <c r="A18" s="485" t="s">
        <v>51</v>
      </c>
      <c r="B18" s="603">
        <f>C59</f>
        <v>1492019.9783636548</v>
      </c>
      <c r="C18" s="553">
        <f>C60</f>
        <v>16689.652395000001</v>
      </c>
      <c r="D18" s="553">
        <v>50510.393270340821</v>
      </c>
      <c r="E18" s="553">
        <f t="shared" ref="E18:E19" si="1">SUM(B18:D18)</f>
        <v>1559220.0240289955</v>
      </c>
      <c r="F18" s="603">
        <f>D59</f>
        <v>1242590.5265610002</v>
      </c>
      <c r="G18" s="604">
        <f>ROUND(E18/F18,3)</f>
        <v>1.2549999999999999</v>
      </c>
      <c r="H18" s="484"/>
      <c r="I18" s="484"/>
      <c r="J18" s="484"/>
      <c r="K18" s="484"/>
      <c r="L18" s="484"/>
    </row>
    <row r="19" spans="1:12" ht="18" customHeight="1">
      <c r="A19" s="485" t="s">
        <v>52</v>
      </c>
      <c r="B19" s="603">
        <f>'Ap B - Qtr NG Master'!K35</f>
        <v>11500086.782935964</v>
      </c>
      <c r="C19" s="553">
        <v>307591.21269900003</v>
      </c>
      <c r="D19" s="553">
        <v>1035843.7785913725</v>
      </c>
      <c r="E19" s="553">
        <f t="shared" si="1"/>
        <v>12843521.774226336</v>
      </c>
      <c r="F19" s="603">
        <f>94604424.8/10</f>
        <v>9460442.4800000004</v>
      </c>
      <c r="G19" s="604">
        <f>ROUND(E19/F19,3)</f>
        <v>1.3580000000000001</v>
      </c>
      <c r="H19" s="484"/>
      <c r="I19" s="484"/>
      <c r="J19" s="484"/>
      <c r="K19" s="484"/>
      <c r="L19" s="484"/>
    </row>
    <row r="20" spans="1:12" ht="18" customHeight="1">
      <c r="A20" s="485" t="s">
        <v>53</v>
      </c>
      <c r="B20" s="486"/>
      <c r="C20" s="486"/>
      <c r="D20" s="486"/>
      <c r="E20" s="486"/>
      <c r="F20" s="486"/>
      <c r="G20" s="487"/>
      <c r="H20" s="484"/>
      <c r="I20" s="484"/>
      <c r="J20" s="484"/>
      <c r="K20" s="484"/>
      <c r="L20" s="484"/>
    </row>
    <row r="21" spans="1:12" ht="18" customHeight="1">
      <c r="A21" s="485" t="s">
        <v>54</v>
      </c>
      <c r="B21" s="486"/>
      <c r="C21" s="486"/>
      <c r="D21" s="486"/>
      <c r="E21" s="486"/>
      <c r="F21" s="486"/>
      <c r="G21" s="487"/>
      <c r="H21" s="484"/>
      <c r="I21" s="484"/>
      <c r="J21" s="484"/>
      <c r="K21" s="484"/>
      <c r="L21" s="484"/>
    </row>
    <row r="22" spans="1:12" ht="18" customHeight="1">
      <c r="A22" s="485" t="s">
        <v>55</v>
      </c>
      <c r="B22" s="603">
        <v>2109089.9331740001</v>
      </c>
      <c r="C22" s="553">
        <f>C19</f>
        <v>307591.21269900003</v>
      </c>
      <c r="D22" s="553">
        <v>0</v>
      </c>
      <c r="E22" s="553">
        <f t="shared" ref="E22" si="2">SUM(B22:D22)</f>
        <v>2416681.1458729999</v>
      </c>
      <c r="F22" s="486"/>
      <c r="G22" s="487"/>
      <c r="H22" s="484"/>
      <c r="I22" s="484"/>
      <c r="J22" s="484"/>
      <c r="K22" s="484"/>
      <c r="L22" s="484"/>
    </row>
    <row r="23" spans="1:12" ht="18" customHeight="1">
      <c r="A23" s="485" t="s">
        <v>56</v>
      </c>
      <c r="B23" s="603">
        <v>939389.36457296496</v>
      </c>
      <c r="C23" s="486"/>
      <c r="D23" s="553">
        <v>0</v>
      </c>
      <c r="E23" s="553">
        <f>B23+D23</f>
        <v>939389.36457296496</v>
      </c>
      <c r="F23" s="486"/>
      <c r="G23" s="487"/>
      <c r="H23" s="484"/>
      <c r="I23" s="484"/>
      <c r="J23" s="484"/>
      <c r="K23" s="484"/>
      <c r="L23" s="484"/>
    </row>
    <row r="24" spans="1:12" ht="32.25">
      <c r="A24" s="485" t="s">
        <v>45</v>
      </c>
      <c r="B24" s="657">
        <f>B10</f>
        <v>440983202.2188558</v>
      </c>
      <c r="C24" s="486"/>
      <c r="D24" s="487"/>
      <c r="E24" s="657">
        <f>B24</f>
        <v>440983202.2188558</v>
      </c>
      <c r="F24" s="487"/>
      <c r="G24" s="487"/>
      <c r="H24" s="484"/>
      <c r="I24" s="484"/>
      <c r="J24" s="484"/>
      <c r="K24" s="484"/>
      <c r="L24" s="484"/>
    </row>
    <row r="26" spans="1:12" ht="20.100000000000001" customHeight="1">
      <c r="A26" s="536" t="s">
        <v>57</v>
      </c>
    </row>
    <row r="27" spans="1:12" ht="36">
      <c r="A27" s="547" t="s">
        <v>58</v>
      </c>
      <c r="B27" s="547" t="s">
        <v>59</v>
      </c>
      <c r="C27" s="498" t="s">
        <v>60</v>
      </c>
      <c r="D27" s="498" t="s">
        <v>61</v>
      </c>
      <c r="E27" s="498" t="s">
        <v>62</v>
      </c>
    </row>
    <row r="28" spans="1:12">
      <c r="A28" s="485" t="s">
        <v>63</v>
      </c>
      <c r="B28" s="489">
        <v>1800506</v>
      </c>
      <c r="C28" s="489">
        <v>3673961</v>
      </c>
      <c r="D28" s="489">
        <v>2492714</v>
      </c>
      <c r="E28" s="490">
        <v>1.4739</v>
      </c>
    </row>
    <row r="29" spans="1:12">
      <c r="A29" s="485" t="s">
        <v>64</v>
      </c>
      <c r="B29" s="489">
        <v>3081</v>
      </c>
      <c r="C29" s="489">
        <v>6851</v>
      </c>
      <c r="D29" s="489">
        <v>13110</v>
      </c>
      <c r="E29" s="490">
        <v>0.52259999999999995</v>
      </c>
    </row>
    <row r="30" spans="1:12">
      <c r="A30" s="485" t="s">
        <v>65</v>
      </c>
      <c r="B30" s="489">
        <v>7735</v>
      </c>
      <c r="C30" s="489">
        <v>41997</v>
      </c>
      <c r="D30" s="489">
        <v>2245</v>
      </c>
      <c r="E30" s="490">
        <v>18.706900000000001</v>
      </c>
    </row>
    <row r="31" spans="1:12" ht="30">
      <c r="A31" s="491" t="s">
        <v>66</v>
      </c>
      <c r="B31" s="492">
        <v>1811322</v>
      </c>
      <c r="C31" s="492">
        <v>3722809</v>
      </c>
      <c r="D31" s="492">
        <v>2508069</v>
      </c>
      <c r="E31" s="493">
        <v>1.4843</v>
      </c>
    </row>
    <row r="32" spans="1:12">
      <c r="A32" s="485" t="s">
        <v>67</v>
      </c>
      <c r="B32" s="489">
        <v>755</v>
      </c>
      <c r="C32" s="489">
        <v>2765</v>
      </c>
      <c r="D32" s="489">
        <v>4280</v>
      </c>
      <c r="E32" s="490">
        <v>0.64600000000000002</v>
      </c>
    </row>
    <row r="33" spans="1:5">
      <c r="A33" s="491" t="s">
        <v>68</v>
      </c>
      <c r="B33" s="492">
        <v>1812077</v>
      </c>
      <c r="C33" s="492">
        <v>3725574</v>
      </c>
      <c r="D33" s="492">
        <v>2512349</v>
      </c>
      <c r="E33" s="493">
        <v>1.4829000000000001</v>
      </c>
    </row>
    <row r="35" spans="1:5" ht="20.100000000000001" customHeight="1">
      <c r="A35" s="536" t="s">
        <v>69</v>
      </c>
    </row>
    <row r="36" spans="1:5" ht="36">
      <c r="A36" s="547" t="s">
        <v>70</v>
      </c>
      <c r="B36" s="547" t="s">
        <v>71</v>
      </c>
      <c r="C36" s="498" t="s">
        <v>72</v>
      </c>
      <c r="D36" s="498" t="s">
        <v>73</v>
      </c>
      <c r="E36" s="498" t="s">
        <v>74</v>
      </c>
    </row>
    <row r="37" spans="1:5">
      <c r="A37" s="485" t="s">
        <v>63</v>
      </c>
      <c r="B37" s="494">
        <v>32515.228490000129</v>
      </c>
      <c r="C37" s="494">
        <v>105399.17684000028</v>
      </c>
      <c r="D37" s="494">
        <v>88478</v>
      </c>
      <c r="E37" s="490">
        <v>1.1912472800018115</v>
      </c>
    </row>
    <row r="38" spans="1:5">
      <c r="A38" s="485" t="s">
        <v>64</v>
      </c>
      <c r="B38" s="494">
        <v>991.93128999999738</v>
      </c>
      <c r="C38" s="494">
        <v>2578.2594099999869</v>
      </c>
      <c r="D38" s="494">
        <v>3548</v>
      </c>
      <c r="E38" s="490">
        <v>0.72667965332581363</v>
      </c>
    </row>
    <row r="39" spans="1:5">
      <c r="A39" s="485" t="s">
        <v>65</v>
      </c>
      <c r="B39" s="494">
        <v>31078.757059999891</v>
      </c>
      <c r="C39" s="494">
        <v>70443.763319999533</v>
      </c>
      <c r="D39" s="494">
        <v>170980</v>
      </c>
      <c r="E39" s="490">
        <v>0.412000019417473</v>
      </c>
    </row>
    <row r="40" spans="1:5" ht="30">
      <c r="A40" s="491" t="s">
        <v>66</v>
      </c>
      <c r="B40" s="495">
        <v>64585.91684000002</v>
      </c>
      <c r="C40" s="495">
        <v>178421.19956999979</v>
      </c>
      <c r="D40" s="495">
        <v>263006</v>
      </c>
      <c r="E40" s="493">
        <v>0.6783921263013003</v>
      </c>
    </row>
    <row r="41" spans="1:5">
      <c r="A41" s="485" t="s">
        <v>67</v>
      </c>
      <c r="B41" s="494">
        <v>5652.9279299999962</v>
      </c>
      <c r="C41" s="494">
        <v>20572.578199999924</v>
      </c>
      <c r="D41" s="494">
        <v>24128</v>
      </c>
      <c r="E41" s="490">
        <v>0.85264332725463876</v>
      </c>
    </row>
    <row r="42" spans="1:5">
      <c r="A42" s="491" t="s">
        <v>68</v>
      </c>
      <c r="B42" s="495">
        <v>70238.844770000011</v>
      </c>
      <c r="C42" s="495">
        <v>198993.77776999972</v>
      </c>
      <c r="D42" s="495">
        <v>287134</v>
      </c>
      <c r="E42" s="493">
        <v>0.69303453359755285</v>
      </c>
    </row>
    <row r="44" spans="1:5" ht="20.100000000000001" customHeight="1">
      <c r="A44" s="536" t="s">
        <v>75</v>
      </c>
    </row>
    <row r="45" spans="1:5" ht="15.75">
      <c r="A45" s="536" t="s">
        <v>29</v>
      </c>
    </row>
    <row r="46" spans="1:5" ht="36">
      <c r="A46" s="547" t="s">
        <v>76</v>
      </c>
      <c r="B46" s="547" t="s">
        <v>77</v>
      </c>
      <c r="C46" s="498" t="s">
        <v>78</v>
      </c>
      <c r="D46" s="498" t="s">
        <v>79</v>
      </c>
      <c r="E46" s="498" t="s">
        <v>80</v>
      </c>
    </row>
    <row r="47" spans="1:5">
      <c r="A47" s="485" t="s">
        <v>63</v>
      </c>
      <c r="B47" s="489">
        <v>102527.1562481974</v>
      </c>
      <c r="C47" s="489">
        <v>472063.51296401344</v>
      </c>
      <c r="D47" s="489">
        <v>257823.09901300003</v>
      </c>
      <c r="E47" s="490">
        <v>1.831</v>
      </c>
    </row>
    <row r="48" spans="1:5">
      <c r="A48" s="485" t="s">
        <v>64</v>
      </c>
      <c r="B48" s="489">
        <v>1206.384705389177</v>
      </c>
      <c r="C48" s="489">
        <v>2483.9714972401557</v>
      </c>
      <c r="D48" s="489">
        <v>8730.6071919999995</v>
      </c>
      <c r="E48" s="490">
        <v>0.28449999999999998</v>
      </c>
    </row>
    <row r="49" spans="1:5">
      <c r="A49" s="485" t="s">
        <v>65</v>
      </c>
      <c r="B49" s="489">
        <v>80292.86439274186</v>
      </c>
      <c r="C49" s="489">
        <v>217814.217455329</v>
      </c>
      <c r="D49" s="489">
        <v>172812.86296500001</v>
      </c>
      <c r="E49" s="490">
        <v>1.2604</v>
      </c>
    </row>
    <row r="50" spans="1:5" ht="30">
      <c r="A50" s="491" t="s">
        <v>66</v>
      </c>
      <c r="B50" s="492">
        <v>184026.40534632845</v>
      </c>
      <c r="C50" s="492">
        <v>692361.70191658253</v>
      </c>
      <c r="D50" s="492">
        <v>439366.56917000003</v>
      </c>
      <c r="E50" s="570">
        <v>1.5758000000000001</v>
      </c>
    </row>
    <row r="51" spans="1:5">
      <c r="A51" s="485" t="s">
        <v>67</v>
      </c>
      <c r="B51" s="489">
        <v>632.95876799999996</v>
      </c>
      <c r="C51" s="489">
        <v>2478.4640346169999</v>
      </c>
      <c r="D51" s="489">
        <v>3485</v>
      </c>
      <c r="E51" s="490">
        <v>0.71120000000000005</v>
      </c>
    </row>
    <row r="52" spans="1:5">
      <c r="A52" s="491" t="s">
        <v>68</v>
      </c>
      <c r="B52" s="492">
        <v>184659.36411432846</v>
      </c>
      <c r="C52" s="492">
        <v>694840.16595119948</v>
      </c>
      <c r="D52" s="492">
        <v>442851.56917000003</v>
      </c>
      <c r="E52" s="493">
        <v>1.569</v>
      </c>
    </row>
    <row r="54" spans="1:5" ht="15.75">
      <c r="A54" s="536" t="s">
        <v>49</v>
      </c>
    </row>
    <row r="55" spans="1:5" ht="36">
      <c r="A55" s="547" t="s">
        <v>76</v>
      </c>
      <c r="B55" s="547" t="s">
        <v>81</v>
      </c>
      <c r="C55" s="498" t="s">
        <v>82</v>
      </c>
      <c r="D55" s="498" t="s">
        <v>83</v>
      </c>
      <c r="E55" s="498" t="s">
        <v>80</v>
      </c>
    </row>
    <row r="56" spans="1:5">
      <c r="A56" s="485" t="s">
        <v>63</v>
      </c>
      <c r="B56" s="489">
        <v>284293.76279557578</v>
      </c>
      <c r="C56" s="489">
        <v>1393011.680058694</v>
      </c>
      <c r="D56" s="489">
        <v>833484.03481200011</v>
      </c>
      <c r="E56" s="490">
        <v>1.6713</v>
      </c>
    </row>
    <row r="57" spans="1:5">
      <c r="A57" s="485" t="s">
        <v>64</v>
      </c>
      <c r="B57" s="489">
        <v>13362.7778225</v>
      </c>
      <c r="C57" s="489">
        <v>24208.948660624999</v>
      </c>
      <c r="D57" s="489">
        <v>-7258.9445900000001</v>
      </c>
      <c r="E57" s="490">
        <v>-3.3351000000000002</v>
      </c>
    </row>
    <row r="58" spans="1:5">
      <c r="A58" s="485" t="s">
        <v>65</v>
      </c>
      <c r="B58" s="489">
        <v>65115.587509873723</v>
      </c>
      <c r="C58" s="489">
        <v>74799.349644335831</v>
      </c>
      <c r="D58" s="489">
        <v>416365.43633900007</v>
      </c>
      <c r="E58" s="490">
        <v>0.17960000000000001</v>
      </c>
    </row>
    <row r="59" spans="1:5" ht="30">
      <c r="A59" s="491" t="s">
        <v>66</v>
      </c>
      <c r="B59" s="492">
        <v>362772.12812794949</v>
      </c>
      <c r="C59" s="492">
        <v>1492019.9783636548</v>
      </c>
      <c r="D59" s="492">
        <v>1242590.5265610002</v>
      </c>
      <c r="E59" s="570">
        <v>1.2007000000000001</v>
      </c>
    </row>
    <row r="60" spans="1:5">
      <c r="A60" s="485" t="s">
        <v>67</v>
      </c>
      <c r="B60" s="489">
        <v>4434.5968729999995</v>
      </c>
      <c r="C60" s="489">
        <v>16689.652395000001</v>
      </c>
      <c r="D60" s="489">
        <v>18665</v>
      </c>
      <c r="E60" s="490">
        <v>0.89419999999999999</v>
      </c>
    </row>
    <row r="61" spans="1:5">
      <c r="A61" s="491" t="s">
        <v>68</v>
      </c>
      <c r="B61" s="492">
        <v>367206.72500094946</v>
      </c>
      <c r="C61" s="492">
        <v>1508709.6307586548</v>
      </c>
      <c r="D61" s="492">
        <v>1261255.5265610002</v>
      </c>
      <c r="E61" s="493">
        <v>1.1961999999999999</v>
      </c>
    </row>
    <row r="63" spans="1:5" ht="20.100000000000001" customHeight="1">
      <c r="A63" s="536" t="s">
        <v>84</v>
      </c>
    </row>
    <row r="64" spans="1:5" ht="36">
      <c r="A64" s="547" t="s">
        <v>85</v>
      </c>
      <c r="B64" s="547" t="s">
        <v>86</v>
      </c>
      <c r="C64" s="498" t="s">
        <v>87</v>
      </c>
      <c r="D64" s="498" t="s">
        <v>88</v>
      </c>
      <c r="E64" s="498" t="s">
        <v>89</v>
      </c>
    </row>
    <row r="65" spans="1:5">
      <c r="A65" s="485" t="s">
        <v>90</v>
      </c>
      <c r="B65" s="494">
        <v>6641.3396999999941</v>
      </c>
      <c r="C65" s="494">
        <v>27384.347539999897</v>
      </c>
      <c r="D65" s="494">
        <v>20222</v>
      </c>
      <c r="E65" s="571">
        <v>1.3541859133616803</v>
      </c>
    </row>
    <row r="66" spans="1:5">
      <c r="A66" s="485" t="s">
        <v>91</v>
      </c>
      <c r="B66" s="494">
        <v>3125.8306000000334</v>
      </c>
      <c r="C66" s="494">
        <v>10131.615370000574</v>
      </c>
      <c r="D66" s="494">
        <v>42924</v>
      </c>
      <c r="E66" s="571">
        <v>0.23603614225143449</v>
      </c>
    </row>
    <row r="67" spans="1:5">
      <c r="A67" s="485" t="s">
        <v>92</v>
      </c>
      <c r="B67" s="494">
        <v>2570.9525000000003</v>
      </c>
      <c r="C67" s="494">
        <v>8725.0176600000013</v>
      </c>
      <c r="D67" s="494">
        <v>2208</v>
      </c>
      <c r="E67" s="571">
        <v>3.9515478532608701</v>
      </c>
    </row>
    <row r="68" spans="1:5">
      <c r="A68" s="485" t="s">
        <v>93</v>
      </c>
      <c r="B68" s="494">
        <v>23914.692399999985</v>
      </c>
      <c r="C68" s="494">
        <v>70743.365379999974</v>
      </c>
      <c r="D68" s="494">
        <v>0</v>
      </c>
      <c r="E68" s="571" t="s">
        <v>17</v>
      </c>
    </row>
    <row r="69" spans="1:5">
      <c r="A69" s="485" t="s">
        <v>94</v>
      </c>
      <c r="B69" s="494">
        <v>31947.489759999993</v>
      </c>
      <c r="C69" s="494">
        <v>87631.478600000031</v>
      </c>
      <c r="D69" s="494">
        <v>125180</v>
      </c>
      <c r="E69" s="571">
        <v>0.700043765777281</v>
      </c>
    </row>
    <row r="70" spans="1:5">
      <c r="A70" s="485" t="s">
        <v>95</v>
      </c>
      <c r="B70" s="494">
        <v>3850.1468800000002</v>
      </c>
      <c r="C70" s="494">
        <v>5398.6442500000021</v>
      </c>
      <c r="D70" s="494">
        <v>98203</v>
      </c>
      <c r="E70" s="571">
        <v>5.4974331232243434E-2</v>
      </c>
    </row>
    <row r="71" spans="1:5" ht="30">
      <c r="A71" s="485" t="s">
        <v>96</v>
      </c>
      <c r="B71" s="494">
        <v>538.26850000000445</v>
      </c>
      <c r="C71" s="494">
        <v>1465.4182799999899</v>
      </c>
      <c r="D71" s="494">
        <v>4732</v>
      </c>
      <c r="E71" s="571">
        <v>0.30968264581572058</v>
      </c>
    </row>
    <row r="72" spans="1:5">
      <c r="A72" s="485" t="s">
        <v>97</v>
      </c>
      <c r="B72" s="494">
        <v>1224.4187199999938</v>
      </c>
      <c r="C72" s="494">
        <v>3023.5260399999984</v>
      </c>
      <c r="D72" s="494">
        <v>5523</v>
      </c>
      <c r="E72" s="571">
        <v>0.54744270143038176</v>
      </c>
    </row>
    <row r="73" spans="1:5">
      <c r="A73" s="491" t="s">
        <v>98</v>
      </c>
      <c r="B73" s="495">
        <v>73813.139060000001</v>
      </c>
      <c r="C73" s="495">
        <v>214503.41312000048</v>
      </c>
      <c r="D73" s="495">
        <v>298992</v>
      </c>
      <c r="E73" s="572">
        <v>0.71742191470006045</v>
      </c>
    </row>
  </sheetData>
  <mergeCells count="1">
    <mergeCell ref="I1:K1"/>
  </mergeCells>
  <pageMargins left="0.7" right="0.7" top="0.75" bottom="0.5" header="0.3" footer="0.3"/>
  <pageSetup scale="71" orientation="landscape" r:id="rId1"/>
  <headerFooter>
    <oddHeader>&amp;RTables 2-6</oddHeader>
  </headerFooter>
  <rowBreaks count="1" manualBreakCount="1">
    <brk id="34" max="16383" man="1"/>
  </rowBreaks>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B1:I77"/>
  <sheetViews>
    <sheetView topLeftCell="A70" zoomScaleNormal="100" workbookViewId="0">
      <selection activeCell="A77" sqref="A77"/>
    </sheetView>
  </sheetViews>
  <sheetFormatPr defaultRowHeight="15"/>
  <cols>
    <col min="1" max="1" width="3.7109375" customWidth="1"/>
    <col min="2" max="2" width="41.5703125" bestFit="1" customWidth="1"/>
    <col min="3" max="3" width="13" bestFit="1" customWidth="1"/>
    <col min="4" max="4" width="14.7109375" bestFit="1" customWidth="1"/>
    <col min="5" max="5" width="8.85546875" bestFit="1" customWidth="1"/>
    <col min="6" max="6" width="7.140625" customWidth="1"/>
    <col min="7" max="7" width="13.28515625" customWidth="1"/>
    <col min="8" max="8" width="12.140625" bestFit="1" customWidth="1"/>
    <col min="9" max="9" width="9.7109375" customWidth="1"/>
    <col min="10" max="10" width="2.7109375" customWidth="1"/>
  </cols>
  <sheetData>
    <row r="1" spans="2:9" ht="15.75">
      <c r="B1" s="536" t="s">
        <v>99</v>
      </c>
    </row>
    <row r="2" spans="2:9" ht="27" customHeight="1">
      <c r="B2" s="677" t="s">
        <v>100</v>
      </c>
      <c r="C2" s="673" t="s">
        <v>101</v>
      </c>
      <c r="D2" s="498" t="s">
        <v>102</v>
      </c>
      <c r="E2" s="673" t="s">
        <v>103</v>
      </c>
      <c r="F2" s="481"/>
    </row>
    <row r="3" spans="2:9">
      <c r="B3" s="499" t="s">
        <v>104</v>
      </c>
      <c r="C3" s="670">
        <v>959734</v>
      </c>
      <c r="D3" s="670">
        <v>2932863</v>
      </c>
      <c r="E3" s="490">
        <v>0.247</v>
      </c>
      <c r="F3" s="500"/>
    </row>
    <row r="4" spans="2:9" ht="17.25">
      <c r="B4" s="501" t="s">
        <v>105</v>
      </c>
      <c r="C4" s="670">
        <v>827950</v>
      </c>
      <c r="D4" s="670">
        <v>2650036</v>
      </c>
      <c r="E4" s="502">
        <v>0.23799999999999999</v>
      </c>
      <c r="F4" s="500"/>
    </row>
    <row r="5" spans="2:9" ht="17.25">
      <c r="B5" s="499" t="s">
        <v>106</v>
      </c>
      <c r="C5" s="670">
        <v>131784</v>
      </c>
      <c r="D5" s="670">
        <v>282827</v>
      </c>
      <c r="E5" s="490">
        <v>0.318</v>
      </c>
      <c r="F5" s="500"/>
    </row>
    <row r="6" spans="2:9" ht="17.25">
      <c r="B6" s="668" t="s">
        <v>107</v>
      </c>
      <c r="C6" s="671">
        <v>8161981.5899999999</v>
      </c>
      <c r="D6" s="671">
        <v>30399597.879999999</v>
      </c>
      <c r="E6" s="669">
        <v>0.21199999999999999</v>
      </c>
      <c r="F6" s="500"/>
    </row>
    <row r="7" spans="2:9" ht="17.25">
      <c r="B7" s="668" t="s">
        <v>108</v>
      </c>
      <c r="C7" s="671">
        <v>53746185.710000001</v>
      </c>
      <c r="D7" s="671">
        <v>209289754.63999999</v>
      </c>
      <c r="E7" s="669">
        <v>0.20399999999999999</v>
      </c>
      <c r="F7" s="503"/>
    </row>
    <row r="8" spans="2:9">
      <c r="H8" s="484"/>
      <c r="I8" s="484"/>
    </row>
    <row r="9" spans="2:9" ht="36">
      <c r="B9" s="482"/>
      <c r="C9" s="482" t="s">
        <v>109</v>
      </c>
      <c r="D9" s="674" t="s">
        <v>110</v>
      </c>
      <c r="E9" s="498" t="s">
        <v>111</v>
      </c>
      <c r="F9" s="673" t="s">
        <v>103</v>
      </c>
      <c r="G9" s="547" t="s">
        <v>112</v>
      </c>
      <c r="H9" s="498" t="s">
        <v>113</v>
      </c>
      <c r="I9" s="673" t="s">
        <v>103</v>
      </c>
    </row>
    <row r="10" spans="2:9" ht="18" customHeight="1">
      <c r="B10" s="690" t="s">
        <v>114</v>
      </c>
      <c r="C10" s="690"/>
      <c r="D10" s="690"/>
      <c r="E10" s="690"/>
      <c r="F10" s="690"/>
      <c r="G10" s="690"/>
      <c r="H10" s="690"/>
      <c r="I10" s="690"/>
    </row>
    <row r="11" spans="2:9" ht="17.25">
      <c r="B11" s="485" t="s">
        <v>115</v>
      </c>
      <c r="C11" s="485" t="s">
        <v>116</v>
      </c>
      <c r="D11" s="665"/>
      <c r="E11" s="665"/>
      <c r="F11" s="665"/>
      <c r="G11" s="665">
        <v>11669</v>
      </c>
      <c r="H11" s="665">
        <v>89282</v>
      </c>
      <c r="I11" s="627">
        <v>0.11600000000000001</v>
      </c>
    </row>
    <row r="12" spans="2:9" ht="17.25">
      <c r="B12" s="485" t="s">
        <v>117</v>
      </c>
      <c r="C12" s="485" t="s">
        <v>116</v>
      </c>
      <c r="D12" s="665"/>
      <c r="E12" s="665"/>
      <c r="F12" s="665"/>
      <c r="G12" s="665">
        <v>36047</v>
      </c>
      <c r="H12" s="665">
        <v>133756</v>
      </c>
      <c r="I12" s="627">
        <v>0.21199999999999999</v>
      </c>
    </row>
    <row r="13" spans="2:9">
      <c r="B13" s="485" t="s">
        <v>118</v>
      </c>
      <c r="C13" s="485" t="s">
        <v>116</v>
      </c>
      <c r="D13" s="665"/>
      <c r="E13" s="665"/>
      <c r="F13" s="665"/>
      <c r="G13" s="665">
        <v>37</v>
      </c>
      <c r="H13" s="665">
        <v>978</v>
      </c>
      <c r="I13" s="627">
        <v>3.5999999999999997E-2</v>
      </c>
    </row>
    <row r="14" spans="2:9">
      <c r="B14" s="485" t="s">
        <v>119</v>
      </c>
      <c r="C14" s="485" t="s">
        <v>120</v>
      </c>
      <c r="D14" s="665"/>
      <c r="E14" s="665"/>
      <c r="F14" s="665"/>
      <c r="G14" s="665">
        <v>2524</v>
      </c>
      <c r="H14" s="665">
        <v>8135</v>
      </c>
      <c r="I14" s="627">
        <v>0.23699999999999999</v>
      </c>
    </row>
    <row r="15" spans="2:9">
      <c r="B15" s="485" t="s">
        <v>121</v>
      </c>
      <c r="C15" s="485" t="s">
        <v>120</v>
      </c>
      <c r="D15" s="665"/>
      <c r="E15" s="665"/>
      <c r="F15" s="665"/>
      <c r="G15" s="665">
        <v>436</v>
      </c>
      <c r="H15" s="665">
        <v>1010</v>
      </c>
      <c r="I15" s="627">
        <v>0.30199999999999999</v>
      </c>
    </row>
    <row r="16" spans="2:9">
      <c r="B16" s="485" t="s">
        <v>122</v>
      </c>
      <c r="C16" s="485" t="s">
        <v>120</v>
      </c>
      <c r="D16" s="665"/>
      <c r="E16" s="665"/>
      <c r="F16" s="665"/>
      <c r="G16" s="665">
        <v>300962</v>
      </c>
      <c r="H16" s="665">
        <v>1094274</v>
      </c>
      <c r="I16" s="627">
        <v>0.216</v>
      </c>
    </row>
    <row r="17" spans="2:9">
      <c r="B17" s="485" t="s">
        <v>123</v>
      </c>
      <c r="C17" s="485" t="s">
        <v>116</v>
      </c>
      <c r="D17" s="665"/>
      <c r="E17" s="665"/>
      <c r="F17" s="665"/>
      <c r="G17" s="665">
        <v>606</v>
      </c>
      <c r="H17" s="665">
        <v>1981</v>
      </c>
      <c r="I17" s="627">
        <v>0.23400000000000001</v>
      </c>
    </row>
    <row r="18" spans="2:9">
      <c r="B18" s="485" t="s">
        <v>124</v>
      </c>
      <c r="C18" s="485" t="s">
        <v>116</v>
      </c>
      <c r="D18" s="665"/>
      <c r="E18" s="665"/>
      <c r="F18" s="665"/>
      <c r="G18" s="665">
        <v>5</v>
      </c>
      <c r="H18" s="665">
        <v>23</v>
      </c>
      <c r="I18" s="627">
        <v>0.17899999999999999</v>
      </c>
    </row>
    <row r="19" spans="2:9">
      <c r="B19" s="485" t="s">
        <v>125</v>
      </c>
      <c r="C19" s="21" t="s">
        <v>116</v>
      </c>
      <c r="D19" s="665"/>
      <c r="E19" s="665"/>
      <c r="F19" s="665"/>
      <c r="G19" s="665">
        <v>27</v>
      </c>
      <c r="H19" s="665">
        <v>82</v>
      </c>
      <c r="I19" s="627">
        <v>0.248</v>
      </c>
    </row>
    <row r="20" spans="2:9" ht="15.95" customHeight="1">
      <c r="B20" s="622" t="s">
        <v>126</v>
      </c>
      <c r="C20" s="623"/>
      <c r="D20" s="664"/>
      <c r="E20" s="664"/>
      <c r="F20" s="664"/>
      <c r="G20" s="664">
        <v>48391</v>
      </c>
      <c r="H20" s="664">
        <v>226102</v>
      </c>
      <c r="I20" s="626">
        <v>0.17599999999999999</v>
      </c>
    </row>
    <row r="21" spans="2:9" ht="15.95" customHeight="1">
      <c r="B21" s="622" t="s">
        <v>127</v>
      </c>
      <c r="C21" s="624"/>
      <c r="D21" s="664"/>
      <c r="E21" s="664"/>
      <c r="F21" s="664"/>
      <c r="G21" s="664">
        <v>303922</v>
      </c>
      <c r="H21" s="664">
        <v>1103419</v>
      </c>
      <c r="I21" s="626">
        <v>0.216</v>
      </c>
    </row>
    <row r="22" spans="2:9" ht="15.95" customHeight="1">
      <c r="B22" s="622" t="s">
        <v>128</v>
      </c>
      <c r="C22" s="625"/>
      <c r="D22" s="664"/>
      <c r="E22" s="664"/>
      <c r="F22" s="664"/>
      <c r="G22" s="664">
        <v>352313</v>
      </c>
      <c r="H22" s="664">
        <v>1329521</v>
      </c>
      <c r="I22" s="626">
        <v>0.20899999999999999</v>
      </c>
    </row>
    <row r="23" spans="2:9" ht="18" customHeight="1">
      <c r="B23" s="690" t="s">
        <v>129</v>
      </c>
      <c r="C23" s="690"/>
      <c r="D23" s="691"/>
      <c r="E23" s="691"/>
      <c r="F23" s="690"/>
      <c r="G23" s="690"/>
      <c r="H23" s="690"/>
      <c r="I23" s="690"/>
    </row>
    <row r="24" spans="2:9" ht="17.25">
      <c r="B24" s="485" t="s">
        <v>115</v>
      </c>
      <c r="C24" s="485" t="s">
        <v>116</v>
      </c>
      <c r="D24" s="665"/>
      <c r="E24" s="665"/>
      <c r="F24" s="665"/>
      <c r="G24" s="665">
        <v>3833.7846696739998</v>
      </c>
      <c r="H24" s="665">
        <v>28915.538756107999</v>
      </c>
      <c r="I24" s="627">
        <v>0.11700000000000001</v>
      </c>
    </row>
    <row r="25" spans="2:9" ht="17.25">
      <c r="B25" s="485" t="s">
        <v>117</v>
      </c>
      <c r="C25" s="485" t="s">
        <v>116</v>
      </c>
      <c r="D25" s="665"/>
      <c r="E25" s="665"/>
      <c r="F25" s="665"/>
      <c r="G25" s="665">
        <v>7979.6612230000001</v>
      </c>
      <c r="H25" s="665">
        <v>29959.0293508</v>
      </c>
      <c r="I25" s="627">
        <v>0.21</v>
      </c>
    </row>
    <row r="26" spans="2:9">
      <c r="B26" s="485" t="s">
        <v>118</v>
      </c>
      <c r="C26" s="485" t="s">
        <v>116</v>
      </c>
      <c r="D26" s="665"/>
      <c r="E26" s="665"/>
      <c r="F26" s="665"/>
      <c r="G26" s="665">
        <v>17.356117180999998</v>
      </c>
      <c r="H26" s="665">
        <v>599.55235253900003</v>
      </c>
      <c r="I26" s="627">
        <v>2.8000000000000001E-2</v>
      </c>
    </row>
    <row r="27" spans="2:9">
      <c r="B27" s="485" t="s">
        <v>119</v>
      </c>
      <c r="C27" s="485" t="s">
        <v>120</v>
      </c>
      <c r="D27" s="665"/>
      <c r="E27" s="665"/>
      <c r="F27" s="665"/>
      <c r="G27" s="665">
        <v>1305.3336758</v>
      </c>
      <c r="H27" s="665">
        <v>5056.9188845999997</v>
      </c>
      <c r="I27" s="627">
        <v>0.20499999999999999</v>
      </c>
    </row>
    <row r="28" spans="2:9">
      <c r="B28" s="485" t="s">
        <v>121</v>
      </c>
      <c r="C28" s="485" t="s">
        <v>120</v>
      </c>
      <c r="D28" s="665"/>
      <c r="E28" s="665"/>
      <c r="F28" s="665"/>
      <c r="G28" s="665">
        <v>247.7842981</v>
      </c>
      <c r="H28" s="665">
        <v>679.41181419999998</v>
      </c>
      <c r="I28" s="627">
        <v>0.26700000000000002</v>
      </c>
    </row>
    <row r="29" spans="2:9">
      <c r="B29" s="485" t="s">
        <v>123</v>
      </c>
      <c r="C29" s="485" t="s">
        <v>116</v>
      </c>
      <c r="D29" s="665"/>
      <c r="E29" s="665"/>
      <c r="F29" s="665"/>
      <c r="G29" s="665">
        <v>44130.430430148001</v>
      </c>
      <c r="H29" s="665">
        <v>148931.50586598099</v>
      </c>
      <c r="I29" s="627">
        <v>0.22900000000000001</v>
      </c>
    </row>
    <row r="30" spans="2:9">
      <c r="B30" s="485" t="s">
        <v>124</v>
      </c>
      <c r="C30" s="485" t="s">
        <v>116</v>
      </c>
      <c r="D30" s="665"/>
      <c r="E30" s="665"/>
      <c r="F30" s="665"/>
      <c r="G30" s="665">
        <v>308.05171999999999</v>
      </c>
      <c r="H30" s="665">
        <v>1712.2562160699999</v>
      </c>
      <c r="I30" s="627">
        <v>0.152</v>
      </c>
    </row>
    <row r="31" spans="2:9">
      <c r="B31" s="485" t="s">
        <v>125</v>
      </c>
      <c r="C31" s="485" t="s">
        <v>116</v>
      </c>
      <c r="D31" s="665"/>
      <c r="E31" s="665"/>
      <c r="F31" s="665"/>
      <c r="G31" s="665">
        <v>841.09864824500005</v>
      </c>
      <c r="H31" s="665">
        <v>4316.3580969789982</v>
      </c>
      <c r="I31" s="627">
        <v>0.16300000000000001</v>
      </c>
    </row>
    <row r="32" spans="2:9" ht="15.95" customHeight="1">
      <c r="B32" s="622" t="s">
        <v>130</v>
      </c>
      <c r="C32" s="623"/>
      <c r="D32" s="664"/>
      <c r="E32" s="664"/>
      <c r="F32" s="664"/>
      <c r="G32" s="664">
        <v>57110.382808248003</v>
      </c>
      <c r="H32" s="664">
        <v>214434.240638477</v>
      </c>
      <c r="I32" s="626">
        <v>0.21</v>
      </c>
    </row>
    <row r="33" spans="2:9" ht="15.95" customHeight="1">
      <c r="B33" s="622" t="s">
        <v>131</v>
      </c>
      <c r="C33" s="624"/>
      <c r="D33" s="664"/>
      <c r="E33" s="664"/>
      <c r="F33" s="664"/>
      <c r="G33" s="664">
        <v>1553.1179738999999</v>
      </c>
      <c r="H33" s="664">
        <v>5736.3306987999995</v>
      </c>
      <c r="I33" s="626">
        <v>0.21299999999999999</v>
      </c>
    </row>
    <row r="34" spans="2:9" ht="15.95" customHeight="1">
      <c r="B34" s="622" t="s">
        <v>132</v>
      </c>
      <c r="C34" s="625"/>
      <c r="D34" s="664"/>
      <c r="E34" s="664"/>
      <c r="F34" s="664"/>
      <c r="G34" s="664">
        <v>58663.500782148003</v>
      </c>
      <c r="H34" s="664">
        <v>220170.57133727701</v>
      </c>
      <c r="I34" s="626">
        <v>0.21</v>
      </c>
    </row>
    <row r="35" spans="2:9" ht="18" customHeight="1">
      <c r="B35" s="690" t="s">
        <v>133</v>
      </c>
      <c r="C35" s="690"/>
      <c r="D35" s="690"/>
      <c r="E35" s="690"/>
      <c r="F35" s="690"/>
      <c r="G35" s="690"/>
      <c r="H35" s="690"/>
      <c r="I35" s="690"/>
    </row>
    <row r="36" spans="2:9" ht="17.25">
      <c r="B36" s="485" t="s">
        <v>115</v>
      </c>
      <c r="C36" s="485" t="s">
        <v>116</v>
      </c>
      <c r="D36" s="665"/>
      <c r="E36" s="665"/>
      <c r="F36" s="665"/>
      <c r="G36" s="665">
        <v>38944.575552346003</v>
      </c>
      <c r="H36" s="665">
        <v>293067.64035298798</v>
      </c>
      <c r="I36" s="627">
        <v>0.11700000000000001</v>
      </c>
    </row>
    <row r="37" spans="2:9" ht="17.25">
      <c r="B37" s="485" t="s">
        <v>117</v>
      </c>
      <c r="C37" s="485" t="s">
        <v>116</v>
      </c>
      <c r="D37" s="665"/>
      <c r="E37" s="665"/>
      <c r="F37" s="665"/>
      <c r="G37" s="665">
        <v>96277.925768318004</v>
      </c>
      <c r="H37" s="665">
        <v>340612.76775181002</v>
      </c>
      <c r="I37" s="627">
        <v>0.22</v>
      </c>
    </row>
    <row r="38" spans="2:9">
      <c r="B38" s="485" t="s">
        <v>118</v>
      </c>
      <c r="C38" s="485" t="s">
        <v>116</v>
      </c>
      <c r="D38" s="665"/>
      <c r="E38" s="665"/>
      <c r="F38" s="665"/>
      <c r="G38" s="665">
        <v>309.62422528500002</v>
      </c>
      <c r="H38" s="665">
        <v>5625.4425747149999</v>
      </c>
      <c r="I38" s="627">
        <v>5.1999999999999998E-2</v>
      </c>
    </row>
    <row r="39" spans="2:9">
      <c r="B39" s="485" t="s">
        <v>119</v>
      </c>
      <c r="C39" s="485" t="s">
        <v>120</v>
      </c>
      <c r="D39" s="665"/>
      <c r="E39" s="665"/>
      <c r="F39" s="665"/>
      <c r="G39" s="665">
        <v>18367.739594300001</v>
      </c>
      <c r="H39" s="665">
        <v>69401.090703399997</v>
      </c>
      <c r="I39" s="627">
        <v>0.20899999999999999</v>
      </c>
    </row>
    <row r="40" spans="2:9">
      <c r="B40" s="485" t="s">
        <v>121</v>
      </c>
      <c r="C40" s="485" t="s">
        <v>120</v>
      </c>
      <c r="D40" s="665"/>
      <c r="E40" s="665"/>
      <c r="F40" s="665"/>
      <c r="G40" s="665">
        <v>3177.8226172</v>
      </c>
      <c r="H40" s="665">
        <v>8883.4407513999995</v>
      </c>
      <c r="I40" s="627">
        <v>0.26300000000000001</v>
      </c>
    </row>
    <row r="41" spans="2:9">
      <c r="B41" s="485" t="s">
        <v>123</v>
      </c>
      <c r="C41" s="485" t="s">
        <v>116</v>
      </c>
      <c r="D41" s="665"/>
      <c r="E41" s="665"/>
      <c r="F41" s="665"/>
      <c r="G41" s="665">
        <v>544165.73079484398</v>
      </c>
      <c r="H41" s="665">
        <v>1914975.243443172</v>
      </c>
      <c r="I41" s="627">
        <v>0.221</v>
      </c>
    </row>
    <row r="42" spans="2:9">
      <c r="B42" s="485" t="s">
        <v>124</v>
      </c>
      <c r="C42" s="485" t="s">
        <v>116</v>
      </c>
      <c r="D42" s="665"/>
      <c r="E42" s="665"/>
      <c r="F42" s="665"/>
      <c r="G42" s="665">
        <v>4620.7758000000003</v>
      </c>
      <c r="H42" s="665">
        <v>18484.567497799999</v>
      </c>
      <c r="I42" s="627">
        <v>0.2</v>
      </c>
    </row>
    <row r="43" spans="2:9">
      <c r="B43" s="485" t="s">
        <v>125</v>
      </c>
      <c r="C43" s="485" t="s">
        <v>116</v>
      </c>
      <c r="D43" s="665"/>
      <c r="E43" s="665"/>
      <c r="F43" s="665"/>
      <c r="G43" s="665">
        <v>7475.38383634</v>
      </c>
      <c r="H43" s="665">
        <v>43052.493134409997</v>
      </c>
      <c r="I43" s="627">
        <v>0.14799999999999999</v>
      </c>
    </row>
    <row r="44" spans="2:9" ht="15.95" customHeight="1">
      <c r="B44" s="622" t="s">
        <v>134</v>
      </c>
      <c r="C44" s="623"/>
      <c r="D44" s="664"/>
      <c r="E44" s="664"/>
      <c r="F44" s="664"/>
      <c r="G44" s="664">
        <v>691794.01597713295</v>
      </c>
      <c r="H44" s="664">
        <v>2615818.1547548948</v>
      </c>
      <c r="I44" s="626">
        <v>0.20899999999999999</v>
      </c>
    </row>
    <row r="45" spans="2:9" ht="15.95" customHeight="1">
      <c r="B45" s="622" t="s">
        <v>135</v>
      </c>
      <c r="C45" s="624"/>
      <c r="D45" s="664"/>
      <c r="E45" s="664"/>
      <c r="F45" s="664"/>
      <c r="G45" s="664">
        <v>21545.562211500001</v>
      </c>
      <c r="H45" s="664">
        <v>78284.531454800002</v>
      </c>
      <c r="I45" s="626">
        <v>0.216</v>
      </c>
    </row>
    <row r="46" spans="2:9" ht="15.95" customHeight="1">
      <c r="B46" s="622" t="s">
        <v>136</v>
      </c>
      <c r="C46" s="625"/>
      <c r="D46" s="664"/>
      <c r="E46" s="664"/>
      <c r="F46" s="664"/>
      <c r="G46" s="664">
        <v>713339.57818863296</v>
      </c>
      <c r="H46" s="664">
        <v>2694102.6862096949</v>
      </c>
      <c r="I46" s="626">
        <v>0.20899999999999999</v>
      </c>
    </row>
    <row r="47" spans="2:9" ht="18" customHeight="1">
      <c r="B47" s="690" t="s">
        <v>137</v>
      </c>
      <c r="C47" s="690"/>
      <c r="D47" s="691"/>
      <c r="E47" s="691"/>
      <c r="F47" s="690"/>
      <c r="G47" s="690"/>
      <c r="H47" s="690"/>
      <c r="I47" s="690"/>
    </row>
    <row r="48" spans="2:9" ht="17.25">
      <c r="B48" s="485" t="s">
        <v>115</v>
      </c>
      <c r="C48" s="485" t="s">
        <v>116</v>
      </c>
      <c r="D48" s="665"/>
      <c r="E48" s="665"/>
      <c r="F48" s="665"/>
      <c r="G48" s="665">
        <v>56027.116708818998</v>
      </c>
      <c r="H48" s="665">
        <v>425669.81756117701</v>
      </c>
      <c r="I48" s="627">
        <v>0.11600000000000001</v>
      </c>
    </row>
    <row r="49" spans="2:9" ht="17.25">
      <c r="B49" s="485" t="s">
        <v>117</v>
      </c>
      <c r="C49" s="485" t="s">
        <v>116</v>
      </c>
      <c r="D49" s="665"/>
      <c r="E49" s="665"/>
      <c r="F49" s="665"/>
      <c r="G49" s="665">
        <v>72603.480590000006</v>
      </c>
      <c r="H49" s="665">
        <v>264424.46953</v>
      </c>
      <c r="I49" s="627">
        <v>0.215</v>
      </c>
    </row>
    <row r="50" spans="2:9">
      <c r="B50" s="485" t="s">
        <v>118</v>
      </c>
      <c r="C50" s="485" t="s">
        <v>116</v>
      </c>
      <c r="D50" s="665"/>
      <c r="E50" s="665"/>
      <c r="F50" s="665"/>
      <c r="G50" s="665">
        <v>1849.3640363679999</v>
      </c>
      <c r="H50" s="665">
        <v>30519.865813544999</v>
      </c>
      <c r="I50" s="627">
        <v>5.7000000000000002E-2</v>
      </c>
    </row>
    <row r="51" spans="2:9">
      <c r="B51" s="485" t="s">
        <v>119</v>
      </c>
      <c r="C51" s="485" t="s">
        <v>120</v>
      </c>
      <c r="D51" s="665"/>
      <c r="E51" s="665"/>
      <c r="F51" s="665"/>
      <c r="G51" s="665">
        <v>7565.18199</v>
      </c>
      <c r="H51" s="665">
        <v>19804.49769</v>
      </c>
      <c r="I51" s="627">
        <v>0.27600000000000002</v>
      </c>
    </row>
    <row r="52" spans="2:9">
      <c r="B52" s="485" t="s">
        <v>121</v>
      </c>
      <c r="C52" s="485" t="s">
        <v>120</v>
      </c>
      <c r="D52" s="665"/>
      <c r="E52" s="665"/>
      <c r="F52" s="665"/>
      <c r="G52" s="665">
        <v>1096.27638</v>
      </c>
      <c r="H52" s="665">
        <v>2720.17065</v>
      </c>
      <c r="I52" s="627">
        <v>0.28699999999999998</v>
      </c>
    </row>
    <row r="53" spans="2:9">
      <c r="B53" s="485" t="s">
        <v>123</v>
      </c>
      <c r="C53" s="485" t="s">
        <v>116</v>
      </c>
      <c r="D53" s="665"/>
      <c r="E53" s="665"/>
      <c r="F53" s="665"/>
      <c r="G53" s="665">
        <v>2638.0809261499999</v>
      </c>
      <c r="H53" s="665">
        <v>5126.2239724166657</v>
      </c>
      <c r="I53" s="627">
        <v>0.34</v>
      </c>
    </row>
    <row r="54" spans="2:9">
      <c r="B54" s="485" t="s">
        <v>124</v>
      </c>
      <c r="C54" s="485" t="s">
        <v>116</v>
      </c>
      <c r="D54" s="665"/>
      <c r="E54" s="665"/>
      <c r="F54" s="665"/>
      <c r="G54" s="665">
        <v>3030.7330000000002</v>
      </c>
      <c r="H54" s="665">
        <v>52233.295000000006</v>
      </c>
      <c r="I54" s="627">
        <v>5.5E-2</v>
      </c>
    </row>
    <row r="55" spans="2:9">
      <c r="B55" s="485" t="s">
        <v>125</v>
      </c>
      <c r="C55" s="485" t="s">
        <v>116</v>
      </c>
      <c r="D55" s="665"/>
      <c r="E55" s="665"/>
      <c r="F55" s="665"/>
      <c r="G55" s="665">
        <v>2562.1551223561055</v>
      </c>
      <c r="H55" s="665">
        <v>8945.3366537717357</v>
      </c>
      <c r="I55" s="627">
        <v>0.223</v>
      </c>
    </row>
    <row r="56" spans="2:9" ht="15.95" customHeight="1">
      <c r="B56" s="622" t="s">
        <v>130</v>
      </c>
      <c r="C56" s="623"/>
      <c r="D56" s="664"/>
      <c r="E56" s="664"/>
      <c r="F56" s="664"/>
      <c r="G56" s="664">
        <v>138710.93038369311</v>
      </c>
      <c r="H56" s="664">
        <v>786919.00853091036</v>
      </c>
      <c r="I56" s="626">
        <v>0.15</v>
      </c>
    </row>
    <row r="57" spans="2:9" ht="15.95" customHeight="1">
      <c r="B57" s="622" t="s">
        <v>131</v>
      </c>
      <c r="C57" s="624"/>
      <c r="D57" s="664"/>
      <c r="E57" s="664"/>
      <c r="F57" s="664"/>
      <c r="G57" s="664">
        <v>8661.4583700000003</v>
      </c>
      <c r="H57" s="664">
        <v>22524.66834</v>
      </c>
      <c r="I57" s="626">
        <v>0.27800000000000002</v>
      </c>
    </row>
    <row r="58" spans="2:9" ht="15.95" customHeight="1">
      <c r="B58" s="622" t="s">
        <v>138</v>
      </c>
      <c r="C58" s="625"/>
      <c r="D58" s="664"/>
      <c r="E58" s="664"/>
      <c r="F58" s="664"/>
      <c r="G58" s="664">
        <v>147372.38875369311</v>
      </c>
      <c r="H58" s="664">
        <v>809443.67687091033</v>
      </c>
      <c r="I58" s="626">
        <v>0.154</v>
      </c>
    </row>
    <row r="59" spans="2:9" ht="18" customHeight="1">
      <c r="B59" s="690" t="s">
        <v>139</v>
      </c>
      <c r="C59" s="690"/>
      <c r="D59" s="691"/>
      <c r="E59" s="691"/>
      <c r="F59" s="690"/>
      <c r="G59" s="690"/>
      <c r="H59" s="690"/>
      <c r="I59" s="690"/>
    </row>
    <row r="60" spans="2:9" ht="17.25">
      <c r="B60" s="485" t="s">
        <v>115</v>
      </c>
      <c r="C60" s="485" t="s">
        <v>116</v>
      </c>
      <c r="D60" s="665"/>
      <c r="E60" s="665"/>
      <c r="F60" s="665"/>
      <c r="G60" s="665">
        <v>417625.89979560202</v>
      </c>
      <c r="H60" s="665">
        <v>3163760.156752978</v>
      </c>
      <c r="I60" s="627">
        <v>0.11700000000000001</v>
      </c>
    </row>
    <row r="61" spans="2:9" ht="17.25">
      <c r="B61" s="485" t="s">
        <v>117</v>
      </c>
      <c r="C61" s="485" t="s">
        <v>116</v>
      </c>
      <c r="D61" s="665"/>
      <c r="E61" s="665"/>
      <c r="F61" s="665"/>
      <c r="G61" s="665">
        <v>722671.87083999999</v>
      </c>
      <c r="H61" s="665">
        <v>2571589.9278799999</v>
      </c>
      <c r="I61" s="627">
        <v>0.219</v>
      </c>
    </row>
    <row r="62" spans="2:9">
      <c r="B62" s="485" t="s">
        <v>118</v>
      </c>
      <c r="C62" s="485" t="s">
        <v>116</v>
      </c>
      <c r="D62" s="665"/>
      <c r="E62" s="665"/>
      <c r="F62" s="665"/>
      <c r="G62" s="665">
        <v>18861.27653947</v>
      </c>
      <c r="H62" s="665">
        <v>603802.37985337095</v>
      </c>
      <c r="I62" s="627">
        <v>0.03</v>
      </c>
    </row>
    <row r="63" spans="2:9">
      <c r="B63" s="485" t="s">
        <v>119</v>
      </c>
      <c r="C63" s="485" t="s">
        <v>120</v>
      </c>
      <c r="D63" s="665"/>
      <c r="E63" s="665"/>
      <c r="F63" s="665"/>
      <c r="G63" s="665">
        <v>74920.991699999999</v>
      </c>
      <c r="H63" s="665">
        <v>188812.6882</v>
      </c>
      <c r="I63" s="627">
        <v>0.28399999999999997</v>
      </c>
    </row>
    <row r="64" spans="2:9">
      <c r="B64" s="485" t="s">
        <v>121</v>
      </c>
      <c r="C64" s="485" t="s">
        <v>120</v>
      </c>
      <c r="D64" s="665"/>
      <c r="E64" s="665"/>
      <c r="F64" s="665"/>
      <c r="G64" s="665">
        <v>9440.6378999999997</v>
      </c>
      <c r="H64" s="665">
        <v>23165.097379999999</v>
      </c>
      <c r="I64" s="627">
        <v>0.28999999999999998</v>
      </c>
    </row>
    <row r="65" spans="2:9">
      <c r="B65" s="485" t="s">
        <v>123</v>
      </c>
      <c r="C65" s="485" t="s">
        <v>116</v>
      </c>
      <c r="D65" s="665"/>
      <c r="E65" s="665"/>
      <c r="F65" s="665"/>
      <c r="G65" s="665">
        <v>46567.962</v>
      </c>
      <c r="H65" s="665">
        <v>98175.647479709995</v>
      </c>
      <c r="I65" s="627">
        <v>0.32200000000000001</v>
      </c>
    </row>
    <row r="66" spans="2:9">
      <c r="B66" s="485" t="s">
        <v>124</v>
      </c>
      <c r="C66" s="485" t="s">
        <v>116</v>
      </c>
      <c r="D66" s="665"/>
      <c r="E66" s="665"/>
      <c r="F66" s="665"/>
      <c r="G66" s="665">
        <v>19191.436611034911</v>
      </c>
      <c r="H66" s="665">
        <v>602576.59499999997</v>
      </c>
      <c r="I66" s="627">
        <v>3.1E-2</v>
      </c>
    </row>
    <row r="67" spans="2:9">
      <c r="B67" s="485" t="s">
        <v>125</v>
      </c>
      <c r="C67" s="485" t="s">
        <v>116</v>
      </c>
      <c r="D67" s="665"/>
      <c r="E67" s="665"/>
      <c r="F67" s="665"/>
      <c r="G67" s="665">
        <v>37191.768254399904</v>
      </c>
      <c r="H67" s="665">
        <v>50036.949884399997</v>
      </c>
      <c r="I67" s="627">
        <v>0.42599999999999999</v>
      </c>
    </row>
    <row r="68" spans="2:9" ht="15.95" customHeight="1">
      <c r="B68" s="622" t="s">
        <v>134</v>
      </c>
      <c r="C68" s="623"/>
      <c r="D68" s="664"/>
      <c r="E68" s="664"/>
      <c r="F68" s="664"/>
      <c r="G68" s="664">
        <v>1262110.2140405069</v>
      </c>
      <c r="H68" s="664">
        <v>7089941.6568504581</v>
      </c>
      <c r="I68" s="626">
        <v>0.151</v>
      </c>
    </row>
    <row r="69" spans="2:9" ht="15.95" customHeight="1">
      <c r="B69" s="622" t="s">
        <v>135</v>
      </c>
      <c r="C69" s="624"/>
      <c r="D69" s="664"/>
      <c r="E69" s="664"/>
      <c r="F69" s="664"/>
      <c r="G69" s="664">
        <v>84361.6296</v>
      </c>
      <c r="H69" s="664">
        <v>211977.78558</v>
      </c>
      <c r="I69" s="626">
        <v>0.28499999999999998</v>
      </c>
    </row>
    <row r="70" spans="2:9" ht="15.95" customHeight="1">
      <c r="B70" s="622" t="s">
        <v>140</v>
      </c>
      <c r="C70" s="625"/>
      <c r="D70" s="664"/>
      <c r="E70" s="664"/>
      <c r="F70" s="664"/>
      <c r="G70" s="664">
        <v>1346471.843640507</v>
      </c>
      <c r="H70" s="664">
        <v>7301919.442430458</v>
      </c>
      <c r="I70" s="626">
        <v>0.156</v>
      </c>
    </row>
    <row r="72" spans="2:9" s="672" customFormat="1" ht="111" customHeight="1">
      <c r="B72" s="693" t="s">
        <v>141</v>
      </c>
      <c r="C72" s="693"/>
      <c r="D72" s="693"/>
      <c r="E72" s="693"/>
      <c r="F72" s="693"/>
      <c r="G72" s="693"/>
      <c r="H72" s="693"/>
      <c r="I72" s="693"/>
    </row>
    <row r="73" spans="2:9" s="672" customFormat="1" ht="82.5" customHeight="1">
      <c r="B73" s="692" t="s">
        <v>142</v>
      </c>
      <c r="C73" s="692"/>
      <c r="D73" s="692"/>
      <c r="E73" s="692"/>
      <c r="F73" s="692"/>
      <c r="G73" s="692"/>
      <c r="H73" s="692"/>
      <c r="I73" s="692"/>
    </row>
    <row r="74" spans="2:9" s="672" customFormat="1">
      <c r="B74" s="692" t="s">
        <v>143</v>
      </c>
      <c r="C74" s="692"/>
      <c r="D74" s="692"/>
      <c r="E74" s="692"/>
      <c r="F74" s="692"/>
      <c r="G74" s="692"/>
      <c r="H74" s="692"/>
      <c r="I74" s="692"/>
    </row>
    <row r="75" spans="2:9" s="672" customFormat="1">
      <c r="B75" s="692" t="s">
        <v>144</v>
      </c>
      <c r="C75" s="692"/>
      <c r="D75" s="692"/>
      <c r="E75" s="692"/>
      <c r="F75" s="692"/>
      <c r="G75" s="692"/>
      <c r="H75" s="692"/>
      <c r="I75" s="692"/>
    </row>
    <row r="76" spans="2:9" s="672" customFormat="1" ht="48" customHeight="1">
      <c r="B76" s="692" t="s">
        <v>145</v>
      </c>
      <c r="C76" s="692"/>
      <c r="D76" s="692"/>
      <c r="E76" s="692"/>
      <c r="F76" s="692"/>
      <c r="G76" s="692"/>
      <c r="H76" s="692"/>
      <c r="I76" s="692"/>
    </row>
    <row r="77" spans="2:9" s="672" customFormat="1" ht="33" customHeight="1">
      <c r="B77" s="692" t="s">
        <v>146</v>
      </c>
      <c r="C77" s="692"/>
      <c r="D77" s="692"/>
      <c r="E77" s="692"/>
      <c r="F77" s="692"/>
      <c r="G77" s="692"/>
      <c r="H77" s="692"/>
      <c r="I77" s="692"/>
    </row>
  </sheetData>
  <mergeCells count="11">
    <mergeCell ref="B77:I77"/>
    <mergeCell ref="B72:I72"/>
    <mergeCell ref="B73:I73"/>
    <mergeCell ref="B74:I74"/>
    <mergeCell ref="B75:I75"/>
    <mergeCell ref="B76:I76"/>
    <mergeCell ref="B59:I59"/>
    <mergeCell ref="B10:I10"/>
    <mergeCell ref="B23:I23"/>
    <mergeCell ref="B47:I47"/>
    <mergeCell ref="B35:I35"/>
  </mergeCells>
  <pageMargins left="0.7" right="0.7" top="0.75" bottom="0.5" header="0.3" footer="0.3"/>
  <pageSetup scale="98" fitToHeight="0" orientation="landscape" r:id="rId1"/>
  <headerFooter>
    <oddHeader>&amp;RTable 7 – Equity Performance</oddHeader>
  </headerFooter>
  <rowBreaks count="2" manualBreakCount="2">
    <brk id="22" max="16383" man="1"/>
    <brk id="4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N13"/>
  <sheetViews>
    <sheetView zoomScaleNormal="100" workbookViewId="0">
      <selection activeCell="F1" sqref="F1"/>
    </sheetView>
  </sheetViews>
  <sheetFormatPr defaultRowHeight="15"/>
  <cols>
    <col min="1" max="1" width="3.85546875" customWidth="1"/>
    <col min="2" max="2" width="20.85546875" customWidth="1"/>
    <col min="3" max="14" width="6.7109375" customWidth="1"/>
    <col min="15" max="15" width="3.85546875" customWidth="1"/>
  </cols>
  <sheetData>
    <row r="1" spans="2:14" ht="15.75">
      <c r="B1" s="536" t="s">
        <v>147</v>
      </c>
    </row>
    <row r="2" spans="2:14">
      <c r="B2" s="694"/>
      <c r="C2" s="696" t="s">
        <v>148</v>
      </c>
      <c r="D2" s="696"/>
      <c r="E2" s="696"/>
      <c r="F2" s="696"/>
      <c r="G2" s="696"/>
      <c r="H2" s="696"/>
      <c r="I2" s="697" t="s">
        <v>149</v>
      </c>
      <c r="J2" s="697"/>
      <c r="K2" s="697"/>
      <c r="L2" s="697"/>
      <c r="M2" s="697"/>
      <c r="N2" s="697"/>
    </row>
    <row r="3" spans="2:14">
      <c r="B3" s="695"/>
      <c r="C3" s="658" t="s">
        <v>150</v>
      </c>
      <c r="D3" s="659" t="s">
        <v>151</v>
      </c>
      <c r="E3" s="659" t="s">
        <v>152</v>
      </c>
      <c r="F3" s="660" t="s">
        <v>153</v>
      </c>
      <c r="G3" s="661" t="s">
        <v>154</v>
      </c>
      <c r="H3" s="661" t="s">
        <v>155</v>
      </c>
      <c r="I3" s="612" t="s">
        <v>150</v>
      </c>
      <c r="J3" s="613" t="s">
        <v>151</v>
      </c>
      <c r="K3" s="613" t="s">
        <v>152</v>
      </c>
      <c r="L3" s="614" t="s">
        <v>153</v>
      </c>
      <c r="M3" s="615" t="s">
        <v>154</v>
      </c>
      <c r="N3" s="615" t="s">
        <v>155</v>
      </c>
    </row>
    <row r="4" spans="2:14" ht="32.1" customHeight="1">
      <c r="B4" s="663" t="s">
        <v>156</v>
      </c>
      <c r="C4" s="662">
        <v>1.6912953660334422</v>
      </c>
      <c r="D4" s="662">
        <v>7.6873094770242494</v>
      </c>
      <c r="E4" s="662">
        <v>0.88903672878263074</v>
      </c>
      <c r="F4" s="662">
        <v>0.55795752066447302</v>
      </c>
      <c r="G4" s="662">
        <v>0.69537437664100765</v>
      </c>
      <c r="H4" s="662">
        <v>2.3100122391922571</v>
      </c>
      <c r="I4" s="662">
        <v>10.01096983043325</v>
      </c>
      <c r="J4" s="662">
        <v>26.410593998631025</v>
      </c>
      <c r="K4" s="662">
        <v>4.9283609721689761</v>
      </c>
      <c r="L4" s="662">
        <v>0.33380347340103367</v>
      </c>
      <c r="M4" s="662">
        <v>5.1433703777402879</v>
      </c>
      <c r="N4" s="662">
        <v>14.273399840485091</v>
      </c>
    </row>
    <row r="5" spans="2:14" ht="32.1" customHeight="1">
      <c r="B5" s="663" t="s">
        <v>157</v>
      </c>
      <c r="C5" s="662">
        <v>1.5948443461590431</v>
      </c>
      <c r="D5" s="662">
        <v>4.8944843843390915</v>
      </c>
      <c r="E5" s="662">
        <v>1.2080576718959766</v>
      </c>
      <c r="F5" s="662">
        <v>0.72342567722215156</v>
      </c>
      <c r="G5" s="662">
        <v>0.77418863545946359</v>
      </c>
      <c r="H5" s="662">
        <v>2.4269064669265794</v>
      </c>
      <c r="I5" s="662">
        <v>1.18567672079515</v>
      </c>
      <c r="J5" s="662">
        <v>3.3658985475652385</v>
      </c>
      <c r="K5" s="662">
        <v>0.64501299059926787</v>
      </c>
      <c r="L5" s="662">
        <v>0.2488152856863311</v>
      </c>
      <c r="M5" s="662">
        <v>0.58223492975345725</v>
      </c>
      <c r="N5" s="662">
        <v>2.0497020676494087</v>
      </c>
    </row>
    <row r="6" spans="2:14" ht="32.1" customHeight="1">
      <c r="B6" s="663" t="s">
        <v>158</v>
      </c>
      <c r="C6" s="662">
        <v>1.1566903933099393</v>
      </c>
      <c r="D6" s="662" t="s">
        <v>159</v>
      </c>
      <c r="E6" s="662">
        <v>0.53532041561918309</v>
      </c>
      <c r="F6" s="662">
        <v>0.40193461054964258</v>
      </c>
      <c r="G6" s="662">
        <v>0.53532041561918309</v>
      </c>
      <c r="H6" s="662">
        <v>1.8430926324773469</v>
      </c>
      <c r="I6" s="662">
        <v>0.8341066654839473</v>
      </c>
      <c r="J6" s="662">
        <v>7.971907366775131</v>
      </c>
      <c r="K6" s="662">
        <v>0.42379984384939295</v>
      </c>
      <c r="L6" s="662">
        <v>0.20135484867193923</v>
      </c>
      <c r="M6" s="662">
        <v>0.42379984384939295</v>
      </c>
      <c r="N6" s="662">
        <v>2.287932260875182</v>
      </c>
    </row>
    <row r="7" spans="2:14" ht="32.1" customHeight="1">
      <c r="B7" s="663" t="s">
        <v>160</v>
      </c>
      <c r="C7" s="662">
        <v>2.1673843078328705</v>
      </c>
      <c r="D7" s="662" t="s">
        <v>159</v>
      </c>
      <c r="E7" s="662">
        <v>1.1973774224209452</v>
      </c>
      <c r="F7" s="662">
        <v>0.61763762208281969</v>
      </c>
      <c r="G7" s="662">
        <v>1.1973774224209452</v>
      </c>
      <c r="H7" s="662">
        <v>2.5803105235647585</v>
      </c>
      <c r="I7" s="662">
        <v>6.3781468073840282</v>
      </c>
      <c r="J7" s="662" t="s">
        <v>17</v>
      </c>
      <c r="K7" s="662">
        <v>3.9847910447326607</v>
      </c>
      <c r="L7" s="662">
        <v>0.31784344404144615</v>
      </c>
      <c r="M7" s="662">
        <v>3.9847910447326607</v>
      </c>
      <c r="N7" s="662">
        <v>10.249367670093386</v>
      </c>
    </row>
    <row r="8" spans="2:14" ht="32.1" customHeight="1">
      <c r="B8" s="663" t="s">
        <v>64</v>
      </c>
      <c r="C8" s="662">
        <v>1.320550239011598</v>
      </c>
      <c r="D8" s="662" t="s">
        <v>159</v>
      </c>
      <c r="E8" s="662">
        <v>0.68736707845391143</v>
      </c>
      <c r="F8" s="662">
        <v>0.46104163567252404</v>
      </c>
      <c r="G8" s="662">
        <v>0.68736707845391143</v>
      </c>
      <c r="H8" s="662">
        <v>2.4212356152064389</v>
      </c>
      <c r="I8" s="662">
        <v>3.7784407969155018</v>
      </c>
      <c r="J8" s="662">
        <v>23.303030086942755</v>
      </c>
      <c r="K8" s="662">
        <v>1.9719157273456451</v>
      </c>
      <c r="L8" s="662">
        <v>0.32853299233370564</v>
      </c>
      <c r="M8" s="662">
        <v>1.9719157273456451</v>
      </c>
      <c r="N8" s="662">
        <v>6.0839527401232534</v>
      </c>
    </row>
    <row r="9" spans="2:14" ht="32.1" customHeight="1">
      <c r="B9" s="663" t="s">
        <v>161</v>
      </c>
      <c r="C9" s="662">
        <v>2.6591579921630468</v>
      </c>
      <c r="D9" s="662">
        <v>5.3822171119600686</v>
      </c>
      <c r="E9" s="662">
        <v>1.8722647599727713</v>
      </c>
      <c r="F9" s="662">
        <v>1.1010453482762954</v>
      </c>
      <c r="G9" s="662">
        <v>1.2801670844004864</v>
      </c>
      <c r="H9" s="662">
        <v>4.2927252504539677</v>
      </c>
      <c r="I9" s="662">
        <v>2.8660575103311539</v>
      </c>
      <c r="J9" s="662">
        <v>3.1731961053333642</v>
      </c>
      <c r="K9" s="662">
        <v>2.0955508388239061</v>
      </c>
      <c r="L9" s="662">
        <v>0.7322594075550336</v>
      </c>
      <c r="M9" s="662">
        <v>1.4342603122237212</v>
      </c>
      <c r="N9" s="662">
        <v>4.0590575036803704</v>
      </c>
    </row>
    <row r="10" spans="2:14" ht="32.1" customHeight="1">
      <c r="B10" s="663" t="s">
        <v>162</v>
      </c>
      <c r="C10" s="662">
        <v>2.7131402011740162</v>
      </c>
      <c r="D10" s="662">
        <v>6.5542957863130749</v>
      </c>
      <c r="E10" s="662">
        <v>2.0440083000075782</v>
      </c>
      <c r="F10" s="662">
        <v>1.1645817282483761</v>
      </c>
      <c r="G10" s="662">
        <v>1.2795247783397365</v>
      </c>
      <c r="H10" s="662">
        <v>3.5345223807170267</v>
      </c>
      <c r="I10" s="662">
        <v>6.8372178613440067</v>
      </c>
      <c r="J10" s="662">
        <v>5.0073860991814287</v>
      </c>
      <c r="K10" s="662">
        <v>5.2412837811760813</v>
      </c>
      <c r="L10" s="662">
        <v>0.92339355044207672</v>
      </c>
      <c r="M10" s="662">
        <v>3.3604795816337729</v>
      </c>
      <c r="N10" s="662">
        <v>8.5863181107930266</v>
      </c>
    </row>
    <row r="11" spans="2:14" ht="32.1" customHeight="1">
      <c r="B11" s="663" t="s">
        <v>163</v>
      </c>
      <c r="C11" s="662">
        <v>3.0086552480981523</v>
      </c>
      <c r="D11" s="662">
        <v>6.9250381014156801</v>
      </c>
      <c r="E11" s="662">
        <v>2.1024289273046839</v>
      </c>
      <c r="F11" s="662">
        <v>1.261493045835389</v>
      </c>
      <c r="G11" s="662">
        <v>1.4896355349071106</v>
      </c>
      <c r="H11" s="662">
        <v>4.7425549370832796</v>
      </c>
      <c r="I11" s="662">
        <v>1.1146378613847265</v>
      </c>
      <c r="J11" s="662">
        <v>1.1160917416695115</v>
      </c>
      <c r="K11" s="662">
        <v>1.9134056234148658</v>
      </c>
      <c r="L11" s="662">
        <v>0.50735434591414663</v>
      </c>
      <c r="M11" s="662">
        <v>0.5347940930815549</v>
      </c>
      <c r="N11" s="662">
        <v>1.5758164237175178</v>
      </c>
    </row>
    <row r="12" spans="2:14" ht="32.1" customHeight="1">
      <c r="B12" s="663" t="s">
        <v>164</v>
      </c>
      <c r="C12" s="662">
        <v>1.7697041995692719</v>
      </c>
      <c r="D12" s="662">
        <v>8.691895087549911</v>
      </c>
      <c r="E12" s="662">
        <v>1.4347158439768057</v>
      </c>
      <c r="F12" s="662">
        <v>0.99433350113585195</v>
      </c>
      <c r="G12" s="662">
        <v>1.2554983262758079</v>
      </c>
      <c r="H12" s="662">
        <v>4.0476319556364748</v>
      </c>
      <c r="I12" s="662">
        <v>0</v>
      </c>
      <c r="J12" s="662" t="s">
        <v>17</v>
      </c>
      <c r="K12" s="662">
        <v>0</v>
      </c>
      <c r="L12" s="662">
        <v>0</v>
      </c>
      <c r="M12" s="662">
        <v>0</v>
      </c>
      <c r="N12" s="662">
        <v>1.1869764871857387</v>
      </c>
    </row>
    <row r="13" spans="2:14" ht="32.1" customHeight="1">
      <c r="B13" s="663" t="s">
        <v>165</v>
      </c>
      <c r="C13" s="662">
        <v>1.777775798885896</v>
      </c>
      <c r="D13" s="662">
        <v>5.2820759660436201</v>
      </c>
      <c r="E13" s="662">
        <v>1.1177960494504093</v>
      </c>
      <c r="F13" s="662">
        <v>0.87085527021510711</v>
      </c>
      <c r="G13" s="662">
        <v>0.88670629113442578</v>
      </c>
      <c r="H13" s="662">
        <v>3.0373520368635396</v>
      </c>
      <c r="I13" s="662">
        <v>0</v>
      </c>
      <c r="J13" s="662" t="s">
        <v>17</v>
      </c>
      <c r="K13" s="662">
        <v>0</v>
      </c>
      <c r="L13" s="662">
        <v>0</v>
      </c>
      <c r="M13" s="662">
        <v>0</v>
      </c>
      <c r="N13" s="662">
        <v>1.3643370330805342</v>
      </c>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499984740745262"/>
  </sheetPr>
  <dimension ref="B2"/>
  <sheetViews>
    <sheetView workbookViewId="0">
      <selection activeCell="F1" sqref="F1"/>
    </sheetView>
  </sheetViews>
  <sheetFormatPr defaultRowHeight="15"/>
  <cols>
    <col min="2" max="2" width="22.7109375" bestFit="1" customWidth="1"/>
  </cols>
  <sheetData>
    <row r="2" spans="2:2">
      <c r="B2" s="505" t="s">
        <v>166</v>
      </c>
    </row>
  </sheetData>
  <pageMargins left="0.7" right="0.7" top="0.75" bottom="0.75" header="0.3" footer="0.3"/>
  <pageSetup orientation="portrait" r:id="rId1"/>
  <headerFooter>
    <oddHeader>&amp;RAp A - Participant Def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pageSetUpPr fitToPage="1"/>
  </sheetPr>
  <dimension ref="A1:L40"/>
  <sheetViews>
    <sheetView zoomScaleNormal="100" workbookViewId="0">
      <selection activeCell="F1" sqref="F1"/>
    </sheetView>
  </sheetViews>
  <sheetFormatPr defaultRowHeight="15"/>
  <cols>
    <col min="1" max="1" width="2.7109375" customWidth="1"/>
    <col min="2" max="2" width="22.140625" customWidth="1"/>
    <col min="3" max="3" width="35" customWidth="1"/>
    <col min="4" max="8" width="13.5703125" customWidth="1"/>
    <col min="9" max="9" width="13.7109375" customWidth="1"/>
    <col min="10" max="11" width="13.5703125" customWidth="1"/>
    <col min="12" max="12" width="2.7109375" customWidth="1"/>
  </cols>
  <sheetData>
    <row r="1" spans="1:12" ht="23.25">
      <c r="A1" s="1" t="s">
        <v>167</v>
      </c>
    </row>
    <row r="3" spans="1:12" ht="19.5" thickBot="1">
      <c r="A3" s="4"/>
      <c r="B3" s="4" t="s">
        <v>168</v>
      </c>
      <c r="C3" s="4"/>
      <c r="D3" s="4"/>
      <c r="E3" s="4"/>
      <c r="F3" s="4"/>
      <c r="G3" s="4"/>
      <c r="H3" s="4"/>
      <c r="I3" s="4"/>
      <c r="J3" s="4"/>
      <c r="K3" s="4"/>
    </row>
    <row r="4" spans="1:12" ht="15.75" thickBot="1">
      <c r="A4" t="s">
        <v>169</v>
      </c>
      <c r="B4" s="684"/>
      <c r="C4" s="685"/>
      <c r="D4" s="698" t="s">
        <v>114</v>
      </c>
      <c r="E4" s="699"/>
      <c r="F4" s="699"/>
      <c r="G4" s="700"/>
      <c r="H4" s="701" t="s">
        <v>170</v>
      </c>
      <c r="I4" s="702"/>
      <c r="J4" s="702"/>
      <c r="K4" s="703"/>
    </row>
    <row r="5" spans="1:12">
      <c r="B5" s="85"/>
      <c r="C5" s="104"/>
      <c r="D5" s="121" t="s">
        <v>171</v>
      </c>
      <c r="E5" s="22" t="s">
        <v>172</v>
      </c>
      <c r="F5" s="22" t="s">
        <v>173</v>
      </c>
      <c r="G5" s="22" t="s">
        <v>174</v>
      </c>
      <c r="H5" s="33" t="s">
        <v>175</v>
      </c>
      <c r="I5" s="34" t="s">
        <v>176</v>
      </c>
      <c r="J5" s="34" t="s">
        <v>177</v>
      </c>
      <c r="K5" s="122" t="s">
        <v>178</v>
      </c>
    </row>
    <row r="6" spans="1:12" ht="48.75" thickBot="1">
      <c r="B6" s="86"/>
      <c r="C6" s="105"/>
      <c r="D6" s="123" t="s">
        <v>179</v>
      </c>
      <c r="E6" s="124" t="s">
        <v>180</v>
      </c>
      <c r="F6" s="124" t="s">
        <v>181</v>
      </c>
      <c r="G6" s="124" t="s">
        <v>182</v>
      </c>
      <c r="H6" s="35" t="s">
        <v>183</v>
      </c>
      <c r="I6" s="36" t="s">
        <v>184</v>
      </c>
      <c r="J6" s="36" t="s">
        <v>185</v>
      </c>
      <c r="K6" s="125" t="s">
        <v>186</v>
      </c>
    </row>
    <row r="7" spans="1:12" ht="15.75" thickBot="1">
      <c r="B7" s="51" t="s">
        <v>187</v>
      </c>
      <c r="C7" s="62" t="s">
        <v>188</v>
      </c>
      <c r="D7" s="51"/>
      <c r="E7" s="42"/>
      <c r="F7" s="42"/>
      <c r="G7" s="57"/>
      <c r="H7" s="51"/>
      <c r="I7" s="42"/>
      <c r="J7" s="49"/>
      <c r="K7" s="52"/>
    </row>
    <row r="8" spans="1:12">
      <c r="B8" s="704" t="s">
        <v>189</v>
      </c>
      <c r="C8" s="93" t="s">
        <v>190</v>
      </c>
      <c r="D8" s="127">
        <v>55291</v>
      </c>
      <c r="E8" s="400"/>
      <c r="F8" s="127">
        <v>308120</v>
      </c>
      <c r="G8" s="392"/>
      <c r="H8" s="424">
        <v>1849.5140299999998</v>
      </c>
      <c r="I8" s="326"/>
      <c r="J8" s="428">
        <v>14442.094470000004</v>
      </c>
      <c r="K8" s="126"/>
      <c r="L8" s="401"/>
    </row>
    <row r="9" spans="1:12" ht="15.75" thickBot="1">
      <c r="B9" s="705"/>
      <c r="C9" s="323" t="s">
        <v>191</v>
      </c>
      <c r="D9" s="141">
        <v>457444</v>
      </c>
      <c r="E9" s="280">
        <v>1420648</v>
      </c>
      <c r="F9" s="142">
        <v>1969369</v>
      </c>
      <c r="G9" s="324">
        <v>1.3862000000000001</v>
      </c>
      <c r="H9" s="425">
        <v>15839.881770000002</v>
      </c>
      <c r="I9" s="327"/>
      <c r="J9" s="429">
        <v>49829.096300000012</v>
      </c>
      <c r="K9" s="325"/>
      <c r="L9" s="401"/>
    </row>
    <row r="10" spans="1:12" ht="18" customHeight="1" thickBot="1">
      <c r="B10" s="706"/>
      <c r="C10" s="320" t="s">
        <v>192</v>
      </c>
      <c r="D10" s="234">
        <v>512735</v>
      </c>
      <c r="E10" s="235"/>
      <c r="F10" s="235">
        <v>2277489</v>
      </c>
      <c r="G10" s="394"/>
      <c r="H10" s="321">
        <v>17689.395800000002</v>
      </c>
      <c r="I10" s="328">
        <v>43422.332326115022</v>
      </c>
      <c r="J10" s="332">
        <v>64271.190770000016</v>
      </c>
      <c r="K10" s="322">
        <v>1.480141377190513</v>
      </c>
      <c r="L10" s="401"/>
    </row>
    <row r="11" spans="1:12" ht="15.75" thickBot="1">
      <c r="B11" s="704" t="s">
        <v>193</v>
      </c>
      <c r="C11" s="222" t="s">
        <v>194</v>
      </c>
      <c r="D11" s="556"/>
      <c r="E11" s="175"/>
      <c r="F11" s="175"/>
      <c r="G11" s="557"/>
      <c r="H11" s="558"/>
      <c r="I11" s="559"/>
      <c r="J11" s="116"/>
      <c r="K11" s="557"/>
      <c r="L11" s="401"/>
    </row>
    <row r="12" spans="1:12" ht="15.75" thickBot="1">
      <c r="B12" s="705"/>
      <c r="C12" s="223" t="s">
        <v>195</v>
      </c>
      <c r="D12" s="556"/>
      <c r="E12" s="175"/>
      <c r="F12" s="175"/>
      <c r="G12" s="557"/>
      <c r="H12" s="558"/>
      <c r="I12" s="559"/>
      <c r="J12" s="116"/>
      <c r="K12" s="557"/>
      <c r="L12" s="401"/>
    </row>
    <row r="13" spans="1:12" ht="18" customHeight="1" thickBot="1">
      <c r="B13" s="706" t="s">
        <v>193</v>
      </c>
      <c r="C13" s="233" t="s">
        <v>196</v>
      </c>
      <c r="D13" s="319">
        <v>6114</v>
      </c>
      <c r="E13" s="283">
        <v>16032</v>
      </c>
      <c r="F13" s="283">
        <v>13996</v>
      </c>
      <c r="G13" s="318">
        <v>0.873</v>
      </c>
      <c r="H13" s="426">
        <v>9579.3115600000001</v>
      </c>
      <c r="I13" s="329">
        <v>17709.270857043324</v>
      </c>
      <c r="J13" s="430">
        <v>24460.411899999999</v>
      </c>
      <c r="K13" s="318">
        <v>1.3812207231711979</v>
      </c>
      <c r="L13" s="401"/>
    </row>
    <row r="14" spans="1:12" ht="15.75" thickBot="1">
      <c r="B14" s="678" t="s">
        <v>197</v>
      </c>
      <c r="C14" s="44" t="s">
        <v>198</v>
      </c>
      <c r="D14" s="144">
        <v>1747</v>
      </c>
      <c r="E14" s="220">
        <v>4431</v>
      </c>
      <c r="F14" s="187">
        <v>102566</v>
      </c>
      <c r="G14" s="191">
        <v>23.147400000000001</v>
      </c>
      <c r="H14" s="375">
        <v>3973.4361499999986</v>
      </c>
      <c r="I14" s="330">
        <v>19174.406527045241</v>
      </c>
      <c r="J14" s="431">
        <v>10092.694440000001</v>
      </c>
      <c r="K14" s="190">
        <v>0.52636280688867176</v>
      </c>
      <c r="L14" s="401"/>
    </row>
    <row r="15" spans="1:12" ht="45.75" thickBot="1">
      <c r="B15" s="41" t="s">
        <v>199</v>
      </c>
      <c r="C15" s="41" t="s">
        <v>200</v>
      </c>
      <c r="D15" s="186">
        <v>1279910</v>
      </c>
      <c r="E15" s="203">
        <v>1279910</v>
      </c>
      <c r="F15" s="146">
        <v>1279910</v>
      </c>
      <c r="G15" s="393"/>
      <c r="H15" s="427">
        <v>1273.084980000001</v>
      </c>
      <c r="I15" s="331">
        <v>8171.6749947833478</v>
      </c>
      <c r="J15" s="432">
        <v>6574.8797300000006</v>
      </c>
      <c r="K15" s="190">
        <v>0.80459388487639161</v>
      </c>
      <c r="L15" s="401"/>
    </row>
    <row r="16" spans="1:12" ht="18" customHeight="1" thickBot="1">
      <c r="B16" s="55" t="s">
        <v>201</v>
      </c>
      <c r="C16" s="63"/>
      <c r="D16" s="147">
        <v>1800506</v>
      </c>
      <c r="E16" s="148">
        <v>2721021</v>
      </c>
      <c r="F16" s="148">
        <v>3673961</v>
      </c>
      <c r="G16" s="192">
        <v>1.35</v>
      </c>
      <c r="H16" s="108">
        <v>32515.228489999998</v>
      </c>
      <c r="I16" s="108">
        <v>88477.684704986939</v>
      </c>
      <c r="J16" s="108">
        <v>105399.17684000003</v>
      </c>
      <c r="K16" s="192">
        <v>1.1912515250758966</v>
      </c>
      <c r="L16" s="401"/>
    </row>
    <row r="17" spans="1:12" ht="15.75" thickBot="1">
      <c r="B17" s="24"/>
      <c r="C17" s="65"/>
      <c r="D17" s="149"/>
      <c r="E17" s="150"/>
      <c r="F17" s="150"/>
      <c r="G17" s="193"/>
      <c r="H17" s="109"/>
      <c r="I17" s="334"/>
      <c r="J17" s="120"/>
      <c r="K17" s="58"/>
      <c r="L17" s="401"/>
    </row>
    <row r="18" spans="1:12" ht="15.75" thickBot="1">
      <c r="B18" s="64" t="s">
        <v>202</v>
      </c>
      <c r="C18" s="62" t="s">
        <v>203</v>
      </c>
      <c r="D18" s="153"/>
      <c r="E18" s="154"/>
      <c r="F18" s="154"/>
      <c r="G18" s="194"/>
      <c r="H18" s="111"/>
      <c r="I18" s="335"/>
      <c r="J18" s="339"/>
      <c r="K18" s="59"/>
      <c r="L18" s="401"/>
    </row>
    <row r="19" spans="1:12" ht="15.75" thickBot="1">
      <c r="B19" s="50" t="s">
        <v>204</v>
      </c>
      <c r="C19" s="41" t="s">
        <v>205</v>
      </c>
      <c r="D19" s="145">
        <v>5722</v>
      </c>
      <c r="E19" s="146">
        <v>705</v>
      </c>
      <c r="F19" s="146">
        <v>37961</v>
      </c>
      <c r="G19" s="354">
        <v>53.845399999999998</v>
      </c>
      <c r="H19" s="427">
        <v>2978.0114399999993</v>
      </c>
      <c r="I19" s="336">
        <v>41090.308989999998</v>
      </c>
      <c r="J19" s="432">
        <v>5914.4227600000113</v>
      </c>
      <c r="K19" s="333">
        <v>0.14393716925904312</v>
      </c>
      <c r="L19" s="401"/>
    </row>
    <row r="20" spans="1:12">
      <c r="B20" s="707" t="s">
        <v>206</v>
      </c>
      <c r="C20" s="681" t="s">
        <v>207</v>
      </c>
      <c r="D20" s="171">
        <v>2001</v>
      </c>
      <c r="E20" s="158">
        <v>1460</v>
      </c>
      <c r="F20" s="158">
        <v>4008</v>
      </c>
      <c r="G20" s="355">
        <v>2.7452000000000001</v>
      </c>
      <c r="H20" s="433">
        <v>21946.260799999993</v>
      </c>
      <c r="I20" s="337">
        <v>53779.517749999999</v>
      </c>
      <c r="J20" s="433">
        <v>50533.606609999988</v>
      </c>
      <c r="K20" s="197">
        <v>0.93964410102952234</v>
      </c>
      <c r="L20" s="401"/>
    </row>
    <row r="21" spans="1:12">
      <c r="B21" s="707"/>
      <c r="C21" s="682" t="s">
        <v>208</v>
      </c>
      <c r="D21" s="189">
        <v>12</v>
      </c>
      <c r="E21" s="161">
        <v>64</v>
      </c>
      <c r="F21" s="161">
        <v>28</v>
      </c>
      <c r="G21" s="356">
        <v>0.4375</v>
      </c>
      <c r="H21" s="434">
        <v>3466.3634000000011</v>
      </c>
      <c r="I21" s="338">
        <v>10242.52317</v>
      </c>
      <c r="J21" s="434">
        <v>5546.9687300000014</v>
      </c>
      <c r="K21" s="195">
        <v>0.54156272218615842</v>
      </c>
      <c r="L21" s="401"/>
    </row>
    <row r="22" spans="1:12">
      <c r="B22" s="708"/>
      <c r="C22" s="682" t="s">
        <v>209</v>
      </c>
      <c r="D22" s="189">
        <v>0</v>
      </c>
      <c r="E22" s="161">
        <v>12</v>
      </c>
      <c r="F22" s="161">
        <v>0</v>
      </c>
      <c r="G22" s="356">
        <v>0</v>
      </c>
      <c r="H22" s="434">
        <v>303.08825000000007</v>
      </c>
      <c r="I22" s="338">
        <v>1876.4876300000001</v>
      </c>
      <c r="J22" s="434">
        <v>769.96269999999902</v>
      </c>
      <c r="K22" s="195">
        <v>0.41032122338051275</v>
      </c>
      <c r="L22" s="401"/>
    </row>
    <row r="23" spans="1:12" ht="15.75" thickBot="1">
      <c r="B23" s="709"/>
      <c r="C23" s="343" t="s">
        <v>210</v>
      </c>
      <c r="D23" s="295">
        <v>0</v>
      </c>
      <c r="E23" s="272">
        <v>4</v>
      </c>
      <c r="F23" s="272">
        <v>0</v>
      </c>
      <c r="G23" s="344">
        <v>0</v>
      </c>
      <c r="H23" s="435">
        <v>2385.033169999997</v>
      </c>
      <c r="I23" s="357">
        <v>63991.576050000003</v>
      </c>
      <c r="J23" s="435">
        <v>7678.802520000002</v>
      </c>
      <c r="K23" s="360">
        <v>0.1199970838974203</v>
      </c>
      <c r="L23" s="401"/>
    </row>
    <row r="24" spans="1:12" ht="15.75" thickBot="1">
      <c r="A24" s="18"/>
      <c r="B24" s="309" t="s">
        <v>211</v>
      </c>
      <c r="C24" s="310"/>
      <c r="D24" s="350">
        <v>7735</v>
      </c>
      <c r="E24" s="351">
        <v>2245</v>
      </c>
      <c r="F24" s="351">
        <v>41997</v>
      </c>
      <c r="G24" s="352">
        <v>18.707000000000001</v>
      </c>
      <c r="H24" s="358">
        <v>31078.757059999989</v>
      </c>
      <c r="I24" s="359">
        <v>170980.41359000001</v>
      </c>
      <c r="J24" s="358">
        <v>70443.763319999998</v>
      </c>
      <c r="K24" s="353">
        <v>0.41199902281742978</v>
      </c>
      <c r="L24" s="401"/>
    </row>
    <row r="25" spans="1:12" ht="15.75" thickBot="1">
      <c r="B25" s="345"/>
      <c r="C25" s="346"/>
      <c r="D25" s="347"/>
      <c r="E25" s="348"/>
      <c r="F25" s="348"/>
      <c r="G25" s="349"/>
      <c r="H25" s="340"/>
      <c r="I25" s="341"/>
      <c r="J25" s="341"/>
      <c r="K25" s="342"/>
      <c r="L25" s="401"/>
    </row>
    <row r="26" spans="1:12">
      <c r="B26" s="710" t="s">
        <v>212</v>
      </c>
      <c r="C26" s="69" t="s">
        <v>213</v>
      </c>
      <c r="D26" s="167"/>
      <c r="E26" s="168"/>
      <c r="F26" s="168"/>
      <c r="G26" s="196"/>
      <c r="H26" s="112"/>
      <c r="I26" s="113"/>
      <c r="J26" s="113"/>
      <c r="K26" s="98"/>
      <c r="L26" s="401"/>
    </row>
    <row r="27" spans="1:12" ht="18" customHeight="1">
      <c r="B27" s="711"/>
      <c r="C27" s="70" t="s">
        <v>214</v>
      </c>
      <c r="D27" s="171">
        <v>3081</v>
      </c>
      <c r="E27" s="258">
        <v>13110</v>
      </c>
      <c r="F27" s="158">
        <v>6851</v>
      </c>
      <c r="G27" s="197">
        <v>0.52300000000000002</v>
      </c>
      <c r="H27" s="433">
        <v>991.93128999999976</v>
      </c>
      <c r="I27" s="114">
        <v>3547.8247830392429</v>
      </c>
      <c r="J27" s="436">
        <v>2578.2594099999992</v>
      </c>
      <c r="K27" s="197">
        <v>0.7267155419640916</v>
      </c>
      <c r="L27" s="401"/>
    </row>
    <row r="28" spans="1:12">
      <c r="B28" s="711"/>
      <c r="C28" s="70" t="s">
        <v>215</v>
      </c>
      <c r="D28" s="172"/>
      <c r="E28" s="131"/>
      <c r="F28" s="131"/>
      <c r="G28" s="198"/>
      <c r="H28" s="115"/>
      <c r="I28" s="107"/>
      <c r="J28" s="107"/>
      <c r="K28" s="101"/>
      <c r="L28" s="401"/>
    </row>
    <row r="29" spans="1:12" ht="15.75" thickBot="1">
      <c r="B29" s="712"/>
      <c r="C29" s="71" t="s">
        <v>210</v>
      </c>
      <c r="D29" s="174"/>
      <c r="E29" s="175"/>
      <c r="F29" s="175"/>
      <c r="G29" s="199"/>
      <c r="H29" s="116"/>
      <c r="I29" s="117"/>
      <c r="J29" s="117"/>
      <c r="K29" s="102"/>
      <c r="L29" s="401"/>
    </row>
    <row r="30" spans="1:12" ht="15.75" thickBot="1">
      <c r="B30" s="13" t="s">
        <v>216</v>
      </c>
      <c r="C30" s="68"/>
      <c r="D30" s="178">
        <v>3081</v>
      </c>
      <c r="E30" s="179">
        <v>13110</v>
      </c>
      <c r="F30" s="179">
        <v>6851</v>
      </c>
      <c r="G30" s="200">
        <v>0.52300000000000002</v>
      </c>
      <c r="H30" s="118">
        <v>991.93128999999976</v>
      </c>
      <c r="I30" s="119">
        <v>3547.8247830392429</v>
      </c>
      <c r="J30" s="119">
        <v>2578.2594099999992</v>
      </c>
      <c r="K30" s="200">
        <v>0.7267155419640916</v>
      </c>
      <c r="L30" s="401"/>
    </row>
    <row r="31" spans="1:12" ht="15.75" thickBot="1">
      <c r="B31" s="713" t="s">
        <v>217</v>
      </c>
      <c r="C31" s="714"/>
      <c r="D31" s="182"/>
      <c r="E31" s="150"/>
      <c r="F31" s="150"/>
      <c r="G31" s="201"/>
      <c r="H31" s="120"/>
      <c r="I31" s="110"/>
      <c r="J31" s="110"/>
      <c r="K31" s="26"/>
      <c r="L31" s="401"/>
    </row>
    <row r="32" spans="1:12" ht="15.75" thickBot="1">
      <c r="B32" s="15" t="s">
        <v>218</v>
      </c>
      <c r="C32" s="476"/>
      <c r="D32" s="167"/>
      <c r="E32" s="168"/>
      <c r="F32" s="168"/>
      <c r="G32" s="196"/>
      <c r="H32" s="112"/>
      <c r="I32" s="113"/>
      <c r="J32" s="113"/>
      <c r="K32" s="98"/>
      <c r="L32" s="401"/>
    </row>
    <row r="33" spans="2:12" ht="15.75" thickBot="1">
      <c r="B33" s="16" t="s">
        <v>219</v>
      </c>
      <c r="C33" s="23"/>
      <c r="D33" s="167"/>
      <c r="E33" s="168"/>
      <c r="F33" s="168"/>
      <c r="G33" s="196"/>
      <c r="H33" s="112">
        <v>0</v>
      </c>
      <c r="I33" s="113">
        <v>0</v>
      </c>
      <c r="J33" s="113">
        <v>0</v>
      </c>
      <c r="K33" s="98">
        <v>0</v>
      </c>
      <c r="L33" s="401"/>
    </row>
    <row r="34" spans="2:12" ht="12" customHeight="1" thickBot="1">
      <c r="B34" s="24"/>
      <c r="C34" s="25"/>
      <c r="D34" s="182"/>
      <c r="E34" s="150"/>
      <c r="F34" s="150"/>
      <c r="G34" s="201"/>
      <c r="H34" s="120"/>
      <c r="I34" s="110"/>
      <c r="J34" s="110"/>
      <c r="K34" s="26"/>
      <c r="L34" s="401"/>
    </row>
    <row r="35" spans="2:12" ht="15.75" thickBot="1">
      <c r="B35" s="16" t="s">
        <v>220</v>
      </c>
      <c r="C35" s="23"/>
      <c r="D35" s="180">
        <v>1811322</v>
      </c>
      <c r="E35" s="181">
        <v>2736376</v>
      </c>
      <c r="F35" s="181">
        <v>3722809</v>
      </c>
      <c r="G35" s="535">
        <v>1.36</v>
      </c>
      <c r="H35" s="563">
        <v>64585.916839999983</v>
      </c>
      <c r="I35" s="564">
        <v>263005.92307802616</v>
      </c>
      <c r="J35" s="564">
        <v>178421.19957000003</v>
      </c>
      <c r="K35" s="565">
        <v>0.67839232471227529</v>
      </c>
      <c r="L35" s="401"/>
    </row>
    <row r="36" spans="2:12" ht="15.75" thickBot="1">
      <c r="B36" s="27" t="s">
        <v>221</v>
      </c>
      <c r="C36" s="28"/>
      <c r="D36" s="38"/>
      <c r="E36" s="39"/>
      <c r="F36" s="39"/>
      <c r="G36" s="79"/>
      <c r="H36" s="566">
        <v>9227.2222200000178</v>
      </c>
      <c r="I36" s="567">
        <v>35987.175236000003</v>
      </c>
      <c r="J36" s="566">
        <v>36082.213549999957</v>
      </c>
      <c r="K36" s="568">
        <v>1.0026408939678289</v>
      </c>
      <c r="L36" s="401"/>
    </row>
    <row r="37" spans="2:12" ht="15.75" thickBot="1">
      <c r="B37" s="27" t="s">
        <v>222</v>
      </c>
      <c r="C37" s="28"/>
      <c r="D37" s="38"/>
      <c r="E37" s="39"/>
      <c r="F37" s="39"/>
      <c r="G37" s="79"/>
      <c r="H37" s="566">
        <v>73813.139060000001</v>
      </c>
      <c r="I37" s="567">
        <v>298993.09831402614</v>
      </c>
      <c r="J37" s="566">
        <v>214503.41311999998</v>
      </c>
      <c r="K37" s="568">
        <v>0.71741927933972438</v>
      </c>
      <c r="L37" s="401"/>
    </row>
    <row r="38" spans="2:12">
      <c r="L38" s="401"/>
    </row>
    <row r="39" spans="2:12" ht="17.25">
      <c r="B39" s="29" t="s">
        <v>223</v>
      </c>
      <c r="C39" s="18"/>
      <c r="D39" s="18"/>
      <c r="E39" s="18"/>
      <c r="F39" s="18"/>
      <c r="G39" s="18"/>
      <c r="H39" s="18"/>
      <c r="I39" s="18"/>
      <c r="J39" s="18"/>
      <c r="K39" s="18"/>
    </row>
    <row r="40" spans="2:12" ht="27" customHeight="1">
      <c r="B40" s="692" t="s">
        <v>224</v>
      </c>
      <c r="C40" s="692"/>
      <c r="D40" s="692"/>
      <c r="E40" s="692"/>
      <c r="F40" s="692"/>
      <c r="G40" s="692"/>
      <c r="H40" s="692"/>
      <c r="I40" s="692"/>
      <c r="J40" s="692"/>
      <c r="K40" s="692"/>
    </row>
  </sheetData>
  <mergeCells count="8">
    <mergeCell ref="B40:K40"/>
    <mergeCell ref="D4:G4"/>
    <mergeCell ref="H4:K4"/>
    <mergeCell ref="B8:B10"/>
    <mergeCell ref="B20:B23"/>
    <mergeCell ref="B26:B29"/>
    <mergeCell ref="B11:B13"/>
    <mergeCell ref="B31:C31"/>
  </mergeCells>
  <pageMargins left="0.7" right="0.7" top="0.75" bottom="0.5" header="0.3" footer="0.3"/>
  <pageSetup scale="71" orientation="landscape" r:id="rId1"/>
  <headerFooter>
    <oddHeader>&amp;R&amp;16Appendix B - Participant Spend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pageSetUpPr fitToPage="1"/>
  </sheetPr>
  <dimension ref="A1:M38"/>
  <sheetViews>
    <sheetView tabSelected="1" zoomScaleNormal="100" zoomScalePageLayoutView="50" workbookViewId="0">
      <selection activeCell="O5" sqref="O5"/>
    </sheetView>
  </sheetViews>
  <sheetFormatPr defaultColWidth="9.28515625" defaultRowHeight="15"/>
  <cols>
    <col min="1" max="1" width="3.140625" customWidth="1"/>
    <col min="2" max="2" width="22.140625" customWidth="1"/>
    <col min="3" max="3" width="35" customWidth="1"/>
    <col min="4" max="5" width="13.5703125" customWidth="1"/>
    <col min="6" max="8" width="14.5703125" style="2" customWidth="1"/>
    <col min="9" max="9" width="14.5703125" style="3" customWidth="1"/>
    <col min="10" max="10" width="14.5703125" customWidth="1"/>
    <col min="11" max="11" width="14.85546875" customWidth="1"/>
    <col min="12" max="12" width="1.7109375" customWidth="1"/>
  </cols>
  <sheetData>
    <row r="1" spans="1:11" ht="23.25">
      <c r="A1" s="1" t="s">
        <v>167</v>
      </c>
      <c r="F1"/>
      <c r="G1"/>
      <c r="H1"/>
      <c r="I1"/>
    </row>
    <row r="2" spans="1:11">
      <c r="F2"/>
      <c r="G2"/>
      <c r="H2"/>
      <c r="I2"/>
    </row>
    <row r="3" spans="1:11" ht="19.5" thickBot="1">
      <c r="A3" s="4"/>
      <c r="B3" s="4" t="str">
        <f>'Ap B - Participant-Spend'!B3</f>
        <v>For Period Ending PY22Q4</v>
      </c>
      <c r="C3" s="4"/>
      <c r="D3" s="4"/>
      <c r="E3" s="4"/>
      <c r="F3" s="4"/>
      <c r="G3" s="4"/>
      <c r="H3" s="4"/>
      <c r="I3" s="4"/>
      <c r="J3" s="4"/>
    </row>
    <row r="4" spans="1:11" ht="15.75" thickBot="1">
      <c r="A4" t="s">
        <v>169</v>
      </c>
      <c r="B4" s="684"/>
      <c r="C4" s="685"/>
      <c r="D4" s="715" t="s">
        <v>225</v>
      </c>
      <c r="E4" s="716"/>
      <c r="F4" s="716"/>
      <c r="G4" s="716"/>
      <c r="H4" s="716"/>
      <c r="I4" s="716"/>
      <c r="J4" s="716"/>
      <c r="K4" s="717"/>
    </row>
    <row r="5" spans="1:11" ht="21" customHeight="1">
      <c r="B5" s="85"/>
      <c r="C5" s="104"/>
      <c r="D5" s="5" t="s">
        <v>226</v>
      </c>
      <c r="E5" s="30" t="s">
        <v>227</v>
      </c>
      <c r="F5" s="5" t="s">
        <v>228</v>
      </c>
      <c r="G5" s="30" t="s">
        <v>229</v>
      </c>
      <c r="H5" s="30" t="s">
        <v>230</v>
      </c>
      <c r="I5" s="22" t="s">
        <v>231</v>
      </c>
      <c r="J5" s="106" t="s">
        <v>232</v>
      </c>
      <c r="K5" s="106" t="s">
        <v>233</v>
      </c>
    </row>
    <row r="6" spans="1:11" ht="48.75" thickBot="1">
      <c r="B6" s="86"/>
      <c r="C6" s="105"/>
      <c r="D6" s="289" t="s">
        <v>234</v>
      </c>
      <c r="E6" s="288" t="s">
        <v>235</v>
      </c>
      <c r="F6" s="19" t="s">
        <v>236</v>
      </c>
      <c r="G6" s="32" t="s">
        <v>237</v>
      </c>
      <c r="H6" s="32" t="s">
        <v>238</v>
      </c>
      <c r="I6" s="290" t="s">
        <v>239</v>
      </c>
      <c r="J6" s="291" t="s">
        <v>240</v>
      </c>
      <c r="K6" s="291" t="s">
        <v>241</v>
      </c>
    </row>
    <row r="7" spans="1:11" ht="18" thickBot="1">
      <c r="B7" s="51" t="s">
        <v>187</v>
      </c>
      <c r="C7" s="538" t="s">
        <v>242</v>
      </c>
      <c r="D7" s="149"/>
      <c r="E7" s="150"/>
      <c r="F7" s="151"/>
      <c r="G7" s="245"/>
      <c r="H7" s="151"/>
      <c r="I7" s="210"/>
      <c r="J7" s="150"/>
      <c r="K7" s="152"/>
    </row>
    <row r="8" spans="1:11">
      <c r="B8" s="720" t="s">
        <v>189</v>
      </c>
      <c r="C8" s="93" t="s">
        <v>190</v>
      </c>
      <c r="D8" s="128">
        <v>4293.9862897000057</v>
      </c>
      <c r="E8" s="129"/>
      <c r="F8" s="128">
        <v>32725.815270475385</v>
      </c>
      <c r="G8" s="239"/>
      <c r="H8" s="128">
        <v>4692.9390000000003</v>
      </c>
      <c r="I8" s="184">
        <v>1.1476182179999963</v>
      </c>
      <c r="J8" s="469">
        <v>43921.247778800112</v>
      </c>
      <c r="K8" s="53">
        <v>331787.03890696669</v>
      </c>
    </row>
    <row r="9" spans="1:11" ht="15.75" thickBot="1">
      <c r="B9" s="721"/>
      <c r="C9" s="227" t="s">
        <v>191</v>
      </c>
      <c r="D9" s="228">
        <v>81810.095342359535</v>
      </c>
      <c r="E9" s="229"/>
      <c r="F9" s="676">
        <v>368900.43259426916</v>
      </c>
      <c r="G9" s="255"/>
      <c r="H9" s="230">
        <v>89411.041899999997</v>
      </c>
      <c r="I9" s="231">
        <v>29.118898899887142</v>
      </c>
      <c r="J9" s="470">
        <v>1180645.520147</v>
      </c>
      <c r="K9" s="232">
        <v>5356588.9430009769</v>
      </c>
    </row>
    <row r="10" spans="1:11" ht="18" customHeight="1" thickBot="1">
      <c r="B10" s="683"/>
      <c r="C10" s="233" t="s">
        <v>192</v>
      </c>
      <c r="D10" s="234">
        <v>86104.081632059533</v>
      </c>
      <c r="E10" s="235">
        <v>134052.72326200001</v>
      </c>
      <c r="F10" s="236">
        <v>401626.24786474457</v>
      </c>
      <c r="G10" s="675">
        <v>2.996</v>
      </c>
      <c r="H10" s="236">
        <v>94103.980899999995</v>
      </c>
      <c r="I10" s="237">
        <v>30.26651711788714</v>
      </c>
      <c r="J10" s="471">
        <v>1224566.7679258001</v>
      </c>
      <c r="K10" s="238">
        <v>5688375.9819079433</v>
      </c>
    </row>
    <row r="11" spans="1:11">
      <c r="B11" s="704" t="s">
        <v>193</v>
      </c>
      <c r="C11" s="222" t="s">
        <v>194</v>
      </c>
      <c r="D11" s="138">
        <v>290.49783853967102</v>
      </c>
      <c r="E11" s="129"/>
      <c r="F11" s="128">
        <v>700.29951467389196</v>
      </c>
      <c r="G11" s="239"/>
      <c r="H11" s="128">
        <v>317.48790000000002</v>
      </c>
      <c r="I11" s="184">
        <v>0</v>
      </c>
      <c r="J11" s="469">
        <v>5430.5192530000004</v>
      </c>
      <c r="K11" s="53">
        <v>11201.758852000001</v>
      </c>
    </row>
    <row r="12" spans="1:11" ht="15.75" thickBot="1">
      <c r="B12" s="705"/>
      <c r="C12" s="223" t="s">
        <v>195</v>
      </c>
      <c r="D12" s="141">
        <v>3898.9922000810266</v>
      </c>
      <c r="E12" s="221"/>
      <c r="F12" s="143">
        <v>7633.4938661828055</v>
      </c>
      <c r="G12" s="256"/>
      <c r="H12" s="143">
        <v>4261.2461999999996</v>
      </c>
      <c r="I12" s="206">
        <v>0.59131549039476794</v>
      </c>
      <c r="J12" s="10">
        <v>54222.687235999998</v>
      </c>
      <c r="K12" s="91">
        <v>105449.679336</v>
      </c>
    </row>
    <row r="13" spans="1:11" ht="18" customHeight="1" thickBot="1">
      <c r="B13" s="680"/>
      <c r="C13" s="560" t="s">
        <v>196</v>
      </c>
      <c r="D13" s="234">
        <v>4189.4900386206973</v>
      </c>
      <c r="E13" s="235">
        <v>15976.963202000001</v>
      </c>
      <c r="F13" s="236">
        <v>8333.7933808566977</v>
      </c>
      <c r="G13" s="226">
        <v>0.52159999999999995</v>
      </c>
      <c r="H13" s="236">
        <v>4578.7340999999997</v>
      </c>
      <c r="I13" s="237">
        <v>0.59131549039476794</v>
      </c>
      <c r="J13" s="471">
        <v>59653.206488999997</v>
      </c>
      <c r="K13" s="238">
        <v>116651.438188</v>
      </c>
    </row>
    <row r="14" spans="1:11" ht="15.75" thickBot="1">
      <c r="B14" s="683" t="s">
        <v>197</v>
      </c>
      <c r="C14" s="44" t="s">
        <v>198</v>
      </c>
      <c r="D14" s="144">
        <v>707.24457751717102</v>
      </c>
      <c r="E14" s="220">
        <v>9762.1045099999992</v>
      </c>
      <c r="F14" s="43">
        <v>16304.133718412168</v>
      </c>
      <c r="G14" s="257">
        <v>1.6700999999999999</v>
      </c>
      <c r="H14" s="43">
        <v>772.95439999999996</v>
      </c>
      <c r="I14" s="207">
        <v>1.172522057536987</v>
      </c>
      <c r="J14" s="472">
        <v>9814.581635999999</v>
      </c>
      <c r="K14" s="92">
        <v>242443.90094999995</v>
      </c>
    </row>
    <row r="15" spans="1:11" ht="36.75" customHeight="1" thickBot="1">
      <c r="B15" s="41" t="s">
        <v>199</v>
      </c>
      <c r="C15" s="41" t="s">
        <v>200</v>
      </c>
      <c r="D15" s="145">
        <v>11526.34</v>
      </c>
      <c r="E15" s="146">
        <v>98031.308038999996</v>
      </c>
      <c r="F15" s="145">
        <v>45799.338000000003</v>
      </c>
      <c r="G15" s="243">
        <v>0.4672</v>
      </c>
      <c r="H15" s="202">
        <v>12597.248100000001</v>
      </c>
      <c r="I15" s="208">
        <v>0</v>
      </c>
      <c r="J15" s="203">
        <v>11526.34</v>
      </c>
      <c r="K15" s="204">
        <v>45799.338000000003</v>
      </c>
    </row>
    <row r="16" spans="1:11" ht="21" customHeight="1" thickBot="1">
      <c r="B16" s="55" t="s">
        <v>201</v>
      </c>
      <c r="C16" s="63"/>
      <c r="D16" s="147">
        <v>102527.1562481974</v>
      </c>
      <c r="E16" s="148">
        <v>257823.09901300003</v>
      </c>
      <c r="F16" s="60">
        <v>472063.51296401344</v>
      </c>
      <c r="G16" s="244">
        <v>1.831</v>
      </c>
      <c r="H16" s="60">
        <v>112052.9175</v>
      </c>
      <c r="I16" s="209">
        <v>32.030354665818891</v>
      </c>
      <c r="J16" s="28">
        <v>1305560.8960508001</v>
      </c>
      <c r="K16" s="61">
        <v>6093270.6590459431</v>
      </c>
    </row>
    <row r="17" spans="2:13" ht="15.75" thickBot="1">
      <c r="B17" s="722" t="s">
        <v>202</v>
      </c>
      <c r="C17" s="723"/>
      <c r="D17" s="541"/>
      <c r="E17" s="542"/>
      <c r="F17" s="543"/>
      <c r="G17" s="544"/>
      <c r="H17" s="543"/>
      <c r="I17" s="545"/>
      <c r="J17" s="542"/>
      <c r="K17" s="546"/>
    </row>
    <row r="18" spans="2:13" ht="15.75" thickBot="1">
      <c r="B18" s="537" t="s">
        <v>202</v>
      </c>
      <c r="C18" s="538" t="s">
        <v>203</v>
      </c>
      <c r="D18" s="539"/>
      <c r="E18" s="179"/>
      <c r="F18" s="540"/>
      <c r="G18" s="254"/>
      <c r="H18" s="28"/>
      <c r="I18" s="14"/>
      <c r="J18" s="14"/>
      <c r="K18" s="468"/>
    </row>
    <row r="19" spans="2:13">
      <c r="B19" s="50" t="s">
        <v>204</v>
      </c>
      <c r="C19" s="678" t="s">
        <v>205</v>
      </c>
      <c r="D19" s="138">
        <v>-1639.3472375331398</v>
      </c>
      <c r="E19" s="139">
        <v>45598.077446000003</v>
      </c>
      <c r="F19" s="128">
        <v>16557.780063953414</v>
      </c>
      <c r="G19" s="246">
        <v>0.36309999999999998</v>
      </c>
      <c r="H19" s="128">
        <v>-1791.6584</v>
      </c>
      <c r="I19" s="184">
        <v>0.19795119212481754</v>
      </c>
      <c r="J19" s="469">
        <v>-8281.6368336780724</v>
      </c>
      <c r="K19" s="53">
        <v>241345.63767697429</v>
      </c>
      <c r="M19" s="18" t="s">
        <v>243</v>
      </c>
    </row>
    <row r="20" spans="2:13">
      <c r="B20" s="707" t="s">
        <v>206</v>
      </c>
      <c r="C20" s="48" t="s">
        <v>207</v>
      </c>
      <c r="D20" s="155">
        <v>81183.869830274998</v>
      </c>
      <c r="E20" s="156">
        <v>109489.09950500001</v>
      </c>
      <c r="F20" s="12">
        <v>199236.12945530968</v>
      </c>
      <c r="G20" s="247">
        <v>1.8197000000000001</v>
      </c>
      <c r="H20" s="12">
        <v>88726.634000000005</v>
      </c>
      <c r="I20" s="211">
        <v>38.359056446071158</v>
      </c>
      <c r="J20" s="12">
        <v>1209945.2163555906</v>
      </c>
      <c r="K20" s="460">
        <v>2966424.9549822095</v>
      </c>
    </row>
    <row r="21" spans="2:13">
      <c r="B21" s="707"/>
      <c r="C21" s="45" t="s">
        <v>244</v>
      </c>
      <c r="D21" s="157">
        <v>748.34180000000003</v>
      </c>
      <c r="E21" s="158">
        <v>13605.203450999999</v>
      </c>
      <c r="F21" s="159">
        <v>2020.3079360658926</v>
      </c>
      <c r="G21" s="248">
        <v>0.14849999999999999</v>
      </c>
      <c r="H21" s="159">
        <v>817.87</v>
      </c>
      <c r="I21" s="212">
        <v>0.26373388566666672</v>
      </c>
      <c r="J21" s="159">
        <v>11225.127</v>
      </c>
      <c r="K21" s="461">
        <v>26928.199799938928</v>
      </c>
    </row>
    <row r="22" spans="2:13">
      <c r="B22" s="708"/>
      <c r="C22" s="45" t="s">
        <v>209</v>
      </c>
      <c r="D22" s="160">
        <v>0</v>
      </c>
      <c r="E22" s="161">
        <v>4120.4825629999996</v>
      </c>
      <c r="F22" s="9">
        <v>0</v>
      </c>
      <c r="G22" s="249">
        <v>0</v>
      </c>
      <c r="H22" s="9">
        <v>0</v>
      </c>
      <c r="I22" s="213">
        <v>0</v>
      </c>
      <c r="J22" s="9">
        <v>0</v>
      </c>
      <c r="K22" s="462">
        <v>0</v>
      </c>
    </row>
    <row r="23" spans="2:13" ht="15.75" thickBot="1">
      <c r="B23" s="708"/>
      <c r="C23" s="87" t="s">
        <v>210</v>
      </c>
      <c r="D23" s="162">
        <v>0</v>
      </c>
      <c r="E23" s="142">
        <v>0</v>
      </c>
      <c r="F23" s="10">
        <v>0</v>
      </c>
      <c r="G23" s="250"/>
      <c r="H23" s="10">
        <v>0</v>
      </c>
      <c r="I23" s="206">
        <v>0</v>
      </c>
      <c r="J23" s="10">
        <v>0</v>
      </c>
      <c r="K23" s="91">
        <v>0</v>
      </c>
    </row>
    <row r="24" spans="2:13" s="18" customFormat="1" ht="21" customHeight="1" thickBot="1">
      <c r="B24" s="16" t="s">
        <v>211</v>
      </c>
      <c r="C24" s="40"/>
      <c r="D24" s="163">
        <v>80292.86439274186</v>
      </c>
      <c r="E24" s="148">
        <v>172812.86296500001</v>
      </c>
      <c r="F24" s="28">
        <v>217814.217455329</v>
      </c>
      <c r="G24" s="244">
        <v>1.26</v>
      </c>
      <c r="H24" s="37">
        <v>87752.845600000001</v>
      </c>
      <c r="I24" s="209">
        <v>38.820741523862644</v>
      </c>
      <c r="J24" s="28">
        <v>1212888.7065219127</v>
      </c>
      <c r="K24" s="61">
        <v>3234698.7924591228</v>
      </c>
    </row>
    <row r="25" spans="2:13" ht="15.75" thickBot="1">
      <c r="B25" s="724" t="s">
        <v>212</v>
      </c>
      <c r="C25" s="725"/>
      <c r="D25" s="164"/>
      <c r="E25" s="165"/>
      <c r="F25" s="165"/>
      <c r="G25" s="251"/>
      <c r="H25" s="165"/>
      <c r="I25" s="214"/>
      <c r="J25" s="165"/>
      <c r="K25" s="463"/>
    </row>
    <row r="26" spans="2:13">
      <c r="B26" s="710" t="s">
        <v>212</v>
      </c>
      <c r="C26" s="69" t="s">
        <v>213</v>
      </c>
      <c r="D26" s="167"/>
      <c r="E26" s="168"/>
      <c r="F26" s="169"/>
      <c r="G26" s="252"/>
      <c r="H26" s="169"/>
      <c r="I26" s="215"/>
      <c r="J26" s="170"/>
      <c r="K26" s="464"/>
    </row>
    <row r="27" spans="2:13" ht="18" customHeight="1">
      <c r="B27" s="711"/>
      <c r="C27" s="70" t="s">
        <v>214</v>
      </c>
      <c r="D27" s="171">
        <v>1206.384705389177</v>
      </c>
      <c r="E27" s="158">
        <v>8730.6071919999995</v>
      </c>
      <c r="F27" s="159">
        <v>2483.9714972401557</v>
      </c>
      <c r="G27" s="248">
        <v>0.28499999999999998</v>
      </c>
      <c r="H27" s="159">
        <v>1318.4694999999999</v>
      </c>
      <c r="I27" s="212">
        <v>0.20745432409342801</v>
      </c>
      <c r="J27" s="20">
        <v>15727.866705999999</v>
      </c>
      <c r="K27" s="465">
        <v>32259.281809999997</v>
      </c>
    </row>
    <row r="28" spans="2:13">
      <c r="B28" s="711"/>
      <c r="C28" s="70" t="s">
        <v>215</v>
      </c>
      <c r="D28" s="172"/>
      <c r="E28" s="131"/>
      <c r="F28" s="133"/>
      <c r="G28" s="240"/>
      <c r="H28" s="133"/>
      <c r="I28" s="216"/>
      <c r="J28" s="173"/>
      <c r="K28" s="466"/>
    </row>
    <row r="29" spans="2:13" ht="15.75" thickBot="1">
      <c r="B29" s="712"/>
      <c r="C29" s="71" t="s">
        <v>210</v>
      </c>
      <c r="D29" s="174"/>
      <c r="E29" s="175"/>
      <c r="F29" s="176"/>
      <c r="G29" s="253"/>
      <c r="H29" s="176"/>
      <c r="I29" s="217"/>
      <c r="J29" s="177"/>
      <c r="K29" s="467"/>
    </row>
    <row r="30" spans="2:13" ht="18" customHeight="1" thickBot="1">
      <c r="B30" s="13" t="s">
        <v>216</v>
      </c>
      <c r="C30" s="68"/>
      <c r="D30" s="178">
        <v>1206.384705389177</v>
      </c>
      <c r="E30" s="179">
        <v>8730.6071919999995</v>
      </c>
      <c r="F30" s="179">
        <v>2483.9714972401557</v>
      </c>
      <c r="G30" s="254">
        <v>0.28499999999999998</v>
      </c>
      <c r="H30" s="179">
        <v>1318.4694999999999</v>
      </c>
      <c r="I30" s="218">
        <v>0.20745432409342801</v>
      </c>
      <c r="J30" s="14">
        <v>15727.866705999999</v>
      </c>
      <c r="K30" s="468">
        <v>32259.281809999997</v>
      </c>
    </row>
    <row r="31" spans="2:13" ht="15.75" thickBot="1">
      <c r="B31" s="713" t="s">
        <v>217</v>
      </c>
      <c r="C31" s="714"/>
      <c r="D31" s="164"/>
      <c r="E31" s="165"/>
      <c r="F31" s="165"/>
      <c r="G31" s="251"/>
      <c r="H31" s="165"/>
      <c r="I31" s="214"/>
      <c r="J31" s="165"/>
      <c r="K31" s="463"/>
    </row>
    <row r="32" spans="2:13" ht="15.75" thickBot="1">
      <c r="B32" s="15" t="s">
        <v>218</v>
      </c>
      <c r="C32" s="476"/>
      <c r="D32" s="167"/>
      <c r="E32" s="168"/>
      <c r="F32" s="169"/>
      <c r="G32" s="252"/>
      <c r="H32" s="169"/>
      <c r="I32" s="217"/>
      <c r="J32" s="95"/>
      <c r="K32" s="95"/>
    </row>
    <row r="33" spans="2:11" ht="15.75" thickBot="1">
      <c r="B33" s="16" t="s">
        <v>219</v>
      </c>
      <c r="C33" s="23"/>
      <c r="D33" s="167"/>
      <c r="E33" s="168"/>
      <c r="F33" s="169"/>
      <c r="G33" s="252"/>
      <c r="H33" s="169"/>
      <c r="I33" s="217"/>
      <c r="J33" s="95"/>
      <c r="K33" s="95"/>
    </row>
    <row r="34" spans="2:11" ht="12" customHeight="1">
      <c r="B34" s="24"/>
      <c r="C34" s="25"/>
      <c r="D34" s="182"/>
      <c r="E34" s="150"/>
      <c r="F34" s="150"/>
      <c r="G34" s="245"/>
      <c r="H34" s="150"/>
      <c r="I34" s="210"/>
      <c r="J34" s="183"/>
      <c r="K34" s="183"/>
    </row>
    <row r="35" spans="2:11" ht="21" customHeight="1" thickBot="1">
      <c r="B35" s="16" t="s">
        <v>220</v>
      </c>
      <c r="C35" s="23"/>
      <c r="D35" s="180">
        <v>184026.40534632842</v>
      </c>
      <c r="E35" s="181">
        <v>439366.56917000003</v>
      </c>
      <c r="F35" s="17">
        <v>692361.70191658253</v>
      </c>
      <c r="G35" s="244">
        <v>1.5760000000000001</v>
      </c>
      <c r="H35" s="17">
        <v>201124.23259999999</v>
      </c>
      <c r="I35" s="219">
        <v>71.058550513774961</v>
      </c>
      <c r="J35" s="46">
        <v>2534177.4692787132</v>
      </c>
      <c r="K35" s="46">
        <v>9360228.7333150655</v>
      </c>
    </row>
    <row r="36" spans="2:11" ht="32.1" customHeight="1">
      <c r="B36" s="718" t="s">
        <v>245</v>
      </c>
      <c r="C36" s="718"/>
      <c r="D36" s="718"/>
      <c r="E36" s="718"/>
      <c r="F36" s="718"/>
      <c r="G36" s="718"/>
      <c r="H36" s="718"/>
      <c r="I36" s="718"/>
      <c r="J36" s="718"/>
      <c r="K36" s="18"/>
    </row>
    <row r="37" spans="2:11" ht="32.1" customHeight="1">
      <c r="B37" s="719" t="s">
        <v>246</v>
      </c>
      <c r="C37" s="719"/>
      <c r="D37" s="719"/>
      <c r="E37" s="719"/>
      <c r="F37" s="719"/>
      <c r="G37" s="719"/>
      <c r="H37" s="719"/>
      <c r="I37" s="719"/>
      <c r="J37" s="719"/>
      <c r="K37" s="18"/>
    </row>
    <row r="38" spans="2:11" ht="32.1" customHeight="1">
      <c r="B38" s="692" t="s">
        <v>224</v>
      </c>
      <c r="C38" s="692"/>
      <c r="D38" s="692"/>
      <c r="E38" s="692"/>
      <c r="F38" s="692"/>
      <c r="G38" s="692"/>
      <c r="H38" s="692"/>
      <c r="I38" s="692"/>
      <c r="J38" s="692"/>
    </row>
  </sheetData>
  <mergeCells count="11">
    <mergeCell ref="D4:K4"/>
    <mergeCell ref="B36:J36"/>
    <mergeCell ref="B37:J37"/>
    <mergeCell ref="B38:J38"/>
    <mergeCell ref="B26:B29"/>
    <mergeCell ref="B8:B9"/>
    <mergeCell ref="B20:B23"/>
    <mergeCell ref="B11:B12"/>
    <mergeCell ref="B17:C17"/>
    <mergeCell ref="B25:C25"/>
    <mergeCell ref="B31:C31"/>
  </mergeCells>
  <pageMargins left="0.7" right="0.7" top="0.75" bottom="0.5" header="0.3" footer="0.3"/>
  <pageSetup scale="69" orientation="landscape" r:id="rId1"/>
  <headerFooter>
    <oddHeader>&amp;R&amp;16Appendix B - Qtr Electric Master</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499984740745262"/>
    <pageSetUpPr fitToPage="1"/>
  </sheetPr>
  <dimension ref="A1:K37"/>
  <sheetViews>
    <sheetView zoomScaleNormal="100" zoomScalePageLayoutView="75" workbookViewId="0">
      <selection activeCell="O13" sqref="O13"/>
    </sheetView>
  </sheetViews>
  <sheetFormatPr defaultColWidth="9.28515625" defaultRowHeight="15"/>
  <cols>
    <col min="1" max="1" width="2.7109375" customWidth="1"/>
    <col min="2" max="2" width="22.140625" customWidth="1"/>
    <col min="3" max="3" width="35" customWidth="1"/>
    <col min="4" max="5" width="13.5703125" customWidth="1"/>
    <col min="6" max="8" width="14.5703125" style="2" customWidth="1"/>
    <col min="9" max="9" width="14.5703125" style="3" customWidth="1"/>
    <col min="10" max="10" width="14.5703125" customWidth="1"/>
    <col min="11" max="11" width="15.28515625" customWidth="1"/>
    <col min="12" max="12" width="1.7109375" customWidth="1"/>
  </cols>
  <sheetData>
    <row r="1" spans="1:11" ht="23.25">
      <c r="A1" s="1" t="s">
        <v>167</v>
      </c>
      <c r="F1"/>
      <c r="G1"/>
      <c r="H1"/>
      <c r="I1"/>
    </row>
    <row r="2" spans="1:11">
      <c r="F2"/>
      <c r="G2"/>
      <c r="H2"/>
      <c r="I2"/>
    </row>
    <row r="3" spans="1:11" ht="19.5" thickBot="1">
      <c r="A3" s="4"/>
      <c r="B3" s="4" t="str">
        <f>'Ap B - Participant-Spend'!B3</f>
        <v>For Period Ending PY22Q4</v>
      </c>
      <c r="C3" s="4"/>
      <c r="D3" s="4"/>
      <c r="E3" s="4"/>
      <c r="F3" s="4"/>
      <c r="G3" s="4"/>
      <c r="H3" s="4"/>
      <c r="I3" s="4"/>
      <c r="J3" s="4"/>
    </row>
    <row r="4" spans="1:11" ht="15.75" thickBot="1">
      <c r="A4" t="s">
        <v>169</v>
      </c>
      <c r="B4" s="684"/>
      <c r="C4" s="685"/>
      <c r="D4" s="715" t="s">
        <v>225</v>
      </c>
      <c r="E4" s="716"/>
      <c r="F4" s="716"/>
      <c r="G4" s="716"/>
      <c r="H4" s="716"/>
      <c r="I4" s="716"/>
      <c r="J4" s="716"/>
      <c r="K4" s="717"/>
    </row>
    <row r="5" spans="1:11" ht="21" customHeight="1">
      <c r="B5" s="85"/>
      <c r="C5" s="104"/>
      <c r="D5" s="5" t="s">
        <v>226</v>
      </c>
      <c r="E5" s="30" t="s">
        <v>227</v>
      </c>
      <c r="F5" s="5" t="s">
        <v>228</v>
      </c>
      <c r="G5" s="30" t="s">
        <v>229</v>
      </c>
      <c r="H5" s="30" t="s">
        <v>230</v>
      </c>
      <c r="I5" s="22" t="s">
        <v>231</v>
      </c>
      <c r="J5" s="22" t="s">
        <v>232</v>
      </c>
      <c r="K5" s="6" t="s">
        <v>233</v>
      </c>
    </row>
    <row r="6" spans="1:11" ht="48.75" thickBot="1">
      <c r="B6" s="86"/>
      <c r="C6" s="105"/>
      <c r="D6" s="31" t="s">
        <v>247</v>
      </c>
      <c r="E6" s="31" t="s">
        <v>248</v>
      </c>
      <c r="F6" s="19" t="s">
        <v>249</v>
      </c>
      <c r="G6" s="32" t="s">
        <v>237</v>
      </c>
      <c r="H6" s="32" t="s">
        <v>250</v>
      </c>
      <c r="I6" s="7" t="s">
        <v>251</v>
      </c>
      <c r="J6" s="124" t="s">
        <v>252</v>
      </c>
      <c r="K6" s="473" t="s">
        <v>253</v>
      </c>
    </row>
    <row r="7" spans="1:11" ht="18" thickBot="1">
      <c r="B7" s="51" t="s">
        <v>187</v>
      </c>
      <c r="C7" s="538" t="s">
        <v>242</v>
      </c>
      <c r="D7" s="541"/>
      <c r="E7" s="542"/>
      <c r="F7" s="543"/>
      <c r="G7" s="544"/>
      <c r="H7" s="543"/>
      <c r="I7" s="545"/>
      <c r="J7" s="542"/>
      <c r="K7" s="546"/>
    </row>
    <row r="8" spans="1:11">
      <c r="B8" s="720" t="s">
        <v>189</v>
      </c>
      <c r="C8" s="93" t="s">
        <v>190</v>
      </c>
      <c r="D8" s="128">
        <v>54479.846509999021</v>
      </c>
      <c r="E8" s="129"/>
      <c r="F8" s="128">
        <v>489641.59192999615</v>
      </c>
      <c r="G8" s="239"/>
      <c r="H8" s="140">
        <v>59541.549500000001</v>
      </c>
      <c r="I8" s="259" t="s">
        <v>17</v>
      </c>
      <c r="J8" s="469">
        <v>414468.01156998769</v>
      </c>
      <c r="K8" s="53">
        <v>3704967.5868379977</v>
      </c>
    </row>
    <row r="9" spans="1:11" ht="15.75" thickBot="1">
      <c r="B9" s="721"/>
      <c r="C9" s="227" t="s">
        <v>191</v>
      </c>
      <c r="D9" s="130">
        <v>103163.95658775257</v>
      </c>
      <c r="E9" s="131"/>
      <c r="F9" s="132">
        <v>477226.49665792607</v>
      </c>
      <c r="G9" s="240"/>
      <c r="H9" s="9">
        <v>112748.8827</v>
      </c>
      <c r="I9" s="260" t="s">
        <v>17</v>
      </c>
      <c r="J9" s="8">
        <v>1088076.573627</v>
      </c>
      <c r="K9" s="54">
        <v>4872320.9298800007</v>
      </c>
    </row>
    <row r="10" spans="1:11" ht="18" customHeight="1" thickBot="1">
      <c r="B10" s="683"/>
      <c r="C10" s="233" t="s">
        <v>192</v>
      </c>
      <c r="D10" s="134">
        <v>157643.8030977516</v>
      </c>
      <c r="E10" s="135">
        <v>54841.997577000002</v>
      </c>
      <c r="F10" s="136">
        <v>966868.08858792228</v>
      </c>
      <c r="G10" s="241">
        <v>17.63</v>
      </c>
      <c r="H10" s="137">
        <v>172290.43220000001</v>
      </c>
      <c r="I10" s="261"/>
      <c r="J10" s="474">
        <v>1502544.5851969877</v>
      </c>
      <c r="K10" s="90">
        <v>8577288.5167179983</v>
      </c>
    </row>
    <row r="11" spans="1:11">
      <c r="B11" s="704" t="s">
        <v>193</v>
      </c>
      <c r="C11" s="222" t="s">
        <v>194</v>
      </c>
      <c r="D11" s="138">
        <v>13668.415612747229</v>
      </c>
      <c r="E11" s="129"/>
      <c r="F11" s="128">
        <v>40436.430714965638</v>
      </c>
      <c r="G11" s="239"/>
      <c r="H11" s="140">
        <v>14938.343199999999</v>
      </c>
      <c r="I11" s="259" t="s">
        <v>17</v>
      </c>
      <c r="J11" s="469">
        <v>302335.97704000003</v>
      </c>
      <c r="K11" s="53">
        <v>694207.19862500008</v>
      </c>
    </row>
    <row r="12" spans="1:11" ht="15.75" thickBot="1">
      <c r="B12" s="705"/>
      <c r="C12" s="223" t="s">
        <v>195</v>
      </c>
      <c r="D12" s="141">
        <v>20467.024048076928</v>
      </c>
      <c r="E12" s="131"/>
      <c r="F12" s="132">
        <v>31250.493761882979</v>
      </c>
      <c r="G12" s="240"/>
      <c r="H12" s="11">
        <v>22368.607899999999</v>
      </c>
      <c r="I12" s="262" t="s">
        <v>17</v>
      </c>
      <c r="J12" s="10">
        <v>205199.80801199999</v>
      </c>
      <c r="K12" s="91">
        <v>313386.00895799999</v>
      </c>
    </row>
    <row r="13" spans="1:11" ht="18" customHeight="1" thickBot="1">
      <c r="B13" s="680"/>
      <c r="C13" s="233" t="s">
        <v>196</v>
      </c>
      <c r="D13" s="234">
        <v>34135.439660824159</v>
      </c>
      <c r="E13" s="135">
        <v>35516.612854999999</v>
      </c>
      <c r="F13" s="136">
        <v>71686.924476848624</v>
      </c>
      <c r="G13" s="241">
        <v>2.0184000000000002</v>
      </c>
      <c r="H13" s="236">
        <v>37306.951099999998</v>
      </c>
      <c r="I13" s="263"/>
      <c r="J13" s="471">
        <v>507535.78505200002</v>
      </c>
      <c r="K13" s="238">
        <v>1007593.2075830001</v>
      </c>
    </row>
    <row r="14" spans="1:11" ht="15.75" thickBot="1">
      <c r="B14" s="683" t="s">
        <v>197</v>
      </c>
      <c r="C14" s="44" t="s">
        <v>198</v>
      </c>
      <c r="D14" s="186">
        <v>5269.1200370000006</v>
      </c>
      <c r="E14" s="203">
        <v>74747.024315999995</v>
      </c>
      <c r="F14" s="224">
        <v>7140.2669939230409</v>
      </c>
      <c r="G14" s="242">
        <v>9.5500000000000002E-2</v>
      </c>
      <c r="H14" s="185">
        <v>5758.6720999999998</v>
      </c>
      <c r="I14" s="264" t="s">
        <v>17</v>
      </c>
      <c r="J14" s="475">
        <v>70427.347032000005</v>
      </c>
      <c r="K14" s="225">
        <v>85517.262438000005</v>
      </c>
    </row>
    <row r="15" spans="1:11" ht="36.950000000000003" customHeight="1" thickBot="1">
      <c r="B15" s="41" t="s">
        <v>199</v>
      </c>
      <c r="C15" s="41" t="s">
        <v>200</v>
      </c>
      <c r="D15" s="145">
        <v>87245.400000000009</v>
      </c>
      <c r="E15" s="146">
        <v>668378.40006400004</v>
      </c>
      <c r="F15" s="202">
        <v>347316.39999999991</v>
      </c>
      <c r="G15" s="243">
        <v>0.51959999999999995</v>
      </c>
      <c r="H15" s="203">
        <v>95351.338799999998</v>
      </c>
      <c r="I15" s="265" t="s">
        <v>17</v>
      </c>
      <c r="J15" s="203">
        <v>87245.400000000009</v>
      </c>
      <c r="K15" s="204">
        <v>347316.39999999991</v>
      </c>
    </row>
    <row r="16" spans="1:11" ht="21" customHeight="1" thickBot="1">
      <c r="B16" s="55" t="s">
        <v>201</v>
      </c>
      <c r="C16" s="63"/>
      <c r="D16" s="147">
        <v>284293.76279557578</v>
      </c>
      <c r="E16" s="148">
        <v>833484.03481200011</v>
      </c>
      <c r="F16" s="60">
        <v>1393011.680058694</v>
      </c>
      <c r="G16" s="244">
        <v>1.671</v>
      </c>
      <c r="H16" s="205">
        <v>310707.39419999998</v>
      </c>
      <c r="I16" s="266" t="s">
        <v>17</v>
      </c>
      <c r="J16" s="28">
        <v>2167753.117280988</v>
      </c>
      <c r="K16" s="61">
        <v>10017715.386738999</v>
      </c>
    </row>
    <row r="17" spans="2:11" ht="15.75" thickBot="1">
      <c r="B17" s="722" t="s">
        <v>202</v>
      </c>
      <c r="C17" s="723"/>
      <c r="D17" s="541"/>
      <c r="E17" s="542"/>
      <c r="F17" s="543"/>
      <c r="G17" s="544"/>
      <c r="H17" s="543"/>
      <c r="I17" s="545"/>
      <c r="J17" s="542"/>
      <c r="K17" s="546"/>
    </row>
    <row r="18" spans="2:11" ht="15.75" thickBot="1">
      <c r="B18" s="537" t="s">
        <v>202</v>
      </c>
      <c r="C18" s="538" t="s">
        <v>203</v>
      </c>
      <c r="D18" s="539"/>
      <c r="E18" s="179"/>
      <c r="F18" s="540"/>
      <c r="G18" s="254"/>
      <c r="H18" s="28"/>
      <c r="I18" s="14"/>
      <c r="J18" s="14"/>
      <c r="K18" s="468"/>
    </row>
    <row r="19" spans="2:11" ht="15.75" thickBot="1">
      <c r="B19" s="50" t="s">
        <v>204</v>
      </c>
      <c r="C19" s="678" t="s">
        <v>205</v>
      </c>
      <c r="D19" s="138">
        <v>5341.0607659737134</v>
      </c>
      <c r="E19" s="139">
        <v>18016.934848000001</v>
      </c>
      <c r="F19" s="128">
        <v>11771.016745769155</v>
      </c>
      <c r="G19" s="246">
        <v>0.65329999999999999</v>
      </c>
      <c r="H19" s="185">
        <v>5837.2968000000001</v>
      </c>
      <c r="I19" s="259" t="s">
        <v>17</v>
      </c>
      <c r="J19" s="469">
        <v>104248.78553403626</v>
      </c>
      <c r="K19" s="53">
        <v>199433.1228389648</v>
      </c>
    </row>
    <row r="20" spans="2:11">
      <c r="B20" s="707" t="s">
        <v>206</v>
      </c>
      <c r="C20" s="48" t="s">
        <v>207</v>
      </c>
      <c r="D20" s="155">
        <v>6863.6077438999992</v>
      </c>
      <c r="E20" s="156">
        <v>381602.70781400002</v>
      </c>
      <c r="F20" s="12">
        <v>7764.3048985666655</v>
      </c>
      <c r="G20" s="247">
        <v>2.0299999999999999E-2</v>
      </c>
      <c r="H20" s="12">
        <v>7501.3031000000001</v>
      </c>
      <c r="I20" s="267" t="s">
        <v>17</v>
      </c>
      <c r="J20" s="12">
        <v>133945.488878</v>
      </c>
      <c r="K20" s="460">
        <v>147768.62673399999</v>
      </c>
    </row>
    <row r="21" spans="2:11">
      <c r="B21" s="707"/>
      <c r="C21" s="45" t="s">
        <v>244</v>
      </c>
      <c r="D21" s="157">
        <v>52910.919000000009</v>
      </c>
      <c r="E21" s="158">
        <v>9012.2940940000008</v>
      </c>
      <c r="F21" s="159">
        <v>55264.028000000006</v>
      </c>
      <c r="G21" s="248">
        <v>6.1321000000000003</v>
      </c>
      <c r="H21" s="159">
        <v>57826.853499999997</v>
      </c>
      <c r="I21" s="268" t="s">
        <v>17</v>
      </c>
      <c r="J21" s="159">
        <v>859264.47500000009</v>
      </c>
      <c r="K21" s="461">
        <v>893080.16000000015</v>
      </c>
    </row>
    <row r="22" spans="2:11">
      <c r="B22" s="708"/>
      <c r="C22" s="45" t="s">
        <v>209</v>
      </c>
      <c r="D22" s="160">
        <v>0</v>
      </c>
      <c r="E22" s="161">
        <v>7733.4995829999998</v>
      </c>
      <c r="F22" s="9">
        <v>0</v>
      </c>
      <c r="G22" s="249">
        <v>0</v>
      </c>
      <c r="H22" s="9">
        <v>0</v>
      </c>
      <c r="I22" s="260" t="s">
        <v>17</v>
      </c>
      <c r="J22" s="9">
        <v>0</v>
      </c>
      <c r="K22" s="462">
        <v>0</v>
      </c>
    </row>
    <row r="23" spans="2:11" ht="15.75" thickBot="1">
      <c r="B23" s="708"/>
      <c r="C23" s="87" t="s">
        <v>210</v>
      </c>
      <c r="D23" s="162">
        <v>0</v>
      </c>
      <c r="E23" s="142">
        <v>0</v>
      </c>
      <c r="F23" s="10">
        <v>0</v>
      </c>
      <c r="G23" s="250"/>
      <c r="H23" s="10">
        <v>0</v>
      </c>
      <c r="I23" s="262" t="s">
        <v>17</v>
      </c>
      <c r="J23" s="10">
        <v>0</v>
      </c>
      <c r="K23" s="91">
        <v>0</v>
      </c>
    </row>
    <row r="24" spans="2:11" s="18" customFormat="1" ht="21" customHeight="1" thickBot="1">
      <c r="B24" s="16" t="s">
        <v>211</v>
      </c>
      <c r="C24" s="40"/>
      <c r="D24" s="163">
        <v>65115.587509873723</v>
      </c>
      <c r="E24" s="148">
        <v>416365.43633900007</v>
      </c>
      <c r="F24" s="28">
        <v>74799.349644335831</v>
      </c>
      <c r="G24" s="244">
        <v>0.18</v>
      </c>
      <c r="H24" s="205">
        <v>71165.453399999999</v>
      </c>
      <c r="I24" s="266" t="s">
        <v>17</v>
      </c>
      <c r="J24" s="28">
        <v>1097458.7494120363</v>
      </c>
      <c r="K24" s="61">
        <v>1240281.909572965</v>
      </c>
    </row>
    <row r="25" spans="2:11" ht="15.75" thickBot="1">
      <c r="B25" s="724" t="s">
        <v>212</v>
      </c>
      <c r="C25" s="725"/>
      <c r="D25" s="164"/>
      <c r="E25" s="165"/>
      <c r="F25" s="165"/>
      <c r="G25" s="251"/>
      <c r="H25" s="165"/>
      <c r="I25" s="165"/>
      <c r="J25" s="165"/>
      <c r="K25" s="463"/>
    </row>
    <row r="26" spans="2:11">
      <c r="B26" s="710" t="s">
        <v>212</v>
      </c>
      <c r="C26" s="69" t="s">
        <v>213</v>
      </c>
      <c r="D26" s="167"/>
      <c r="E26" s="168"/>
      <c r="F26" s="169"/>
      <c r="G26" s="252"/>
      <c r="H26" s="169"/>
      <c r="I26" s="170"/>
      <c r="J26" s="170"/>
      <c r="K26" s="464"/>
    </row>
    <row r="27" spans="2:11" ht="18" customHeight="1">
      <c r="B27" s="711"/>
      <c r="C27" s="70" t="s">
        <v>214</v>
      </c>
      <c r="D27" s="171">
        <v>13362.7778225</v>
      </c>
      <c r="E27" s="258">
        <v>-7258.9445900000001</v>
      </c>
      <c r="F27" s="159">
        <v>24208.948660624999</v>
      </c>
      <c r="G27" s="399">
        <v>-3.335</v>
      </c>
      <c r="H27" s="159">
        <v>14604.3087</v>
      </c>
      <c r="I27" s="268" t="s">
        <v>17</v>
      </c>
      <c r="J27" s="20">
        <v>133627.77722400002</v>
      </c>
      <c r="K27" s="465">
        <v>242089.48662400001</v>
      </c>
    </row>
    <row r="28" spans="2:11">
      <c r="B28" s="711"/>
      <c r="C28" s="70" t="s">
        <v>215</v>
      </c>
      <c r="D28" s="172"/>
      <c r="E28" s="131"/>
      <c r="F28" s="133"/>
      <c r="G28" s="240"/>
      <c r="H28" s="133"/>
      <c r="I28" s="173"/>
      <c r="J28" s="173"/>
      <c r="K28" s="466"/>
    </row>
    <row r="29" spans="2:11" ht="15.75" thickBot="1">
      <c r="B29" s="712"/>
      <c r="C29" s="71" t="s">
        <v>210</v>
      </c>
      <c r="D29" s="174"/>
      <c r="E29" s="175"/>
      <c r="F29" s="176"/>
      <c r="G29" s="253"/>
      <c r="H29" s="176"/>
      <c r="I29" s="177"/>
      <c r="J29" s="177"/>
      <c r="K29" s="467"/>
    </row>
    <row r="30" spans="2:11" ht="18" customHeight="1" thickBot="1">
      <c r="B30" s="13" t="s">
        <v>216</v>
      </c>
      <c r="C30" s="68"/>
      <c r="D30" s="178">
        <v>13362.7778225</v>
      </c>
      <c r="E30" s="179">
        <v>-7258.9445900000001</v>
      </c>
      <c r="F30" s="179">
        <v>24208.948660624999</v>
      </c>
      <c r="G30" s="254">
        <v>-3.335</v>
      </c>
      <c r="H30" s="179">
        <v>14604.3087</v>
      </c>
      <c r="I30" s="218" t="s">
        <v>17</v>
      </c>
      <c r="J30" s="14">
        <v>133627.77722400002</v>
      </c>
      <c r="K30" s="468">
        <v>242089.48662400001</v>
      </c>
    </row>
    <row r="31" spans="2:11" ht="15.75" thickBot="1">
      <c r="B31" s="713" t="s">
        <v>217</v>
      </c>
      <c r="C31" s="714"/>
      <c r="D31" s="164"/>
      <c r="E31" s="165"/>
      <c r="F31" s="165"/>
      <c r="G31" s="251"/>
      <c r="H31" s="165"/>
      <c r="I31" s="214"/>
      <c r="J31" s="165"/>
      <c r="K31" s="463"/>
    </row>
    <row r="32" spans="2:11" ht="15.75" thickBot="1">
      <c r="B32" s="15" t="s">
        <v>218</v>
      </c>
      <c r="C32" s="476"/>
      <c r="D32" s="167"/>
      <c r="E32" s="168"/>
      <c r="F32" s="169"/>
      <c r="G32" s="252"/>
      <c r="H32" s="169"/>
      <c r="I32" s="217"/>
      <c r="J32" s="95"/>
      <c r="K32" s="95"/>
    </row>
    <row r="33" spans="2:11" ht="15.75" thickBot="1">
      <c r="B33" s="16" t="s">
        <v>219</v>
      </c>
      <c r="C33" s="23"/>
      <c r="D33" s="167"/>
      <c r="E33" s="168"/>
      <c r="F33" s="169"/>
      <c r="G33" s="252"/>
      <c r="H33" s="169"/>
      <c r="I33" s="217"/>
      <c r="J33" s="95"/>
      <c r="K33" s="95"/>
    </row>
    <row r="34" spans="2:11" ht="12" customHeight="1">
      <c r="B34" s="24"/>
      <c r="C34" s="25"/>
      <c r="D34" s="182"/>
      <c r="E34" s="150"/>
      <c r="F34" s="150"/>
      <c r="G34" s="245"/>
      <c r="H34" s="150"/>
      <c r="I34" s="210"/>
      <c r="J34" s="183"/>
      <c r="K34" s="183"/>
    </row>
    <row r="35" spans="2:11" ht="21" customHeight="1" thickBot="1">
      <c r="B35" s="16" t="s">
        <v>220</v>
      </c>
      <c r="C35" s="23"/>
      <c r="D35" s="180">
        <v>362772.12812794949</v>
      </c>
      <c r="E35" s="181">
        <v>1242590.5265610002</v>
      </c>
      <c r="F35" s="17">
        <v>1492019.9783636548</v>
      </c>
      <c r="G35" s="244">
        <v>1.2010000000000001</v>
      </c>
      <c r="H35" s="17">
        <v>396477.15629999997</v>
      </c>
      <c r="I35" s="219" t="s">
        <v>17</v>
      </c>
      <c r="J35" s="46">
        <v>3398839.6439170246</v>
      </c>
      <c r="K35" s="46">
        <v>11500086.782935964</v>
      </c>
    </row>
    <row r="37" spans="2:11" ht="32.1" customHeight="1">
      <c r="B37" s="719" t="s">
        <v>224</v>
      </c>
      <c r="C37" s="719"/>
      <c r="D37" s="719"/>
      <c r="E37" s="719"/>
      <c r="F37" s="719"/>
      <c r="G37" s="719"/>
      <c r="H37" s="719"/>
      <c r="I37" s="719"/>
      <c r="J37" s="719"/>
      <c r="K37" s="18"/>
    </row>
  </sheetData>
  <mergeCells count="9">
    <mergeCell ref="D4:K4"/>
    <mergeCell ref="B37:J37"/>
    <mergeCell ref="B26:B29"/>
    <mergeCell ref="B8:B9"/>
    <mergeCell ref="B11:B12"/>
    <mergeCell ref="B20:B23"/>
    <mergeCell ref="B17:C17"/>
    <mergeCell ref="B25:C25"/>
    <mergeCell ref="B31:C31"/>
  </mergeCells>
  <pageMargins left="0.7" right="0.7" top="0.75" bottom="0.5" header="0.3" footer="0.3"/>
  <pageSetup scale="69" orientation="landscape" r:id="rId1"/>
  <headerFooter>
    <oddHeader>&amp;R&amp;16Appendix B - Qtr NG Master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pageSetUpPr fitToPage="1"/>
  </sheetPr>
  <dimension ref="A1:K26"/>
  <sheetViews>
    <sheetView zoomScaleNormal="100" zoomScaleSheetLayoutView="100" workbookViewId="0">
      <selection activeCell="F1" sqref="F1"/>
    </sheetView>
  </sheetViews>
  <sheetFormatPr defaultColWidth="9.28515625" defaultRowHeight="15"/>
  <cols>
    <col min="1" max="1" width="2.7109375" customWidth="1"/>
    <col min="2" max="2" width="22.85546875" customWidth="1"/>
    <col min="3" max="3" width="35" customWidth="1"/>
    <col min="4" max="8" width="13.5703125" customWidth="1"/>
    <col min="9" max="9" width="14.5703125" customWidth="1"/>
    <col min="10" max="10" width="13.5703125" customWidth="1"/>
    <col min="11" max="11" width="14.5703125" customWidth="1"/>
    <col min="12" max="12" width="2.7109375" customWidth="1"/>
  </cols>
  <sheetData>
    <row r="1" spans="1:11" ht="23.25">
      <c r="A1" s="1" t="s">
        <v>167</v>
      </c>
    </row>
    <row r="3" spans="1:11" ht="19.5" thickBot="1">
      <c r="A3" s="4"/>
      <c r="B3" s="4" t="str">
        <f>'Ap B - Participant-Spend'!B3</f>
        <v>For Period Ending PY22Q4</v>
      </c>
      <c r="C3" s="4"/>
      <c r="D3" s="4"/>
      <c r="E3" s="4"/>
      <c r="F3" s="4"/>
      <c r="G3" s="4"/>
      <c r="H3" s="4"/>
      <c r="J3" s="4"/>
    </row>
    <row r="4" spans="1:11" ht="32.1" customHeight="1" thickBot="1">
      <c r="A4" t="s">
        <v>169</v>
      </c>
      <c r="B4" s="684"/>
      <c r="C4" s="685"/>
      <c r="D4" s="734" t="s">
        <v>114</v>
      </c>
      <c r="E4" s="735"/>
      <c r="F4" s="736" t="s">
        <v>254</v>
      </c>
      <c r="G4" s="737"/>
      <c r="H4" s="726" t="s">
        <v>225</v>
      </c>
      <c r="I4" s="727"/>
      <c r="J4" s="726" t="s">
        <v>225</v>
      </c>
      <c r="K4" s="727"/>
    </row>
    <row r="5" spans="1:11" ht="21" customHeight="1" thickBot="1">
      <c r="B5" s="85"/>
      <c r="C5" s="104"/>
      <c r="D5" s="72" t="s">
        <v>171</v>
      </c>
      <c r="E5" s="75" t="s">
        <v>172</v>
      </c>
      <c r="F5" s="80" t="s">
        <v>173</v>
      </c>
      <c r="G5" s="81" t="s">
        <v>255</v>
      </c>
      <c r="H5" s="73" t="s">
        <v>175</v>
      </c>
      <c r="I5" s="74" t="s">
        <v>176</v>
      </c>
      <c r="J5" s="73" t="s">
        <v>177</v>
      </c>
      <c r="K5" s="74" t="s">
        <v>256</v>
      </c>
    </row>
    <row r="6" spans="1:11" ht="32.1" customHeight="1" thickBot="1">
      <c r="B6" s="307"/>
      <c r="C6" s="308"/>
      <c r="D6" s="730" t="s">
        <v>181</v>
      </c>
      <c r="E6" s="731"/>
      <c r="F6" s="732" t="s">
        <v>257</v>
      </c>
      <c r="G6" s="733"/>
      <c r="H6" s="728" t="s">
        <v>258</v>
      </c>
      <c r="I6" s="729"/>
      <c r="J6" s="728" t="s">
        <v>249</v>
      </c>
      <c r="K6" s="729"/>
    </row>
    <row r="7" spans="1:11" ht="30.75" thickBot="1">
      <c r="B7" s="51" t="s">
        <v>187</v>
      </c>
      <c r="C7" s="62" t="s">
        <v>188</v>
      </c>
      <c r="D7" s="269" t="s">
        <v>259</v>
      </c>
      <c r="E7" s="84" t="s">
        <v>260</v>
      </c>
      <c r="F7" s="269" t="s">
        <v>259</v>
      </c>
      <c r="G7" s="84" t="s">
        <v>260</v>
      </c>
      <c r="H7" s="269" t="s">
        <v>259</v>
      </c>
      <c r="I7" s="84" t="s">
        <v>260</v>
      </c>
      <c r="J7" s="269" t="s">
        <v>259</v>
      </c>
      <c r="K7" s="84" t="s">
        <v>260</v>
      </c>
    </row>
    <row r="8" spans="1:11" ht="18" customHeight="1">
      <c r="B8" s="720" t="s">
        <v>189</v>
      </c>
      <c r="C8" s="93" t="s">
        <v>190</v>
      </c>
      <c r="D8" s="420">
        <v>0</v>
      </c>
      <c r="E8" s="88">
        <v>308120</v>
      </c>
      <c r="F8" s="421">
        <v>0</v>
      </c>
      <c r="G8" s="422">
        <v>2280.7765100000001</v>
      </c>
      <c r="H8" s="423">
        <v>0</v>
      </c>
      <c r="I8" s="88">
        <v>32725.815270475385</v>
      </c>
      <c r="J8" s="423">
        <v>0</v>
      </c>
      <c r="K8" s="88">
        <v>489641.59192999615</v>
      </c>
    </row>
    <row r="9" spans="1:11" ht="18" customHeight="1" thickBot="1">
      <c r="B9" s="721"/>
      <c r="C9" s="227" t="s">
        <v>191</v>
      </c>
      <c r="D9" s="292">
        <v>113776</v>
      </c>
      <c r="E9" s="286">
        <v>1855593</v>
      </c>
      <c r="F9" s="298">
        <v>4975.4681200000005</v>
      </c>
      <c r="G9" s="299">
        <v>28911.193549999996</v>
      </c>
      <c r="H9" s="295">
        <v>17651.424203538707</v>
      </c>
      <c r="I9" s="286">
        <v>351249.00839073036</v>
      </c>
      <c r="J9" s="295">
        <v>172710.63716945954</v>
      </c>
      <c r="K9" s="286">
        <v>304515.85948846652</v>
      </c>
    </row>
    <row r="10" spans="1:11" ht="18" customHeight="1" thickBot="1">
      <c r="B10" s="279"/>
      <c r="C10" s="233" t="s">
        <v>192</v>
      </c>
      <c r="D10" s="293">
        <v>113776</v>
      </c>
      <c r="E10" s="287">
        <v>2163713</v>
      </c>
      <c r="F10" s="300">
        <v>4975.4681200000005</v>
      </c>
      <c r="G10" s="301">
        <v>31191.970059999996</v>
      </c>
      <c r="H10" s="306">
        <v>17651.424203538707</v>
      </c>
      <c r="I10" s="287">
        <v>383974.82366120577</v>
      </c>
      <c r="J10" s="306">
        <v>172710.63716945954</v>
      </c>
      <c r="K10" s="287">
        <v>794157.45141846268</v>
      </c>
    </row>
    <row r="11" spans="1:11" ht="18" customHeight="1">
      <c r="B11" s="704" t="s">
        <v>193</v>
      </c>
      <c r="C11" s="48" t="s">
        <v>194</v>
      </c>
      <c r="D11" s="294">
        <v>186</v>
      </c>
      <c r="E11" s="282">
        <v>1381</v>
      </c>
      <c r="F11" s="302">
        <v>1427.3354900000002</v>
      </c>
      <c r="G11" s="303">
        <v>13846.85073</v>
      </c>
      <c r="H11" s="188">
        <v>72.564658918854008</v>
      </c>
      <c r="I11" s="282">
        <v>627.73485575503798</v>
      </c>
      <c r="J11" s="188">
        <v>3739.263878697634</v>
      </c>
      <c r="K11" s="282">
        <v>36697.166836267999</v>
      </c>
    </row>
    <row r="12" spans="1:11" ht="18" customHeight="1" thickBot="1">
      <c r="B12" s="705"/>
      <c r="C12" s="679" t="s">
        <v>195</v>
      </c>
      <c r="D12" s="295">
        <v>3311</v>
      </c>
      <c r="E12" s="286">
        <v>9118</v>
      </c>
      <c r="F12" s="298">
        <v>811.92507499999999</v>
      </c>
      <c r="G12" s="299">
        <v>2339.4496749999998</v>
      </c>
      <c r="H12" s="295">
        <v>1880.107815205409</v>
      </c>
      <c r="I12" s="286">
        <v>5753.3860509773967</v>
      </c>
      <c r="J12" s="295">
        <v>9354.7566271194846</v>
      </c>
      <c r="K12" s="286">
        <v>21895.737134763491</v>
      </c>
    </row>
    <row r="13" spans="1:11" ht="18" customHeight="1" thickBot="1">
      <c r="B13" s="680"/>
      <c r="C13" s="233" t="s">
        <v>196</v>
      </c>
      <c r="D13" s="293">
        <v>3497</v>
      </c>
      <c r="E13" s="287">
        <v>10499</v>
      </c>
      <c r="F13" s="300">
        <v>2239.260565</v>
      </c>
      <c r="G13" s="301">
        <v>16186.300405</v>
      </c>
      <c r="H13" s="306">
        <v>1952.6724741242631</v>
      </c>
      <c r="I13" s="287">
        <v>6381.1209067324344</v>
      </c>
      <c r="J13" s="306">
        <v>13094.02050581712</v>
      </c>
      <c r="K13" s="287">
        <v>58592.90397103149</v>
      </c>
    </row>
    <row r="14" spans="1:11" ht="18" customHeight="1" thickBot="1">
      <c r="B14" s="50" t="s">
        <v>197</v>
      </c>
      <c r="C14" s="41" t="s">
        <v>198</v>
      </c>
      <c r="D14" s="296">
        <v>102566</v>
      </c>
      <c r="E14" s="285">
        <v>0</v>
      </c>
      <c r="F14" s="304">
        <v>2747.5023899999997</v>
      </c>
      <c r="G14" s="363">
        <v>0</v>
      </c>
      <c r="H14" s="296">
        <v>16304.133718412168</v>
      </c>
      <c r="I14" s="285">
        <v>0</v>
      </c>
      <c r="J14" s="296">
        <v>7140.2669939230409</v>
      </c>
      <c r="K14" s="285">
        <v>0</v>
      </c>
    </row>
    <row r="15" spans="1:11" ht="30.75" thickBot="1">
      <c r="B15" s="680" t="s">
        <v>199</v>
      </c>
      <c r="C15" s="680" t="s">
        <v>200</v>
      </c>
      <c r="D15" s="373">
        <v>22937</v>
      </c>
      <c r="E15" s="284">
        <v>1256973</v>
      </c>
      <c r="F15" s="390">
        <v>0</v>
      </c>
      <c r="G15" s="391">
        <v>0</v>
      </c>
      <c r="H15" s="297">
        <v>394.75199999999995</v>
      </c>
      <c r="I15" s="284">
        <v>45404.585999999996</v>
      </c>
      <c r="J15" s="297">
        <v>2144.2000000000007</v>
      </c>
      <c r="K15" s="284">
        <v>345172.19999999995</v>
      </c>
    </row>
    <row r="16" spans="1:11" ht="20.100000000000001" customHeight="1" thickBot="1">
      <c r="B16" s="273" t="s">
        <v>201</v>
      </c>
      <c r="C16" s="274"/>
      <c r="D16" s="275">
        <v>242776</v>
      </c>
      <c r="E16" s="277">
        <v>3431185</v>
      </c>
      <c r="F16" s="276">
        <v>9962.2310749999997</v>
      </c>
      <c r="G16" s="305">
        <v>47378.270464999994</v>
      </c>
      <c r="H16" s="275">
        <v>36302.982396075138</v>
      </c>
      <c r="I16" s="277">
        <v>435760.53056793823</v>
      </c>
      <c r="J16" s="275">
        <v>195089.12466919975</v>
      </c>
      <c r="K16" s="277">
        <v>1197922.5553894942</v>
      </c>
    </row>
    <row r="17" spans="2:11" ht="15.75" thickBot="1">
      <c r="B17" s="724" t="s">
        <v>212</v>
      </c>
      <c r="C17" s="725"/>
      <c r="D17" s="56"/>
      <c r="E17" s="77"/>
      <c r="F17" s="56"/>
      <c r="G17" s="26"/>
      <c r="H17" s="56"/>
      <c r="I17" s="58"/>
      <c r="J17" s="56"/>
      <c r="K17" s="58"/>
    </row>
    <row r="18" spans="2:11">
      <c r="B18" s="710" t="s">
        <v>261</v>
      </c>
      <c r="C18" s="316" t="s">
        <v>213</v>
      </c>
      <c r="D18" s="96"/>
      <c r="E18" s="97"/>
      <c r="F18" s="270"/>
      <c r="G18" s="271"/>
      <c r="H18" s="96"/>
      <c r="I18" s="97"/>
      <c r="J18" s="96"/>
      <c r="K18" s="97"/>
    </row>
    <row r="19" spans="2:11" ht="18" customHeight="1" thickBot="1">
      <c r="B19" s="712"/>
      <c r="C19" s="317" t="s">
        <v>262</v>
      </c>
      <c r="D19" s="312">
        <v>3696</v>
      </c>
      <c r="E19" s="281">
        <v>3155</v>
      </c>
      <c r="F19" s="313">
        <v>578.37914999999998</v>
      </c>
      <c r="G19" s="314">
        <v>460.08335000000005</v>
      </c>
      <c r="H19" s="315">
        <v>1336.0644168237432</v>
      </c>
      <c r="I19" s="281">
        <v>1147.907080416413</v>
      </c>
      <c r="J19" s="315">
        <v>13790.7330534375</v>
      </c>
      <c r="K19" s="281">
        <v>10418.2156071875</v>
      </c>
    </row>
    <row r="20" spans="2:11" ht="15.75" thickBot="1">
      <c r="B20" s="13" t="s">
        <v>216</v>
      </c>
      <c r="C20" s="68"/>
      <c r="D20" s="350">
        <v>3696</v>
      </c>
      <c r="E20" s="361">
        <v>3155</v>
      </c>
      <c r="F20" s="350">
        <v>578.37914999999998</v>
      </c>
      <c r="G20" s="362">
        <v>460.08335000000005</v>
      </c>
      <c r="H20" s="350">
        <v>1336.0644168237432</v>
      </c>
      <c r="I20" s="311">
        <v>1147.907080416413</v>
      </c>
      <c r="J20" s="350">
        <v>13790.7330534375</v>
      </c>
      <c r="K20" s="311">
        <v>10418.2156071875</v>
      </c>
    </row>
    <row r="21" spans="2:11" ht="15.75" thickBot="1">
      <c r="B21" s="713" t="s">
        <v>217</v>
      </c>
      <c r="C21" s="714"/>
      <c r="D21" s="56"/>
      <c r="E21" s="77"/>
      <c r="F21" s="56"/>
      <c r="G21" s="26"/>
      <c r="H21" s="56"/>
      <c r="I21" s="58"/>
      <c r="J21" s="56"/>
      <c r="K21" s="58"/>
    </row>
    <row r="22" spans="2:11" ht="15.75" thickBot="1">
      <c r="B22" s="15" t="s">
        <v>218</v>
      </c>
      <c r="C22" s="476"/>
      <c r="D22" s="386"/>
      <c r="E22" s="387"/>
      <c r="F22" s="386"/>
      <c r="G22" s="388"/>
      <c r="H22" s="386"/>
      <c r="I22" s="389"/>
      <c r="J22" s="386"/>
      <c r="K22" s="389"/>
    </row>
    <row r="23" spans="2:11" ht="15.75" thickBot="1">
      <c r="B23" s="16" t="s">
        <v>219</v>
      </c>
      <c r="C23" s="23"/>
      <c r="D23" s="167"/>
      <c r="E23" s="168"/>
      <c r="F23" s="169"/>
      <c r="G23" s="252"/>
      <c r="H23" s="169"/>
      <c r="I23" s="217"/>
      <c r="J23" s="95"/>
      <c r="K23" s="95"/>
    </row>
    <row r="24" spans="2:11" ht="12" customHeight="1" thickBot="1">
      <c r="B24" s="575"/>
      <c r="C24" s="576"/>
      <c r="D24" s="577"/>
      <c r="E24" s="542"/>
      <c r="F24" s="542"/>
      <c r="G24" s="544"/>
      <c r="H24" s="542"/>
      <c r="I24" s="545"/>
      <c r="J24" s="578"/>
      <c r="K24" s="578"/>
    </row>
    <row r="25" spans="2:11" ht="18" customHeight="1" thickBot="1">
      <c r="B25" s="309" t="s">
        <v>220</v>
      </c>
      <c r="C25" s="310"/>
      <c r="D25" s="350">
        <v>246472</v>
      </c>
      <c r="E25" s="350">
        <v>3434340</v>
      </c>
      <c r="F25" s="573">
        <v>10540.610225</v>
      </c>
      <c r="G25" s="574">
        <v>47838.353814999995</v>
      </c>
      <c r="H25" s="350">
        <v>37639.04681289888</v>
      </c>
      <c r="I25" s="350">
        <v>436908.43764835462</v>
      </c>
      <c r="J25" s="350">
        <v>208879.85772263724</v>
      </c>
      <c r="K25" s="277">
        <v>1208340.7709966816</v>
      </c>
    </row>
    <row r="26" spans="2:11" ht="18.75" customHeight="1">
      <c r="B26" s="29" t="s">
        <v>263</v>
      </c>
      <c r="C26" s="18"/>
      <c r="D26" s="18"/>
      <c r="E26" s="18"/>
      <c r="F26" s="18"/>
      <c r="G26" s="18"/>
      <c r="H26" s="18"/>
      <c r="I26" s="18"/>
      <c r="J26" s="18"/>
      <c r="K26" s="18"/>
    </row>
  </sheetData>
  <mergeCells count="13">
    <mergeCell ref="B21:C21"/>
    <mergeCell ref="B17:C17"/>
    <mergeCell ref="J4:K4"/>
    <mergeCell ref="J6:K6"/>
    <mergeCell ref="B18:B19"/>
    <mergeCell ref="D6:E6"/>
    <mergeCell ref="F6:G6"/>
    <mergeCell ref="H6:I6"/>
    <mergeCell ref="D4:E4"/>
    <mergeCell ref="F4:G4"/>
    <mergeCell ref="H4:I4"/>
    <mergeCell ref="B8:B9"/>
    <mergeCell ref="B11:B12"/>
  </mergeCells>
  <pageMargins left="0.5" right="0.5" top="0.75" bottom="0.75" header="0.3" footer="0.3"/>
  <pageSetup scale="73" fitToHeight="0" orientation="landscape" r:id="rId1"/>
  <headerFooter>
    <oddHeader>&amp;R&amp;16Appendix C - Qtr LMI</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5E26D29C6A204E8099981F1DB64922" ma:contentTypeVersion="4" ma:contentTypeDescription="Create a new document." ma:contentTypeScope="" ma:versionID="1c10a9e3d670c8bc454fa7d1a814e19f">
  <xsd:schema xmlns:xsd="http://www.w3.org/2001/XMLSchema" xmlns:xs="http://www.w3.org/2001/XMLSchema" xmlns:p="http://schemas.microsoft.com/office/2006/metadata/properties" xmlns:ns2="67f4faaa-98e4-4c64-b600-a96b0554d0cd" xmlns:ns3="1640fdd7-e3e9-4b33-b4ff-9ab203a7e4a5" targetNamespace="http://schemas.microsoft.com/office/2006/metadata/properties" ma:root="true" ma:fieldsID="556e726f8fb1d2979cd060d8637ab753" ns2:_="" ns3:_="">
    <xsd:import namespace="67f4faaa-98e4-4c64-b600-a96b0554d0cd"/>
    <xsd:import namespace="1640fdd7-e3e9-4b33-b4ff-9ab203a7e4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4faaa-98e4-4c64-b600-a96b0554d0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40fdd7-e3e9-4b33-b4ff-9ab203a7e4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6747A1-12BF-4046-909E-B94B95B669EF}"/>
</file>

<file path=customXml/itemProps2.xml><?xml version="1.0" encoding="utf-8"?>
<ds:datastoreItem xmlns:ds="http://schemas.openxmlformats.org/officeDocument/2006/customXml" ds:itemID="{F92F2F2E-B16C-46E0-B79C-1C0BC3A5822B}"/>
</file>

<file path=customXml/itemProps3.xml><?xml version="1.0" encoding="utf-8"?>
<ds:datastoreItem xmlns:ds="http://schemas.openxmlformats.org/officeDocument/2006/customXml" ds:itemID="{D3C1C89C-762F-44E2-A7B3-C59E51A842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Wang, Dustin [BPU]</cp:lastModifiedBy>
  <cp:revision/>
  <dcterms:created xsi:type="dcterms:W3CDTF">2021-03-17T19:24:16Z</dcterms:created>
  <dcterms:modified xsi:type="dcterms:W3CDTF">2022-11-07T15:20:53Z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0x010100165E26D29C6A204E8099981F1DB64922</vt:lpwstr>
  </property>
</Properties>
</file>