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southjerseyindustries.sharepoint.com/sites/EE/SEE/Energy Efficiency Program/EET V/Quarterly Report/Annual Report/PY1/"/>
    </mc:Choice>
  </mc:AlternateContent>
  <xr:revisionPtr revIDLastSave="24" documentId="8_{D7E0C312-895B-4A90-A446-EDE6774AE894}" xr6:coauthVersionLast="47" xr6:coauthVersionMax="47" xr10:uidLastSave="{6F35B11D-210A-4A42-8E94-B8A036A0A172}"/>
  <bookViews>
    <workbookView xWindow="-108" yWindow="-108" windowWidth="23256" windowHeight="12576" tabRatio="836" xr2:uid="{00000000-000D-0000-FFFF-FFFF00000000}"/>
  </bookViews>
  <sheets>
    <sheet name="Table 1" sheetId="39" r:id="rId1"/>
    <sheet name="Tables 2-6" sheetId="40" r:id="rId2"/>
    <sheet name="Table 7" sheetId="41" r:id="rId3"/>
    <sheet name="Table 8" sheetId="42" r:id="rId4"/>
    <sheet name="Ap A - Participant Def" sheetId="43" r:id="rId5"/>
    <sheet name="Ap B - Qtr NG Master" sheetId="27" r:id="rId6"/>
    <sheet name="Ap C - Qtr NG LMI" sheetId="33" r:id="rId7"/>
    <sheet name=" Ap D - Qtr NG Business Class " sheetId="32" r:id="rId8"/>
    <sheet name="Ap E - NJ CEA Benchmarks" sheetId="34" r:id="rId9"/>
    <sheet name="AP F - Secondary Metrics" sheetId="44" r:id="rId10"/>
    <sheet name="AP G - Transfer" sheetId="45" r:id="rId11"/>
    <sheet name="AP H - CostTest" sheetId="48" r:id="rId12"/>
    <sheet name="AP I - Program Changes" sheetId="47" r:id="rId13"/>
    <sheet name="SJG" sheetId="37" state="hidden" r:id="rId14"/>
    <sheet name="Lookup_Sheet" sheetId="38" state="hidden" r:id="rId15"/>
  </sheets>
  <definedNames>
    <definedName name="__FPMExcelClient_CellBasedFunctionStatus" localSheetId="8" hidden="1">"2_2_2_2_2_2"</definedName>
    <definedName name="__FPMExcelClient_Connection" localSheetId="8">"_FPM_BPCNW10_[http://sapbppd1.fenetwork.com/sap/bpc/]_[FE_REVFCST]_[VOL_APPL]_[false]_[false]\1"</definedName>
    <definedName name="_xlnm.Print_Area" localSheetId="8">'Ap E - NJ CEA Benchmarks'!$A$1:$O$17</definedName>
    <definedName name="wrn.CFC._.QUARTER." localSheetId="7"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localSheetId="13"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5" hidden="1">{"COVER",#N/A,FALSE,"COVERPMT";"COMPANY ORDER",#N/A,FALSE,"COVERPMT";"EXHIBIT A",#N/A,FALSE,"COVERPMT"}</definedName>
    <definedName name="wrn.FUEL._.SCHEDULE." localSheetId="6" hidden="1">{"COVER",#N/A,FALSE,"COVERPMT";"COMPANY ORDER",#N/A,FALSE,"COVERPMT";"EXHIBIT A",#N/A,FALSE,"COVERPMT"}</definedName>
    <definedName name="wrn.FUEL._.SCHEDULE." localSheetId="14" hidden="1">{"COVER",#N/A,FALSE,"COVERPMT";"COMPANY ORDER",#N/A,FALSE,"COVERPMT";"EXHIBIT A",#N/A,FALSE,"COVERPMT"}</definedName>
    <definedName name="wrn.FUEL._.SCHEDULE." localSheetId="13"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7" hidden="1">' Ap D - Qtr NG Business Class '!#REF!</definedName>
    <definedName name="Z_E3A30FBC_675D_4AD8_9B2D_12956792A138_.wvu.Rows" localSheetId="5" hidden="1">'Ap B - Qtr NG Master'!#REF!</definedName>
    <definedName name="Z_E3A30FBC_675D_4AD8_9B2D_12956792A138_.wvu.Rows" localSheetId="6" hidden="1">'Ap C - Qtr NG LMI'!#REF!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41" l="1"/>
  <c r="J52" i="41"/>
  <c r="J53" i="41"/>
  <c r="J54" i="41"/>
  <c r="J55" i="41"/>
  <c r="J56" i="41"/>
  <c r="J57" i="41"/>
  <c r="J58" i="41"/>
  <c r="J59" i="41"/>
  <c r="J60" i="41"/>
  <c r="J61" i="41"/>
  <c r="J62" i="41"/>
  <c r="J63" i="41"/>
  <c r="J64" i="41"/>
  <c r="J65" i="41"/>
  <c r="G25" i="33"/>
  <c r="G10" i="41"/>
  <c r="J10" i="41"/>
  <c r="G11" i="41"/>
  <c r="J11" i="41"/>
  <c r="G12" i="41"/>
  <c r="J12" i="41"/>
  <c r="G13" i="41"/>
  <c r="J13" i="41"/>
  <c r="G14" i="41"/>
  <c r="J14" i="41"/>
  <c r="G15" i="41"/>
  <c r="J15" i="41"/>
  <c r="C11" i="45"/>
  <c r="N69" i="41"/>
  <c r="I67" i="41"/>
  <c r="H67" i="41"/>
  <c r="F67" i="41"/>
  <c r="E67" i="41"/>
  <c r="I66" i="41"/>
  <c r="H66" i="41"/>
  <c r="F66" i="41"/>
  <c r="E66" i="41"/>
  <c r="I47" i="41"/>
  <c r="H47" i="41"/>
  <c r="F47" i="41"/>
  <c r="E47" i="41"/>
  <c r="I46" i="41"/>
  <c r="H46" i="41"/>
  <c r="F46" i="41"/>
  <c r="E46" i="41"/>
  <c r="I27" i="41"/>
  <c r="H27" i="41"/>
  <c r="F27" i="41"/>
  <c r="E27" i="41"/>
  <c r="E28" i="41" s="1"/>
  <c r="I26" i="41"/>
  <c r="H26" i="41"/>
  <c r="F26" i="41"/>
  <c r="E26" i="41"/>
  <c r="I68" i="41" l="1"/>
  <c r="H68" i="41"/>
  <c r="J68" i="41" s="1"/>
  <c r="G67" i="41"/>
  <c r="J66" i="41"/>
  <c r="F68" i="41"/>
  <c r="E68" i="41"/>
  <c r="G68" i="41" s="1"/>
  <c r="G65" i="41"/>
  <c r="G64" i="41"/>
  <c r="G63" i="41"/>
  <c r="G62" i="41"/>
  <c r="G61" i="41"/>
  <c r="G60" i="41"/>
  <c r="G59" i="41"/>
  <c r="G58" i="41"/>
  <c r="G57" i="41"/>
  <c r="G56" i="41"/>
  <c r="G55" i="41"/>
  <c r="G54" i="41"/>
  <c r="G53" i="41"/>
  <c r="G52" i="41"/>
  <c r="G51" i="41"/>
  <c r="J50" i="41"/>
  <c r="G50" i="41"/>
  <c r="I48" i="41"/>
  <c r="J47" i="41"/>
  <c r="G47" i="41"/>
  <c r="H48" i="41"/>
  <c r="F48" i="41"/>
  <c r="G46" i="41"/>
  <c r="J45" i="41"/>
  <c r="G45" i="41"/>
  <c r="J44" i="41"/>
  <c r="G44" i="41"/>
  <c r="J43" i="41"/>
  <c r="G43" i="41"/>
  <c r="J42" i="41"/>
  <c r="G42" i="41"/>
  <c r="J41" i="41"/>
  <c r="G41" i="41"/>
  <c r="J40" i="41"/>
  <c r="G40" i="41"/>
  <c r="J39" i="41"/>
  <c r="G39" i="41"/>
  <c r="J38" i="41"/>
  <c r="G38" i="41"/>
  <c r="J37" i="41"/>
  <c r="G37" i="41"/>
  <c r="J36" i="41"/>
  <c r="G36" i="41"/>
  <c r="J35" i="41"/>
  <c r="G35" i="41"/>
  <c r="J34" i="41"/>
  <c r="G34" i="41"/>
  <c r="J33" i="41"/>
  <c r="G33" i="41"/>
  <c r="J32" i="41"/>
  <c r="G32" i="41"/>
  <c r="J31" i="41"/>
  <c r="G31" i="41"/>
  <c r="J30" i="41"/>
  <c r="G30" i="41"/>
  <c r="F28" i="41"/>
  <c r="G28" i="41" s="1"/>
  <c r="J27" i="41"/>
  <c r="G27" i="41"/>
  <c r="I28" i="41"/>
  <c r="H28" i="41"/>
  <c r="J28" i="41" s="1"/>
  <c r="G26" i="41"/>
  <c r="J25" i="41"/>
  <c r="G25" i="41"/>
  <c r="J24" i="41"/>
  <c r="G24" i="41"/>
  <c r="J23" i="41"/>
  <c r="G23" i="41"/>
  <c r="J22" i="41"/>
  <c r="G22" i="41"/>
  <c r="J21" i="41"/>
  <c r="G21" i="41"/>
  <c r="J20" i="41"/>
  <c r="G20" i="41"/>
  <c r="J19" i="41"/>
  <c r="G19" i="41"/>
  <c r="J18" i="41"/>
  <c r="G18" i="41"/>
  <c r="J17" i="41"/>
  <c r="G17" i="41"/>
  <c r="J16" i="41"/>
  <c r="G16" i="41"/>
  <c r="J48" i="41" l="1"/>
  <c r="E48" i="41"/>
  <c r="G48" i="41" s="1"/>
  <c r="G66" i="41"/>
  <c r="J26" i="41"/>
  <c r="J46" i="41"/>
  <c r="J67" i="41"/>
  <c r="L13" i="37" l="1"/>
  <c r="H13" i="37"/>
  <c r="F13" i="37"/>
  <c r="E13" i="37"/>
  <c r="M23" i="37" l="1"/>
  <c r="M22" i="37"/>
  <c r="M21" i="37"/>
  <c r="M20" i="37"/>
  <c r="M19" i="37"/>
  <c r="M18" i="37"/>
  <c r="M17" i="37"/>
  <c r="M16" i="37"/>
  <c r="M15" i="37"/>
  <c r="M14" i="37"/>
  <c r="M12" i="37"/>
  <c r="M11" i="37"/>
  <c r="M10" i="37"/>
  <c r="M9" i="37"/>
  <c r="M8" i="37"/>
  <c r="M7" i="37"/>
  <c r="M6" i="37"/>
  <c r="M5" i="37"/>
  <c r="M4" i="37"/>
  <c r="L23" i="37"/>
  <c r="L22" i="37"/>
  <c r="L21" i="37"/>
  <c r="L20" i="37"/>
  <c r="L19" i="37"/>
  <c r="L18" i="37"/>
  <c r="L17" i="37"/>
  <c r="L16" i="37"/>
  <c r="L15" i="37"/>
  <c r="L14" i="37"/>
  <c r="L12" i="37"/>
  <c r="L11" i="37"/>
  <c r="L10" i="37"/>
  <c r="L9" i="37"/>
  <c r="L8" i="37"/>
  <c r="L7" i="37"/>
  <c r="L6" i="37"/>
  <c r="L5" i="37"/>
  <c r="L4" i="37"/>
  <c r="H23" i="37"/>
  <c r="H22" i="37"/>
  <c r="H21" i="37"/>
  <c r="H20" i="37"/>
  <c r="H19" i="37"/>
  <c r="H18" i="37"/>
  <c r="H17" i="37"/>
  <c r="H16" i="37"/>
  <c r="H15" i="37"/>
  <c r="H14" i="37"/>
  <c r="H12" i="37"/>
  <c r="H11" i="37"/>
  <c r="H10" i="37"/>
  <c r="H9" i="37"/>
  <c r="H8" i="37"/>
  <c r="H7" i="37"/>
  <c r="H6" i="37"/>
  <c r="H5" i="37"/>
  <c r="H4" i="37"/>
  <c r="F23" i="37"/>
  <c r="G22" i="37"/>
  <c r="E22" i="37"/>
  <c r="F22" i="37"/>
  <c r="F17" i="37"/>
  <c r="F16" i="37"/>
  <c r="F15" i="37"/>
  <c r="F14" i="37"/>
  <c r="F12" i="37"/>
  <c r="F11" i="37"/>
  <c r="F10" i="37"/>
  <c r="F9" i="37"/>
  <c r="G23" i="37"/>
  <c r="G17" i="37"/>
  <c r="G16" i="37"/>
  <c r="G15" i="37"/>
  <c r="G14" i="37"/>
  <c r="G21" i="37"/>
  <c r="G20" i="37"/>
  <c r="G19" i="37"/>
  <c r="G18" i="37"/>
  <c r="G12" i="37"/>
  <c r="G11" i="37"/>
  <c r="G10" i="37"/>
  <c r="G9" i="37"/>
  <c r="G8" i="37"/>
  <c r="G7" i="37"/>
  <c r="G6" i="37"/>
  <c r="G5" i="37"/>
  <c r="G4" i="37"/>
  <c r="E8" i="37"/>
  <c r="F8" i="37"/>
  <c r="E23" i="37"/>
  <c r="E21" i="37"/>
  <c r="E20" i="37"/>
  <c r="E19" i="37"/>
  <c r="E18" i="37"/>
  <c r="E17" i="37"/>
  <c r="E16" i="37"/>
  <c r="E15" i="37"/>
  <c r="E14" i="37"/>
  <c r="E12" i="37"/>
  <c r="E11" i="37"/>
  <c r="E10" i="37"/>
  <c r="E9" i="37"/>
  <c r="E7" i="37"/>
  <c r="E6" i="37"/>
  <c r="E5" i="37"/>
  <c r="E4" i="37"/>
  <c r="H12" i="34" l="1"/>
  <c r="N12" i="34" l="1"/>
  <c r="L12" i="34"/>
  <c r="J12" i="34"/>
  <c r="D18" i="32" l="1"/>
  <c r="E18" i="32"/>
  <c r="F18" i="32"/>
  <c r="G18" i="32"/>
  <c r="H18" i="32"/>
  <c r="I18" i="32"/>
</calcChain>
</file>

<file path=xl/sharedStrings.xml><?xml version="1.0" encoding="utf-8"?>
<sst xmlns="http://schemas.openxmlformats.org/spreadsheetml/2006/main" count="724" uniqueCount="378">
  <si>
    <t>Table 1 - Program Year 2022 Program Results</t>
  </si>
  <si>
    <t>Utility-Administered Programs ex-ante energy savings 
(Dth)</t>
  </si>
  <si>
    <t>Comfort Partners ex-ante energy savings  (DTh)</t>
  </si>
  <si>
    <t>Other Programs ex-ante energy savings  (Dth)</t>
  </si>
  <si>
    <t>Total ex-ante energy savings 
(Dth)</t>
  </si>
  <si>
    <t>Compliance Baseline  (DTh)</t>
  </si>
  <si>
    <t>Annual Target
 (%)¹</t>
  </si>
  <si>
    <t>Annual Target 
(Dth)</t>
  </si>
  <si>
    <t xml:space="preserve">Percent of Annual Target 
(%) </t>
  </si>
  <si>
    <t>(A)</t>
  </si>
  <si>
    <t>(B)</t>
  </si>
  <si>
    <t xml:space="preserve">(C) </t>
  </si>
  <si>
    <t xml:space="preserve">(D) = (A)+(B)+(C) </t>
  </si>
  <si>
    <t>(E)</t>
  </si>
  <si>
    <t>(F)</t>
  </si>
  <si>
    <t>(G) = (E)*(F)</t>
  </si>
  <si>
    <t>(H) = (D) / (G)</t>
  </si>
  <si>
    <t>N/A</t>
  </si>
  <si>
    <t>¹(G,H,I) No formal targets established for PY22 in the June 2020 CEA Framework Order</t>
  </si>
  <si>
    <t>Table 2 – Quantitative Performance Indicators</t>
  </si>
  <si>
    <t>Annual Energy Savings</t>
  </si>
  <si>
    <t>Expenditures</t>
  </si>
  <si>
    <t>Utility-Administered Plan Year Results</t>
  </si>
  <si>
    <t>Comfort Partners Plan Year Results</t>
  </si>
  <si>
    <t>Other Programs Plan Year Results</t>
  </si>
  <si>
    <t>Total Plan Year Results</t>
  </si>
  <si>
    <r>
      <t>Annual Target</t>
    </r>
    <r>
      <rPr>
        <vertAlign val="superscript"/>
        <sz val="9"/>
        <color indexed="9"/>
        <rFont val="Calibri"/>
        <family val="2"/>
        <scheme val="minor"/>
      </rPr>
      <t>1</t>
    </r>
  </si>
  <si>
    <t>Percent of Annual Target Achieved</t>
  </si>
  <si>
    <t>Annual Energy Savings (Dth)</t>
  </si>
  <si>
    <t>Lifetime Savings (Dth)</t>
  </si>
  <si>
    <t>Annual Demand Savings (Dth Peak Day)</t>
  </si>
  <si>
    <r>
      <t>Lifetime Persisting Demand Savings (Dth-year)</t>
    </r>
    <r>
      <rPr>
        <vertAlign val="superscript"/>
        <sz val="11"/>
        <color theme="1"/>
        <rFont val="Calibri"/>
        <family val="2"/>
        <scheme val="minor"/>
      </rPr>
      <t>2</t>
    </r>
  </si>
  <si>
    <t>Low/Moderate-Income Lifetime Savings (Dth)</t>
  </si>
  <si>
    <t>Small Commercial Lifetime Savings (Dth)</t>
  </si>
  <si>
    <r>
      <rPr>
        <vertAlign val="superscript"/>
        <sz val="11"/>
        <color theme="1"/>
        <rFont val="Calibri"/>
        <family val="2"/>
        <scheme val="minor"/>
      </rPr>
      <t>1</t>
    </r>
    <r>
      <rPr>
        <sz val="11"/>
        <color theme="1"/>
        <rFont val="Calibri"/>
        <family val="2"/>
        <scheme val="minor"/>
      </rPr>
      <t xml:space="preserve"> Annual Targets reflect estimated impacts as filed the Company's 2021-2024 Clean Energy Filing</t>
    </r>
  </si>
  <si>
    <r>
      <rPr>
        <vertAlign val="superscript"/>
        <sz val="11"/>
        <color theme="1"/>
        <rFont val="Calibri"/>
        <family val="2"/>
        <scheme val="minor"/>
      </rPr>
      <t>2</t>
    </r>
    <r>
      <rPr>
        <sz val="11"/>
        <color theme="1"/>
        <rFont val="Calibri"/>
        <family val="2"/>
        <scheme val="minor"/>
      </rPr>
      <t xml:space="preserve"> Reflects Annual Demand Savings multiplied by the Effective Useful Life of installed equipment</t>
    </r>
  </si>
  <si>
    <r>
      <rPr>
        <vertAlign val="superscript"/>
        <sz val="11"/>
        <color theme="1"/>
        <rFont val="Calibri"/>
        <family val="2"/>
        <scheme val="minor"/>
      </rPr>
      <t>3</t>
    </r>
    <r>
      <rPr>
        <sz val="11"/>
        <color theme="1"/>
        <rFont val="Calibri"/>
        <family val="2"/>
        <scheme val="minor"/>
      </rPr>
      <t xml:space="preserve"> Cost Effectiveness impacts are not calculated for Comfort Partners or Other Programs</t>
    </r>
  </si>
  <si>
    <t>Table 3 – Sector-Level Participation</t>
  </si>
  <si>
    <r>
      <t>Sector</t>
    </r>
    <r>
      <rPr>
        <vertAlign val="superscript"/>
        <sz val="9"/>
        <color indexed="9"/>
        <rFont val="Calibri"/>
        <family val="2"/>
        <scheme val="minor"/>
      </rPr>
      <t>1</t>
    </r>
  </si>
  <si>
    <t>Quarter Participants</t>
  </si>
  <si>
    <t>YTD Participants</t>
  </si>
  <si>
    <t>Annual Forecasted Participants</t>
  </si>
  <si>
    <t>Percent of Annual Forecast</t>
  </si>
  <si>
    <t>Residential</t>
  </si>
  <si>
    <t>Multi-Family</t>
  </si>
  <si>
    <t>C&amp;I</t>
  </si>
  <si>
    <t>Reported Totals for Utility Administered Programs</t>
  </si>
  <si>
    <t>Comfort Partners²</t>
  </si>
  <si>
    <t>Utility Total</t>
  </si>
  <si>
    <t>¹ Please note that these numbers are totals across all programs within a sector. Appendix B shows the participation numbers for individual programs or offers.</t>
  </si>
  <si>
    <t xml:space="preserve">² Comfort Partners, the primary program serving low-income customers, is co-managed by the Division of Clean Energy in conjunction with Elizabethtown Gas and the other investor-owned </t>
  </si>
  <si>
    <t xml:space="preserve">electric and gas utility companies. Comfort Partners participation forecast is on a state-level and not available on an individual utility basis. As such, the Percent of Annual Forecast cannot be calculated. </t>
  </si>
  <si>
    <t>Table 4 – Sector-Level Expenditures</t>
  </si>
  <si>
    <r>
      <t>Expenditures</t>
    </r>
    <r>
      <rPr>
        <vertAlign val="superscript"/>
        <sz val="9"/>
        <color indexed="9"/>
        <rFont val="Calibri"/>
        <family val="2"/>
        <scheme val="minor"/>
      </rPr>
      <t>1</t>
    </r>
  </si>
  <si>
    <t>Quarter Expenditures ($000)</t>
  </si>
  <si>
    <t>YTD Expenditures ($000)</t>
  </si>
  <si>
    <t>Annual Budget Expenditures ($000)</t>
  </si>
  <si>
    <t>Percent of Annual Budget</t>
  </si>
  <si>
    <t>¹ Expenditures include rebates, incentives, and loans, as well as program administration costs allocated across programs.</t>
  </si>
  <si>
    <t>² Comfort Partners, the primary program serving low-income customers, is co-managed by the Division of Clean Energy in conjunction with Elizabethtown Gas and the other investor-owned electric and gas utility companies.</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</si>
  <si>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</si>
  <si>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</si>
  <si>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</si>
  <si>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</si>
  <si>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</si>
  <si>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</si>
  <si>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¹ Annual Energy Savings represent the total expected annual savings from all energy efficiency measures within each sector. Appendix B shows the Annual Energy Savings results for individual programs or offerings.</t>
  </si>
  <si>
    <t>² Comfort Partners Annual Target Retail Savings is a statewide target. As such, the Percent of Annual Forecast cannot be calculated.</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</si>
  <si>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</si>
  <si>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</si>
  <si>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</si>
  <si>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</si>
  <si>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</si>
  <si>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</si>
  <si>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</si>
  <si>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</si>
  <si>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</si>
  <si>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</si>
  <si>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</si>
  <si>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</si>
  <si>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</si>
  <si>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</si>
  <si>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Table 7 – Equity Performance</t>
  </si>
  <si>
    <t>Territory-Level Benchmarks</t>
  </si>
  <si>
    <r>
      <t>Overburdened</t>
    </r>
    <r>
      <rPr>
        <b/>
        <vertAlign val="superscript"/>
        <sz val="11"/>
        <color indexed="9"/>
        <rFont val="Calibri"/>
        <family val="2"/>
        <scheme val="minor"/>
      </rPr>
      <t>1</t>
    </r>
  </si>
  <si>
    <t>Non-Overburdened</t>
  </si>
  <si>
    <r>
      <t>% OBC</t>
    </r>
    <r>
      <rPr>
        <b/>
        <vertAlign val="superscript"/>
        <sz val="11"/>
        <color theme="0"/>
        <rFont val="Calibri"/>
        <family val="2"/>
        <scheme val="minor"/>
      </rPr>
      <t>2</t>
    </r>
  </si>
  <si>
    <r>
      <t># of Household Accounts</t>
    </r>
    <r>
      <rPr>
        <vertAlign val="superscript"/>
        <sz val="11"/>
        <color theme="1"/>
        <rFont val="Calibri"/>
        <family val="2"/>
        <scheme val="minor"/>
      </rPr>
      <t>3</t>
    </r>
  </si>
  <si>
    <r>
      <t># of Business Acounts</t>
    </r>
    <r>
      <rPr>
        <vertAlign val="superscript"/>
        <sz val="11"/>
        <color theme="1"/>
        <rFont val="Calibri"/>
        <family val="2"/>
        <scheme val="minor"/>
      </rPr>
      <t>3</t>
    </r>
  </si>
  <si>
    <r>
      <t>Total Annual Energy (DTh)</t>
    </r>
    <r>
      <rPr>
        <vertAlign val="superscript"/>
        <sz val="11"/>
        <color theme="1"/>
        <rFont val="Calibri"/>
        <family val="2"/>
        <scheme val="minor"/>
      </rPr>
      <t>4</t>
    </r>
  </si>
  <si>
    <t>Programs</t>
  </si>
  <si>
    <t>Sub Program or Offering</t>
  </si>
  <si>
    <t>Types of Sub Program Offering</t>
  </si>
  <si>
    <r>
      <t>Quarter Over-burdened</t>
    </r>
    <r>
      <rPr>
        <b/>
        <vertAlign val="superscript"/>
        <sz val="11"/>
        <color theme="0"/>
        <rFont val="Calibri"/>
        <family val="2"/>
        <scheme val="minor"/>
      </rPr>
      <t>1</t>
    </r>
  </si>
  <si>
    <t>Quarter Non-Over-burdened</t>
  </si>
  <si>
    <t>YTD Over-burdened</t>
  </si>
  <si>
    <t>YTD Non-Over-burdened</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</si>
  <si>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</si>
  <si>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</si>
  <si>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</si>
  <si>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</si>
  <si>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</si>
  <si>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</si>
  <si>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</si>
  <si>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</si>
  <si>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</si>
  <si>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</si>
  <si>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</si>
  <si>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</si>
  <si>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Home Energy Reports</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</si>
  <si>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</si>
  <si>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</si>
  <si>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</si>
  <si>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</si>
  <si>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</si>
  <si>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</si>
  <si>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</si>
  <si>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</si>
  <si>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</si>
  <si>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</si>
  <si>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</si>
  <si>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</si>
  <si>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</si>
  <si>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</si>
  <si>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</si>
  <si>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Quick Home Energy Check-Up</t>
  </si>
  <si>
    <t>Total Core Annual Energy Savings</t>
  </si>
  <si>
    <t>Total Additional Annual Energy Savings</t>
  </si>
  <si>
    <t>Total Annual Energy Savings</t>
  </si>
  <si>
    <t>Lifetime Energy Savings (dth)</t>
  </si>
  <si>
    <t>Total Core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</si>
  <si>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</si>
  <si>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</si>
  <si>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</si>
  <si>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</si>
  <si>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</si>
  <si>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t>
  </si>
  <si>
    <t>Initial</t>
  </si>
  <si>
    <t>Final</t>
  </si>
  <si>
    <t>NJCT</t>
  </si>
  <si>
    <t>PCT</t>
  </si>
  <si>
    <t>PACT</t>
  </si>
  <si>
    <t>RIMT</t>
  </si>
  <si>
    <t>TRCT</t>
  </si>
  <si>
    <t>SCT</t>
  </si>
  <si>
    <t>Behavior</t>
  </si>
  <si>
    <t>Existing Homes</t>
  </si>
  <si>
    <t>Portfolio</t>
  </si>
  <si>
    <t xml:space="preserve">In Word document only </t>
  </si>
  <si>
    <t>SJG Energy Efficiency and PDR Savings Summary</t>
  </si>
  <si>
    <t>South Jersey Gas Annual Report - Appendix B</t>
  </si>
  <si>
    <t>For Period Ending PY22Q4</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</si>
  <si>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</si>
  <si>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</si>
  <si>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</si>
  <si>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</si>
  <si>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</si>
  <si>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</si>
  <si>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</si>
  <si>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</si>
  <si>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</si>
  <si>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</si>
  <si>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</si>
  <si>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</si>
  <si>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</si>
  <si>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</si>
  <si>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</si>
  <si>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</si>
  <si>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</si>
  <si>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</si>
  <si>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</si>
  <si>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</si>
  <si>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</si>
  <si>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</si>
  <si>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</si>
  <si>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</si>
  <si>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t>Annual Forecasted Program Costs ($000)²</t>
  </si>
  <si>
    <t>YTD Reported Program Costs ($000)</t>
  </si>
  <si>
    <t>YTD % of Annual Budget</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</si>
  <si>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</si>
  <si>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</si>
  <si>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</si>
  <si>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</si>
  <si>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</si>
  <si>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4</t>
    </r>
  </si>
  <si>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</si>
  <si>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</si>
  <si>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</si>
  <si>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</si>
  <si>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</si>
  <si>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</si>
  <si>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</si>
  <si>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</si>
  <si>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</si>
  <si>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</si>
  <si>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</si>
  <si>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</si>
  <si>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</si>
  <si>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</si>
  <si>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</si>
  <si>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</si>
  <si>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</si>
  <si>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</si>
  <si>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</si>
  <si>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</si>
  <si>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</si>
  <si>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</si>
  <si>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</si>
  <si>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</si>
  <si>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</si>
  <si>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r>
      <rPr>
        <vertAlign val="superscript"/>
        <sz val="11"/>
        <rFont val="Calibri"/>
        <family val="2"/>
        <scheme val="minor"/>
      </rPr>
      <t>4</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</si>
  <si>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</si>
  <si>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⁵ Quarter Lifetime Retail Savings and YTD Lifetime Retail Savings for Behavioral is calculated based on a 2.1 year Measure Life</t>
  </si>
  <si>
    <t>* Denotes a core EE program. Home Performance with Energy Star only includes non-LMI; the comparable program for LMI participants is Comfort Partners, which is jointly administered by the State and Utilities.</t>
  </si>
  <si>
    <t>Energy Efficiency and PDR Savings Summary</t>
  </si>
  <si>
    <t>South Jersey Gas Annual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</si>
  <si>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</si>
  <si>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</si>
  <si>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</si>
  <si>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</si>
  <si>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</si>
  <si>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</si>
  <si>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</si>
  <si>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</si>
  <si>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</si>
  <si>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</si>
  <si>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</si>
  <si>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Home Energy Education &amp; Management</t>
  </si>
  <si>
    <t>Direct Installation/MF QHEC</t>
  </si>
  <si>
    <t>Total Multifamily</t>
  </si>
  <si>
    <t>1 Income-qualified customers are directed to participate through the Comfort Partners or Moderate Income Weatherization programs.</t>
  </si>
  <si>
    <t>South Jersey Gas Annual Report - Appendix D</t>
  </si>
  <si>
    <t>Reported Incentive Costs YTD ($)</t>
  </si>
  <si>
    <t>Small Commercial</t>
  </si>
  <si>
    <t>Large Commercial</t>
  </si>
  <si>
    <t>Appendix E - South Jersey Gas Energy Efficiency Compliance Baselines and Benchmarks</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</si>
  <si>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</si>
  <si>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</si>
  <si>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</si>
  <si>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</si>
  <si>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</si>
  <si>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</si>
  <si>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</si>
  <si>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</si>
  <si>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</si>
  <si>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</si>
  <si>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</si>
  <si>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</si>
  <si>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</si>
  <si>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</si>
  <si>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</si>
  <si>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 = Average (C) </t>
  </si>
  <si>
    <t>(F) = (E) * (D)</t>
  </si>
  <si>
    <t>(G)</t>
  </si>
  <si>
    <t>(H) = (G) * (D)</t>
  </si>
  <si>
    <t>(I)</t>
  </si>
  <si>
    <t>(J) = (I) * (D)</t>
  </si>
  <si>
    <t>South Jersey Gas</t>
  </si>
  <si>
    <t>7/1/18 - 6/30/19</t>
  </si>
  <si>
    <t>7/1/19 - 6/30/20</t>
  </si>
  <si>
    <t>7/1/20 - 6/30/21</t>
  </si>
  <si>
    <t>Plan Year 2022</t>
  </si>
  <si>
    <t>Notes:</t>
  </si>
  <si>
    <t>(A) Includes sales as reported on FERC Form-2, as adjusted for the given sales period (planning year)</t>
  </si>
  <si>
    <t>(B) Includes adjustments to reflect [Electric Generation, etc.]</t>
  </si>
  <si>
    <t>(E,G,I) No formal targets established for PY22 in the June 2020 CEA Framework Order</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</si>
  <si>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</si>
  <si>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</si>
  <si>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</si>
  <si>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(Dth)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</si>
  <si>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</si>
  <si>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</si>
  <si>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</si>
  <si>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</si>
  <si>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</si>
  <si>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</si>
  <si>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</si>
  <si>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</si>
  <si>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</si>
  <si>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</si>
  <si>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</si>
  <si>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</si>
  <si>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MWh held for transfer</t>
  </si>
  <si>
    <t>Total</t>
  </si>
  <si>
    <t>Appendix H - Cost Effectiveness Test Details</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</si>
  <si>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</si>
  <si>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</si>
  <si>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</si>
  <si>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</si>
  <si>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</si>
  <si>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</si>
  <si>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</si>
  <si>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</si>
  <si>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</si>
  <si>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</si>
  <si>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</si>
  <si>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</si>
  <si>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</si>
  <si>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  9+10+11</t>
  </si>
  <si>
    <t>Benefit Cost Ratio = (1+2+3+4+5+6+7+8)/(9+10+11)</t>
  </si>
  <si>
    <t>Particpant Cost Test (PCT)</t>
  </si>
  <si>
    <t>Lifetime Participant Benefits</t>
  </si>
  <si>
    <t>Lifetime Repayment Benefits</t>
  </si>
  <si>
    <t>Benefit Cost Ratio = (11+12+13)/9</t>
  </si>
  <si>
    <t>n/a</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</si>
  <si>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</si>
  <si>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</si>
  <si>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</si>
  <si>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</si>
  <si>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</si>
  <si>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</si>
  <si>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</si>
  <si>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Merit Order (DRIPE) Energy Benefits</t>
  </si>
  <si>
    <t>Natural Gas Demand Reduction Induced Price Effects (DRIPE)</t>
  </si>
  <si>
    <t>Avoided RPS REC Purchase Costs</t>
  </si>
  <si>
    <t>Avoided Wholesale Volatility Costs</t>
  </si>
  <si>
    <t>Lifetime Avoided Wholesale T&amp;D Costs</t>
  </si>
  <si>
    <t>Lifetime Emission Savings</t>
  </si>
  <si>
    <t>Avoided SO₂ + NOx Emissions Damages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</si>
  <si>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</si>
  <si>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</si>
  <si>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</si>
  <si>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</si>
  <si>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</si>
  <si>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</si>
  <si>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r>
      <t xml:space="preserve">Lifetime Avoided Ancillary Services Costs </t>
    </r>
    <r>
      <rPr>
        <vertAlign val="superscript"/>
        <sz val="11"/>
        <color theme="1"/>
        <rFont val="Calibri"/>
        <family val="2"/>
        <scheme val="minor"/>
      </rPr>
      <t>1</t>
    </r>
  </si>
  <si>
    <t>Lifetime Non Energy Benefits</t>
  </si>
  <si>
    <t>Low-Income Adder</t>
  </si>
  <si>
    <t>Total Benefit = 16+17+18+23+24+29+30+31+32+33</t>
  </si>
  <si>
    <t>Benefit Cost Ratio = (16+17+18+23+24+29+30+31+32)/(27+28)</t>
  </si>
  <si>
    <r>
      <t xml:space="preserve">1:  </t>
    </r>
    <r>
      <rPr>
        <sz val="11"/>
        <color theme="1"/>
        <rFont val="Calibri"/>
        <family val="2"/>
        <scheme val="minor"/>
      </rPr>
      <t xml:space="preserve">Included in item 16 </t>
    </r>
  </si>
  <si>
    <t>Reporting Period</t>
  </si>
  <si>
    <t>FY22-Q4</t>
  </si>
  <si>
    <t>Program/Utility Information</t>
  </si>
  <si>
    <t>Participants</t>
  </si>
  <si>
    <r>
      <t xml:space="preserve">Budget &amp; Expenses </t>
    </r>
    <r>
      <rPr>
        <b/>
        <sz val="11"/>
        <color theme="1"/>
        <rFont val="Calibri"/>
        <family val="2"/>
        <scheme val="minor"/>
      </rPr>
      <t>($000)</t>
    </r>
  </si>
  <si>
    <t>Energy Savings</t>
  </si>
  <si>
    <t>Utility</t>
  </si>
  <si>
    <t>Sector</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</si>
  <si>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</si>
  <si>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</si>
  <si>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</si>
  <si>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</si>
  <si>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</si>
  <si>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</si>
  <si>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</si>
  <si>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</si>
  <si>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ETG</t>
  </si>
  <si>
    <t>Comfort Partners</t>
  </si>
  <si>
    <t>Commercial</t>
  </si>
  <si>
    <t xml:space="preserve">Pilot Program </t>
  </si>
  <si>
    <t>Program Manager</t>
  </si>
  <si>
    <t>ACE</t>
  </si>
  <si>
    <t>JCPL</t>
  </si>
  <si>
    <t>NJNG</t>
  </si>
  <si>
    <t>PSEG</t>
  </si>
  <si>
    <t>RECO</t>
  </si>
  <si>
    <t>SJG</t>
  </si>
  <si>
    <t>Reporting Quarter &amp; Year</t>
  </si>
  <si>
    <t>FY22-Q1</t>
  </si>
  <si>
    <t>FY22-Q2</t>
  </si>
  <si>
    <t>FY22-Q3</t>
  </si>
  <si>
    <t>FY23-Q1</t>
  </si>
  <si>
    <t>FY23-Q2</t>
  </si>
  <si>
    <t>FY23-Q3</t>
  </si>
  <si>
    <t>FY23-Q4</t>
  </si>
  <si>
    <t>FY24-Q1</t>
  </si>
  <si>
    <t>FY24-Q2</t>
  </si>
  <si>
    <t>FY24-Q3</t>
  </si>
  <si>
    <t>FY24-Q4</t>
  </si>
  <si>
    <r>
      <rPr>
        <sz val="11"/>
        <color rgb="FF000000"/>
        <rFont val="Calibri"/>
        <family val="2"/>
      </rPr>
      <t>Net Present Value of Utility Cost Test Net Benefits ($000)</t>
    </r>
    <r>
      <rPr>
        <vertAlign val="superscript"/>
        <sz val="11"/>
        <color rgb="FF000000"/>
        <rFont val="Calibri"/>
        <family val="2"/>
      </rPr>
      <t>3</t>
    </r>
  </si>
  <si>
    <t>Residential ($)</t>
  </si>
  <si>
    <t>Other 
(Portfolio Admin Costs) ($)</t>
  </si>
  <si>
    <t>Total Portfolio ($)</t>
  </si>
  <si>
    <t>Multi-Family ($)</t>
  </si>
  <si>
    <t>C&amp;I ($)</t>
  </si>
  <si>
    <t>Quarter Lifetime Retail Savings (DTh)⁵</t>
  </si>
  <si>
    <t>YTD Lifetime Retail Savings (DTh)⁵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</si>
</sst>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quot;$&quot;#,##0.00"/>
    <numFmt numFmtId="168" formatCode="0.0"/>
    <numFmt numFmtId="169" formatCode="_(* #,##0.0_);_(* \(#,##0.0\);_(* &quot;-&quot;?_);_(@_)"/>
    <numFmt numFmtId="170" formatCode="0.0%"/>
  </numFmts>
  <fonts count="4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b/>
      <sz val="14"/>
      <name val="Calibri"/>
      <family val="2"/>
      <scheme val="minor"/>
    </font>
    <font>
      <b/>
      <sz val="12"/>
      <color indexed="9"/>
      <name val="Times New Roman"/>
      <family val="1"/>
    </font>
    <font>
      <sz val="12"/>
      <name val="Times New Roman"/>
      <family val="1"/>
    </font>
    <font>
      <b/>
      <sz val="12"/>
      <name val="Times New Roman"/>
      <family val="1"/>
    </font>
    <font>
      <sz val="12"/>
      <color theme="1"/>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i/>
      <sz val="11"/>
      <color theme="1"/>
      <name val="Calibri"/>
      <family val="2"/>
      <scheme val="minor"/>
    </font>
    <font>
      <sz val="11"/>
      <color theme="0"/>
      <name val="Calibri"/>
      <family val="2"/>
      <scheme val="minor"/>
    </font>
    <font>
      <strike/>
      <sz val="11"/>
      <color theme="1"/>
      <name val="Calibri"/>
      <family val="2"/>
      <scheme val="minor"/>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1"/>
      <color theme="1"/>
      <name val="Arial"/>
      <family val="2"/>
    </font>
    <font>
      <b/>
      <sz val="11"/>
      <name val="Calibri "/>
    </font>
    <font>
      <b/>
      <sz val="11"/>
      <color theme="0"/>
      <name val="Calibri"/>
      <family val="2"/>
      <scheme val="minor"/>
    </font>
    <font>
      <sz val="10"/>
      <color theme="1"/>
      <name val="Times New Roman"/>
      <family val="1"/>
    </font>
    <font>
      <b/>
      <vertAlign val="superscript"/>
      <sz val="11"/>
      <color theme="0"/>
      <name val="Calibri"/>
      <family val="2"/>
      <scheme val="minor"/>
    </font>
    <font>
      <b/>
      <sz val="12"/>
      <name val="Calibri"/>
      <family val="2"/>
      <scheme val="minor"/>
    </font>
    <font>
      <b/>
      <sz val="11"/>
      <name val="Calibri"/>
      <family val="2"/>
      <scheme val="minor"/>
    </font>
    <font>
      <b/>
      <sz val="11"/>
      <color indexed="9"/>
      <name val="Calibri"/>
      <family val="2"/>
      <scheme val="minor"/>
    </font>
    <font>
      <b/>
      <vertAlign val="superscript"/>
      <sz val="11"/>
      <color indexed="9"/>
      <name val="Calibri"/>
      <family val="2"/>
      <scheme val="minor"/>
    </font>
    <font>
      <sz val="11"/>
      <color theme="1"/>
      <name val="Calibri"/>
      <family val="2"/>
    </font>
    <font>
      <vertAlign val="superscript"/>
      <sz val="11"/>
      <color rgb="FF000000"/>
      <name val="Calibri"/>
      <family val="2"/>
    </font>
  </fonts>
  <fills count="28">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000000"/>
        <bgColor rgb="FF000000"/>
      </patternFill>
    </fill>
    <fill>
      <patternFill patternType="solid">
        <fgColor indexed="2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rgb="FFA6A6A6"/>
        <bgColor indexed="64"/>
      </patternFill>
    </fill>
    <fill>
      <patternFill patternType="solid">
        <fgColor theme="4" tint="-0.249977111117893"/>
        <bgColor indexed="64"/>
      </patternFill>
    </fill>
    <fill>
      <patternFill patternType="solid">
        <fgColor theme="0" tint="-0.249977111117893"/>
        <bgColor rgb="FF000000"/>
      </patternFill>
    </fill>
  </fills>
  <borders count="86">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8" fillId="0" borderId="0"/>
    <xf numFmtId="0" fontId="8" fillId="0" borderId="0"/>
    <xf numFmtId="0" fontId="8" fillId="0" borderId="0"/>
    <xf numFmtId="0" fontId="31" fillId="0" borderId="0"/>
  </cellStyleXfs>
  <cellXfs count="623">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164" fontId="2" fillId="0" borderId="0" xfId="1" applyNumberFormat="1"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3" xfId="1" applyNumberFormat="1" applyFont="1" applyFill="1" applyBorder="1" applyAlignment="1"/>
    <xf numFmtId="0" fontId="3" fillId="3" borderId="42" xfId="0" applyFont="1" applyFill="1" applyBorder="1"/>
    <xf numFmtId="0" fontId="0" fillId="0" borderId="54"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4"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6"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6" fillId="7" borderId="61" xfId="0" applyFont="1" applyFill="1" applyBorder="1" applyAlignment="1">
      <alignment horizontal="center" vertical="center" wrapText="1"/>
    </xf>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164" fontId="0" fillId="0" borderId="0" xfId="1" applyNumberFormat="1" applyFont="1" applyFill="1" applyBorder="1" applyAlignment="1">
      <alignment horizontal="right" wrapText="1"/>
    </xf>
    <xf numFmtId="0" fontId="16" fillId="9" borderId="61" xfId="0" applyFont="1" applyFill="1" applyBorder="1"/>
    <xf numFmtId="0" fontId="16" fillId="9" borderId="59" xfId="0" applyFont="1" applyFill="1" applyBorder="1"/>
    <xf numFmtId="3" fontId="16" fillId="9" borderId="18" xfId="0" applyNumberFormat="1" applyFont="1" applyFill="1" applyBorder="1"/>
    <xf numFmtId="0" fontId="16" fillId="9" borderId="18" xfId="0" applyFont="1" applyFill="1" applyBorder="1"/>
    <xf numFmtId="0" fontId="16" fillId="9" borderId="44" xfId="0" applyFont="1" applyFill="1" applyBorder="1"/>
    <xf numFmtId="0" fontId="16" fillId="9" borderId="17" xfId="0" applyFont="1" applyFill="1" applyBorder="1"/>
    <xf numFmtId="0" fontId="16" fillId="9" borderId="19" xfId="0" applyFont="1" applyFill="1" applyBorder="1"/>
    <xf numFmtId="0" fontId="16" fillId="9" borderId="16" xfId="0" applyFont="1" applyFill="1" applyBorder="1" applyAlignment="1">
      <alignment vertical="center"/>
    </xf>
    <xf numFmtId="0" fontId="16" fillId="9" borderId="18" xfId="0" applyFont="1" applyFill="1" applyBorder="1" applyAlignment="1">
      <alignment vertical="center"/>
    </xf>
    <xf numFmtId="0" fontId="16" fillId="9" borderId="24" xfId="0" applyFont="1" applyFill="1" applyBorder="1" applyAlignment="1">
      <alignment vertical="center"/>
    </xf>
    <xf numFmtId="0" fontId="16" fillId="9" borderId="65" xfId="0" applyFont="1" applyFill="1" applyBorder="1" applyAlignment="1">
      <alignment vertical="center"/>
    </xf>
    <xf numFmtId="167" fontId="16" fillId="9" borderId="61" xfId="0" applyNumberFormat="1" applyFont="1" applyFill="1" applyBorder="1" applyAlignment="1">
      <alignment horizontal="center" vertical="center"/>
    </xf>
    <xf numFmtId="167" fontId="16" fillId="9" borderId="66" xfId="0" applyNumberFormat="1" applyFont="1" applyFill="1" applyBorder="1" applyAlignment="1">
      <alignment horizontal="center" vertical="center" wrapText="1"/>
    </xf>
    <xf numFmtId="0" fontId="16" fillId="11" borderId="39" xfId="0" applyFont="1" applyFill="1" applyBorder="1"/>
    <xf numFmtId="0" fontId="16" fillId="9" borderId="39" xfId="0" applyFont="1" applyFill="1" applyBorder="1"/>
    <xf numFmtId="0" fontId="16" fillId="9" borderId="43" xfId="0" applyFont="1" applyFill="1" applyBorder="1"/>
    <xf numFmtId="0" fontId="16" fillId="11" borderId="43" xfId="0" applyFont="1" applyFill="1" applyBorder="1"/>
    <xf numFmtId="0" fontId="15"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6" fillId="9" borderId="61" xfId="0" applyNumberFormat="1" applyFont="1" applyFill="1" applyBorder="1" applyAlignment="1">
      <alignment horizontal="center" vertical="center"/>
    </xf>
    <xf numFmtId="3" fontId="16" fillId="9" borderId="66" xfId="0" applyNumberFormat="1" applyFont="1" applyFill="1" applyBorder="1" applyAlignment="1">
      <alignment horizontal="center" vertical="center" wrapText="1"/>
    </xf>
    <xf numFmtId="3" fontId="16" fillId="9" borderId="10" xfId="0" applyNumberFormat="1" applyFont="1" applyFill="1" applyBorder="1" applyAlignment="1">
      <alignment horizontal="center"/>
    </xf>
    <xf numFmtId="3" fontId="15" fillId="10" borderId="6" xfId="0" applyNumberFormat="1" applyFont="1" applyFill="1" applyBorder="1" applyAlignment="1">
      <alignment horizontal="center" vertical="center" wrapText="1"/>
    </xf>
    <xf numFmtId="3" fontId="15" fillId="10" borderId="37" xfId="0" applyNumberFormat="1" applyFont="1" applyFill="1" applyBorder="1" applyAlignment="1">
      <alignment horizontal="center" vertical="center" wrapText="1"/>
    </xf>
    <xf numFmtId="3" fontId="16" fillId="11" borderId="39" xfId="0" applyNumberFormat="1" applyFont="1" applyFill="1" applyBorder="1"/>
    <xf numFmtId="3" fontId="16" fillId="11" borderId="48" xfId="0" applyNumberFormat="1" applyFont="1" applyFill="1" applyBorder="1"/>
    <xf numFmtId="0" fontId="0" fillId="0" borderId="59" xfId="0" applyBorder="1" applyAlignment="1">
      <alignment horizontal="left" vertical="center" wrapText="1"/>
    </xf>
    <xf numFmtId="4" fontId="0" fillId="0" borderId="0" xfId="1" applyNumberFormat="1" applyFont="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6" fillId="9" borderId="24" xfId="0" applyNumberFormat="1" applyFont="1" applyFill="1" applyBorder="1" applyAlignment="1">
      <alignment vertical="center"/>
    </xf>
    <xf numFmtId="4" fontId="2" fillId="0" borderId="0" xfId="0" applyNumberFormat="1" applyFont="1"/>
    <xf numFmtId="0" fontId="0" fillId="0" borderId="56" xfId="0" applyBorder="1"/>
    <xf numFmtId="3" fontId="15" fillId="10" borderId="60" xfId="0" applyNumberFormat="1" applyFont="1" applyFill="1" applyBorder="1" applyAlignment="1">
      <alignment horizontal="center" vertical="center" wrapText="1"/>
    </xf>
    <xf numFmtId="3" fontId="15" fillId="0" borderId="22" xfId="0" applyNumberFormat="1" applyFont="1" applyBorder="1" applyAlignment="1">
      <alignment horizontal="center" vertical="center"/>
    </xf>
    <xf numFmtId="3" fontId="15" fillId="0" borderId="22" xfId="0" applyNumberFormat="1" applyFont="1" applyBorder="1" applyAlignment="1">
      <alignment horizontal="center"/>
    </xf>
    <xf numFmtId="0" fontId="17" fillId="0" borderId="0" xfId="0" applyFont="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3" xfId="0" applyFont="1" applyBorder="1" applyAlignment="1">
      <alignment horizontal="center" vertical="center"/>
    </xf>
    <xf numFmtId="0" fontId="16" fillId="9" borderId="39" xfId="0" applyFont="1" applyFill="1" applyBorder="1" applyAlignment="1">
      <alignment horizontal="center"/>
    </xf>
    <xf numFmtId="0" fontId="15" fillId="10" borderId="36" xfId="0" applyFont="1" applyFill="1" applyBorder="1" applyAlignment="1">
      <alignment horizontal="center" vertical="center" wrapText="1"/>
    </xf>
    <xf numFmtId="0" fontId="15"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5"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3" fontId="15" fillId="0" borderId="20" xfId="0" applyNumberFormat="1" applyFont="1" applyBorder="1" applyAlignment="1">
      <alignment horizontal="center" vertical="center"/>
    </xf>
    <xf numFmtId="3" fontId="15" fillId="10" borderId="8" xfId="0" applyNumberFormat="1" applyFont="1" applyFill="1" applyBorder="1" applyAlignment="1">
      <alignment horizontal="center" vertical="center" wrapText="1"/>
    </xf>
    <xf numFmtId="3" fontId="15" fillId="10" borderId="36" xfId="0" applyNumberFormat="1" applyFont="1" applyFill="1" applyBorder="1" applyAlignment="1">
      <alignment horizontal="center" vertical="center" wrapText="1"/>
    </xf>
    <xf numFmtId="3" fontId="15" fillId="10" borderId="53" xfId="0" applyNumberFormat="1" applyFont="1" applyFill="1" applyBorder="1" applyAlignment="1">
      <alignment horizontal="center" vertical="center" wrapText="1"/>
    </xf>
    <xf numFmtId="3" fontId="15" fillId="0" borderId="20" xfId="0" applyNumberFormat="1" applyFont="1" applyBorder="1" applyAlignment="1">
      <alignment horizontal="center"/>
    </xf>
    <xf numFmtId="3" fontId="16" fillId="9" borderId="13" xfId="0" applyNumberFormat="1" applyFont="1" applyFill="1" applyBorder="1" applyAlignment="1">
      <alignment horizontal="center"/>
    </xf>
    <xf numFmtId="9" fontId="16" fillId="9" borderId="13" xfId="3" applyFont="1" applyFill="1" applyBorder="1" applyAlignment="1">
      <alignment horizontal="center"/>
    </xf>
    <xf numFmtId="0" fontId="16" fillId="9" borderId="2" xfId="0" applyFont="1" applyFill="1" applyBorder="1" applyAlignment="1">
      <alignment horizontal="center" vertical="center"/>
    </xf>
    <xf numFmtId="0" fontId="16" fillId="9" borderId="65" xfId="0" applyFont="1" applyFill="1" applyBorder="1" applyAlignment="1">
      <alignment horizontal="center" vertical="center" wrapText="1"/>
    </xf>
    <xf numFmtId="3" fontId="15" fillId="0" borderId="30" xfId="0" applyNumberFormat="1" applyFont="1" applyBorder="1" applyAlignment="1">
      <alignment horizontal="center" vertical="center"/>
    </xf>
    <xf numFmtId="3" fontId="15" fillId="0" borderId="3" xfId="0" applyNumberFormat="1" applyFont="1" applyBorder="1" applyAlignment="1">
      <alignment horizontal="center" vertical="center"/>
    </xf>
    <xf numFmtId="3" fontId="16" fillId="9" borderId="62" xfId="0" applyNumberFormat="1" applyFont="1" applyFill="1" applyBorder="1" applyAlignment="1">
      <alignment horizontal="center" vertical="center"/>
    </xf>
    <xf numFmtId="3" fontId="15" fillId="10" borderId="9" xfId="0" applyNumberFormat="1" applyFont="1" applyFill="1" applyBorder="1" applyAlignment="1">
      <alignment horizontal="center" vertical="center" wrapText="1"/>
    </xf>
    <xf numFmtId="3" fontId="16" fillId="9" borderId="30" xfId="0" applyNumberFormat="1" applyFont="1" applyFill="1" applyBorder="1" applyAlignment="1">
      <alignment horizontal="center" vertical="center"/>
    </xf>
    <xf numFmtId="3" fontId="16" fillId="9" borderId="10" xfId="0" applyNumberFormat="1" applyFont="1" applyFill="1" applyBorder="1" applyAlignment="1">
      <alignment horizontal="center" vertical="center"/>
    </xf>
    <xf numFmtId="3" fontId="16" fillId="9" borderId="13" xfId="0" applyNumberFormat="1" applyFont="1" applyFill="1" applyBorder="1" applyAlignment="1">
      <alignment horizontal="center" vertical="center"/>
    </xf>
    <xf numFmtId="166" fontId="15" fillId="0" borderId="22" xfId="0" applyNumberFormat="1" applyFont="1" applyBorder="1" applyAlignment="1">
      <alignment horizontal="center" vertical="center"/>
    </xf>
    <xf numFmtId="166" fontId="15" fillId="0" borderId="21" xfId="0" applyNumberFormat="1" applyFont="1" applyBorder="1" applyAlignment="1">
      <alignment horizontal="center" vertical="center"/>
    </xf>
    <xf numFmtId="166" fontId="16" fillId="9" borderId="58" xfId="0" applyNumberFormat="1" applyFont="1" applyFill="1" applyBorder="1" applyAlignment="1">
      <alignment horizontal="center"/>
    </xf>
    <xf numFmtId="166" fontId="15" fillId="10" borderId="60" xfId="0" applyNumberFormat="1" applyFont="1" applyFill="1" applyBorder="1" applyAlignment="1">
      <alignment horizontal="center" vertical="center" wrapText="1"/>
    </xf>
    <xf numFmtId="166" fontId="15" fillId="10" borderId="7" xfId="0" applyNumberFormat="1" applyFont="1" applyFill="1" applyBorder="1" applyAlignment="1">
      <alignment horizontal="center" vertical="center" wrapText="1"/>
    </xf>
    <xf numFmtId="166" fontId="15" fillId="0" borderId="10" xfId="0" applyNumberFormat="1" applyFont="1" applyBorder="1" applyAlignment="1">
      <alignment horizontal="center" vertical="center"/>
    </xf>
    <xf numFmtId="166" fontId="15" fillId="0" borderId="11" xfId="0" applyNumberFormat="1" applyFont="1" applyBorder="1" applyAlignment="1">
      <alignment horizontal="center" vertical="center"/>
    </xf>
    <xf numFmtId="166" fontId="15" fillId="0" borderId="6" xfId="0" applyNumberFormat="1" applyFont="1" applyBorder="1" applyAlignment="1">
      <alignment horizontal="center" vertical="center"/>
    </xf>
    <xf numFmtId="166" fontId="15" fillId="0" borderId="7" xfId="0" applyNumberFormat="1" applyFont="1" applyBorder="1" applyAlignment="1">
      <alignment horizontal="center" vertical="center"/>
    </xf>
    <xf numFmtId="166" fontId="16" fillId="9" borderId="65" xfId="0" applyNumberFormat="1" applyFont="1" applyFill="1" applyBorder="1" applyAlignment="1">
      <alignment horizontal="center"/>
    </xf>
    <xf numFmtId="166" fontId="15" fillId="10" borderId="36" xfId="0" applyNumberFormat="1" applyFont="1" applyFill="1" applyBorder="1" applyAlignment="1">
      <alignment horizontal="center" vertical="center" wrapText="1"/>
    </xf>
    <xf numFmtId="166" fontId="15" fillId="10" borderId="63" xfId="0" applyNumberFormat="1" applyFont="1" applyFill="1" applyBorder="1" applyAlignment="1">
      <alignment horizontal="center" vertical="center" wrapText="1"/>
    </xf>
    <xf numFmtId="166" fontId="0" fillId="0" borderId="65" xfId="0" applyNumberFormat="1" applyBorder="1" applyAlignment="1">
      <alignment horizontal="center"/>
    </xf>
    <xf numFmtId="166" fontId="0" fillId="2" borderId="63" xfId="0" applyNumberFormat="1" applyFill="1" applyBorder="1" applyAlignment="1">
      <alignment horizontal="center" vertical="center" wrapText="1"/>
    </xf>
    <xf numFmtId="166" fontId="3" fillId="3" borderId="39" xfId="1" applyNumberFormat="1" applyFont="1" applyFill="1" applyBorder="1" applyAlignment="1"/>
    <xf numFmtId="166" fontId="3" fillId="3" borderId="43" xfId="1" applyNumberFormat="1" applyFont="1" applyFill="1" applyBorder="1" applyAlignment="1"/>
    <xf numFmtId="0" fontId="18" fillId="0" borderId="0" xfId="5"/>
    <xf numFmtId="0" fontId="18" fillId="0" borderId="0" xfId="5" applyAlignment="1">
      <alignment horizontal="center"/>
    </xf>
    <xf numFmtId="0" fontId="19" fillId="0" borderId="0" xfId="5" applyFont="1"/>
    <xf numFmtId="0" fontId="18" fillId="0" borderId="0" xfId="5" applyAlignment="1">
      <alignment horizontal="center" vertical="center" wrapText="1"/>
    </xf>
    <xf numFmtId="0" fontId="21" fillId="12" borderId="68" xfId="5" applyFont="1" applyFill="1" applyBorder="1" applyAlignment="1">
      <alignment horizontal="center" vertical="center" wrapText="1"/>
    </xf>
    <xf numFmtId="0" fontId="21" fillId="12" borderId="69" xfId="5" applyFont="1" applyFill="1" applyBorder="1" applyAlignment="1">
      <alignment horizontal="center" vertical="center" wrapText="1"/>
    </xf>
    <xf numFmtId="0" fontId="21" fillId="12" borderId="70" xfId="5" applyFont="1" applyFill="1" applyBorder="1" applyAlignment="1">
      <alignment horizontal="center" vertical="center" wrapText="1"/>
    </xf>
    <xf numFmtId="0" fontId="21" fillId="4" borderId="71" xfId="0" applyFont="1" applyFill="1" applyBorder="1" applyAlignment="1">
      <alignment horizontal="center" vertical="center" wrapText="1"/>
    </xf>
    <xf numFmtId="0" fontId="21" fillId="4" borderId="72" xfId="0" applyFont="1" applyFill="1" applyBorder="1" applyAlignment="1">
      <alignment horizontal="center" vertical="center" wrapText="1"/>
    </xf>
    <xf numFmtId="0" fontId="22" fillId="12" borderId="69" xfId="5" applyFont="1" applyFill="1" applyBorder="1" applyAlignment="1">
      <alignment horizontal="center" vertical="center" wrapText="1"/>
    </xf>
    <xf numFmtId="0" fontId="22" fillId="12" borderId="73" xfId="5" applyFont="1" applyFill="1" applyBorder="1" applyAlignment="1">
      <alignment horizontal="center" vertical="center" wrapText="1"/>
    </xf>
    <xf numFmtId="0" fontId="21" fillId="12" borderId="74" xfId="5" applyFont="1" applyFill="1" applyBorder="1" applyAlignment="1">
      <alignment horizontal="center" vertical="center" wrapText="1"/>
    </xf>
    <xf numFmtId="0" fontId="21" fillId="12" borderId="75" xfId="5" applyFont="1" applyFill="1" applyBorder="1" applyAlignment="1">
      <alignment horizontal="center" vertical="center" wrapText="1"/>
    </xf>
    <xf numFmtId="0" fontId="22" fillId="12" borderId="75" xfId="5" applyFont="1" applyFill="1" applyBorder="1" applyAlignment="1">
      <alignment horizontal="center" vertical="center" wrapText="1"/>
    </xf>
    <xf numFmtId="0" fontId="22" fillId="12" borderId="75" xfId="5" quotePrefix="1" applyFont="1" applyFill="1" applyBorder="1" applyAlignment="1">
      <alignment horizontal="center" vertical="center" wrapText="1"/>
    </xf>
    <xf numFmtId="0" fontId="22" fillId="12" borderId="73" xfId="5" quotePrefix="1" applyFont="1" applyFill="1" applyBorder="1" applyAlignment="1">
      <alignment horizontal="center" vertical="center" wrapText="1"/>
    </xf>
    <xf numFmtId="0" fontId="21" fillId="5" borderId="74" xfId="5" applyFont="1" applyFill="1" applyBorder="1" applyAlignment="1">
      <alignment horizontal="center" vertical="center" wrapText="1"/>
    </xf>
    <xf numFmtId="0" fontId="21" fillId="5" borderId="75" xfId="5" applyFont="1" applyFill="1" applyBorder="1" applyAlignment="1">
      <alignment horizontal="center" vertical="center" wrapText="1"/>
    </xf>
    <xf numFmtId="0" fontId="21" fillId="5" borderId="75" xfId="5" quotePrefix="1" applyFont="1" applyFill="1" applyBorder="1" applyAlignment="1">
      <alignment horizontal="center" vertical="center" wrapText="1"/>
    </xf>
    <xf numFmtId="0" fontId="22" fillId="5" borderId="75" xfId="5" quotePrefix="1" applyFont="1" applyFill="1" applyBorder="1" applyAlignment="1">
      <alignment horizontal="center" vertical="center" wrapText="1"/>
    </xf>
    <xf numFmtId="0" fontId="22" fillId="5" borderId="73" xfId="5" applyFont="1" applyFill="1" applyBorder="1" applyAlignment="1">
      <alignment horizontal="center" vertical="center" wrapText="1"/>
    </xf>
    <xf numFmtId="164" fontId="0" fillId="0" borderId="0" xfId="0" applyNumberFormat="1"/>
    <xf numFmtId="0" fontId="21" fillId="0" borderId="74" xfId="5" applyFont="1" applyBorder="1" applyAlignment="1">
      <alignment horizontal="center"/>
    </xf>
    <xf numFmtId="0" fontId="21" fillId="0" borderId="75" xfId="5" applyFont="1" applyBorder="1" applyAlignment="1">
      <alignment horizontal="center"/>
    </xf>
    <xf numFmtId="164" fontId="21" fillId="0" borderId="75" xfId="1" applyNumberFormat="1" applyFont="1" applyFill="1" applyBorder="1" applyAlignment="1">
      <alignment horizontal="right"/>
    </xf>
    <xf numFmtId="164" fontId="21" fillId="0" borderId="75" xfId="1" applyNumberFormat="1" applyFont="1" applyBorder="1" applyAlignment="1">
      <alignment horizontal="right"/>
    </xf>
    <xf numFmtId="10" fontId="22" fillId="0" borderId="75" xfId="3" applyNumberFormat="1" applyFont="1" applyBorder="1" applyAlignment="1">
      <alignment horizontal="right"/>
    </xf>
    <xf numFmtId="3" fontId="22" fillId="0" borderId="76" xfId="5" applyNumberFormat="1" applyFont="1" applyBorder="1" applyAlignment="1">
      <alignment horizontal="center"/>
    </xf>
    <xf numFmtId="43" fontId="18" fillId="0" borderId="0" xfId="1" applyFont="1"/>
    <xf numFmtId="0" fontId="21" fillId="0" borderId="74" xfId="5" applyFont="1" applyBorder="1" applyAlignment="1">
      <alignment horizontal="right"/>
    </xf>
    <xf numFmtId="0" fontId="21" fillId="0" borderId="77" xfId="5" applyFont="1" applyBorder="1" applyAlignment="1">
      <alignment horizontal="center"/>
    </xf>
    <xf numFmtId="0" fontId="21" fillId="0" borderId="78" xfId="5" applyFont="1" applyBorder="1" applyAlignment="1">
      <alignment horizontal="center"/>
    </xf>
    <xf numFmtId="164" fontId="21" fillId="0" borderId="78" xfId="1" applyNumberFormat="1" applyFont="1" applyBorder="1" applyAlignment="1">
      <alignment horizontal="right"/>
    </xf>
    <xf numFmtId="10" fontId="21" fillId="0" borderId="78" xfId="1" applyNumberFormat="1" applyFont="1" applyFill="1" applyBorder="1" applyAlignment="1">
      <alignment horizontal="right"/>
    </xf>
    <xf numFmtId="164" fontId="21" fillId="0" borderId="78" xfId="1" applyNumberFormat="1" applyFont="1" applyFill="1" applyBorder="1" applyAlignment="1">
      <alignment horizontal="right"/>
    </xf>
    <xf numFmtId="10" fontId="22" fillId="0" borderId="78" xfId="1" applyNumberFormat="1" applyFont="1" applyFill="1" applyBorder="1" applyAlignment="1">
      <alignment horizontal="right"/>
    </xf>
    <xf numFmtId="3" fontId="22" fillId="0" borderId="79" xfId="5" applyNumberFormat="1" applyFont="1" applyBorder="1" applyAlignment="1">
      <alignment horizontal="center"/>
    </xf>
    <xf numFmtId="0" fontId="21" fillId="0" borderId="0" xfId="5" applyFont="1" applyAlignment="1">
      <alignment horizontal="right"/>
    </xf>
    <xf numFmtId="0" fontId="21" fillId="0" borderId="0" xfId="5" applyFont="1" applyAlignment="1">
      <alignment horizontal="center"/>
    </xf>
    <xf numFmtId="164" fontId="23" fillId="0" borderId="0" xfId="1" applyNumberFormat="1" applyFont="1" applyFill="1" applyBorder="1" applyAlignment="1">
      <alignment horizontal="center" vertical="center"/>
    </xf>
    <xf numFmtId="164" fontId="23" fillId="0" borderId="0" xfId="1" applyNumberFormat="1" applyFont="1" applyFill="1" applyBorder="1" applyAlignment="1">
      <alignment horizontal="center" vertical="center" wrapText="1"/>
    </xf>
    <xf numFmtId="164" fontId="23" fillId="0" borderId="0" xfId="1" applyNumberFormat="1" applyFont="1" applyFill="1" applyBorder="1" applyAlignment="1">
      <alignment horizontal="right"/>
    </xf>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0" fillId="0" borderId="20" xfId="0" applyBorder="1" applyAlignment="1">
      <alignment wrapText="1"/>
    </xf>
    <xf numFmtId="3" fontId="0" fillId="0" borderId="20" xfId="0" applyNumberFormat="1" applyBorder="1"/>
    <xf numFmtId="164" fontId="0" fillId="0" borderId="20" xfId="1" applyNumberFormat="1" applyFont="1" applyBorder="1"/>
    <xf numFmtId="0" fontId="0" fillId="13" borderId="20" xfId="0" applyFill="1" applyBorder="1" applyAlignment="1">
      <alignment wrapText="1"/>
    </xf>
    <xf numFmtId="0" fontId="0" fillId="15" borderId="35" xfId="0" applyFill="1" applyBorder="1" applyAlignment="1" applyProtection="1">
      <alignment horizontal="center" vertical="center"/>
      <protection hidden="1"/>
    </xf>
    <xf numFmtId="0" fontId="0" fillId="16" borderId="20" xfId="0" applyFill="1" applyBorder="1" applyAlignment="1" applyProtection="1">
      <alignment horizontal="center" vertical="center" wrapText="1"/>
      <protection hidden="1"/>
    </xf>
    <xf numFmtId="0" fontId="0" fillId="19" borderId="20" xfId="0" applyFill="1" applyBorder="1" applyAlignment="1" applyProtection="1">
      <alignment horizontal="center" vertical="center"/>
      <protection hidden="1"/>
    </xf>
    <xf numFmtId="0" fontId="10" fillId="19" borderId="20" xfId="0" applyFont="1" applyFill="1" applyBorder="1" applyAlignment="1" applyProtection="1">
      <alignment horizontal="center" vertical="center"/>
      <protection hidden="1"/>
    </xf>
    <xf numFmtId="0" fontId="10" fillId="19" borderId="33" xfId="0" applyFont="1" applyFill="1" applyBorder="1" applyAlignment="1" applyProtection="1">
      <alignment horizontal="center" vertical="center"/>
      <protection hidden="1"/>
    </xf>
    <xf numFmtId="0" fontId="0" fillId="20" borderId="20" xfId="0" applyFill="1" applyBorder="1" applyAlignment="1" applyProtection="1">
      <alignment horizontal="center" vertical="center" wrapText="1"/>
      <protection hidden="1"/>
    </xf>
    <xf numFmtId="44" fontId="0" fillId="21" borderId="20" xfId="0" applyNumberFormat="1" applyFill="1" applyBorder="1" applyAlignment="1" applyProtection="1">
      <alignment horizontal="center" vertical="center" wrapText="1"/>
      <protection hidden="1"/>
    </xf>
    <xf numFmtId="0" fontId="10" fillId="22" borderId="20" xfId="0" applyFont="1" applyFill="1" applyBorder="1" applyAlignment="1" applyProtection="1">
      <alignment horizontal="center" vertical="center" wrapText="1"/>
      <protection hidden="1"/>
    </xf>
    <xf numFmtId="0" fontId="0" fillId="22"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0" fontId="0" fillId="0" borderId="35" xfId="0" applyBorder="1" applyProtection="1">
      <protection hidden="1"/>
    </xf>
    <xf numFmtId="44" fontId="0" fillId="0" borderId="20" xfId="2" applyFont="1" applyBorder="1" applyProtection="1">
      <protection hidden="1"/>
    </xf>
    <xf numFmtId="44" fontId="0" fillId="0" borderId="20" xfId="2" applyFont="1" applyBorder="1" applyProtection="1">
      <protection locked="0"/>
    </xf>
    <xf numFmtId="168" fontId="0" fillId="0" borderId="20" xfId="0" applyNumberFormat="1" applyBorder="1"/>
    <xf numFmtId="2" fontId="0" fillId="0" borderId="20" xfId="0" applyNumberFormat="1" applyBorder="1"/>
    <xf numFmtId="0" fontId="27" fillId="23" borderId="20" xfId="6" applyFont="1" applyFill="1" applyBorder="1" applyAlignment="1">
      <alignment horizontal="center"/>
    </xf>
    <xf numFmtId="49" fontId="0" fillId="0" borderId="20" xfId="0" applyNumberFormat="1" applyBorder="1"/>
    <xf numFmtId="0" fontId="27" fillId="23" borderId="33" xfId="6" applyFont="1" applyFill="1" applyBorder="1" applyAlignment="1">
      <alignment horizontal="center"/>
    </xf>
    <xf numFmtId="0" fontId="8" fillId="0" borderId="20" xfId="6" applyBorder="1"/>
    <xf numFmtId="3" fontId="0" fillId="0" borderId="35" xfId="0" applyNumberFormat="1" applyBorder="1" applyProtection="1">
      <protection hidden="1"/>
    </xf>
    <xf numFmtId="6" fontId="0" fillId="0" borderId="20" xfId="2" applyNumberFormat="1" applyFont="1" applyBorder="1" applyProtection="1">
      <protection hidden="1"/>
    </xf>
    <xf numFmtId="3" fontId="0" fillId="0" borderId="0" xfId="0" applyNumberFormat="1"/>
    <xf numFmtId="6" fontId="0" fillId="0" borderId="20" xfId="2" applyNumberFormat="1" applyFont="1" applyBorder="1" applyProtection="1">
      <protection locked="0"/>
    </xf>
    <xf numFmtId="164" fontId="3" fillId="3" borderId="35" xfId="1" applyNumberFormat="1" applyFont="1" applyFill="1" applyBorder="1" applyAlignment="1"/>
    <xf numFmtId="3" fontId="14" fillId="0" borderId="9"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3" fillId="0" borderId="9" xfId="0" applyNumberFormat="1" applyFont="1" applyBorder="1" applyAlignment="1">
      <alignment horizontal="center" vertical="center" wrapText="1" readingOrder="1"/>
    </xf>
    <xf numFmtId="3" fontId="15" fillId="0" borderId="9" xfId="0" applyNumberFormat="1" applyFont="1" applyBorder="1" applyAlignment="1">
      <alignment horizontal="center" vertical="center"/>
    </xf>
    <xf numFmtId="3" fontId="15" fillId="10" borderId="1" xfId="0" applyNumberFormat="1" applyFont="1" applyFill="1" applyBorder="1" applyAlignment="1">
      <alignment horizontal="center" vertical="center" wrapText="1"/>
    </xf>
    <xf numFmtId="3" fontId="15" fillId="0" borderId="80" xfId="0" applyNumberFormat="1" applyFont="1" applyBorder="1" applyAlignment="1">
      <alignment horizontal="center" vertical="center"/>
    </xf>
    <xf numFmtId="3" fontId="15" fillId="0" borderId="62" xfId="0" applyNumberFormat="1" applyFont="1" applyBorder="1" applyAlignment="1">
      <alignment horizontal="center" vertical="center"/>
    </xf>
    <xf numFmtId="3" fontId="16" fillId="9" borderId="15" xfId="0" applyNumberFormat="1" applyFont="1" applyFill="1" applyBorder="1" applyAlignment="1">
      <alignment horizontal="center" vertical="center"/>
    </xf>
    <xf numFmtId="0" fontId="0" fillId="5" borderId="33" xfId="0" applyFill="1" applyBorder="1" applyAlignment="1">
      <alignment horizontal="left" vertical="center" wrapText="1"/>
    </xf>
    <xf numFmtId="0" fontId="3" fillId="3" borderId="6" xfId="0" applyFont="1" applyFill="1" applyBorder="1"/>
    <xf numFmtId="0" fontId="3" fillId="3" borderId="8" xfId="0" applyFont="1" applyFill="1" applyBorder="1"/>
    <xf numFmtId="3" fontId="16" fillId="9" borderId="6" xfId="0" applyNumberFormat="1" applyFont="1" applyFill="1" applyBorder="1" applyAlignment="1">
      <alignment horizontal="center"/>
    </xf>
    <xf numFmtId="3" fontId="16" fillId="9" borderId="8" xfId="0" applyNumberFormat="1" applyFont="1" applyFill="1" applyBorder="1" applyAlignment="1">
      <alignment horizontal="center"/>
    </xf>
    <xf numFmtId="3" fontId="16" fillId="9" borderId="6"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3" fontId="16" fillId="9" borderId="9" xfId="0" applyNumberFormat="1" applyFont="1" applyFill="1" applyBorder="1" applyAlignment="1">
      <alignment horizontal="center" vertical="center"/>
    </xf>
    <xf numFmtId="3" fontId="0" fillId="0" borderId="22" xfId="0" applyNumberFormat="1" applyBorder="1" applyAlignment="1">
      <alignment horizontal="center" vertical="center"/>
    </xf>
    <xf numFmtId="3" fontId="28" fillId="24" borderId="53" xfId="0" applyNumberFormat="1" applyFont="1" applyFill="1" applyBorder="1" applyAlignment="1">
      <alignment horizontal="center" vertical="center"/>
    </xf>
    <xf numFmtId="3" fontId="0" fillId="0" borderId="20" xfId="0" applyNumberFormat="1" applyBorder="1" applyAlignment="1">
      <alignment horizontal="center" vertical="center"/>
    </xf>
    <xf numFmtId="3" fontId="0" fillId="0" borderId="61" xfId="0" applyNumberFormat="1" applyBorder="1" applyAlignment="1">
      <alignment horizontal="center" vertical="center"/>
    </xf>
    <xf numFmtId="3" fontId="0" fillId="24" borderId="53" xfId="0" applyNumberFormat="1" applyFill="1" applyBorder="1" applyAlignment="1">
      <alignment horizontal="center" vertical="center"/>
    </xf>
    <xf numFmtId="3" fontId="0" fillId="0" borderId="45" xfId="1" applyNumberFormat="1" applyFont="1" applyFill="1" applyBorder="1" applyAlignment="1">
      <alignment horizontal="center" vertical="center"/>
    </xf>
    <xf numFmtId="3" fontId="0" fillId="24" borderId="53" xfId="1" applyNumberFormat="1" applyFont="1" applyFill="1" applyBorder="1" applyAlignment="1">
      <alignment horizontal="center"/>
    </xf>
    <xf numFmtId="3" fontId="0" fillId="0" borderId="53" xfId="1" applyNumberFormat="1" applyFont="1" applyFill="1" applyBorder="1" applyAlignment="1">
      <alignment horizontal="center"/>
    </xf>
    <xf numFmtId="3" fontId="28" fillId="24" borderId="20" xfId="0" applyNumberFormat="1" applyFont="1" applyFill="1" applyBorder="1" applyAlignment="1">
      <alignment horizontal="center" vertical="center"/>
    </xf>
    <xf numFmtId="3" fontId="0" fillId="0" borderId="28" xfId="0" applyNumberFormat="1" applyBorder="1" applyAlignment="1">
      <alignment horizontal="center" vertical="center"/>
    </xf>
    <xf numFmtId="3" fontId="0" fillId="24" borderId="20" xfId="0" applyNumberFormat="1" applyFill="1" applyBorder="1" applyAlignment="1">
      <alignment horizontal="center" vertical="center"/>
    </xf>
    <xf numFmtId="3" fontId="0" fillId="0" borderId="29" xfId="1" applyNumberFormat="1" applyFont="1" applyFill="1" applyBorder="1" applyAlignment="1">
      <alignment horizontal="center" vertical="center"/>
    </xf>
    <xf numFmtId="3" fontId="0" fillId="24" borderId="20" xfId="1" applyNumberFormat="1" applyFont="1" applyFill="1" applyBorder="1" applyAlignment="1">
      <alignment horizontal="center"/>
    </xf>
    <xf numFmtId="3" fontId="0" fillId="0" borderId="20" xfId="1" applyNumberFormat="1" applyFont="1" applyFill="1" applyBorder="1" applyAlignment="1">
      <alignment horizontal="center"/>
    </xf>
    <xf numFmtId="9" fontId="0" fillId="0" borderId="30" xfId="3" applyFont="1" applyBorder="1" applyAlignment="1">
      <alignment horizontal="center" vertical="center"/>
    </xf>
    <xf numFmtId="3" fontId="0" fillId="0" borderId="53" xfId="0" applyNumberFormat="1" applyBorder="1" applyAlignment="1">
      <alignment horizontal="center" vertical="center"/>
    </xf>
    <xf numFmtId="3" fontId="0" fillId="0" borderId="36" xfId="0" applyNumberFormat="1" applyBorder="1" applyAlignment="1">
      <alignment horizontal="center" vertical="center"/>
    </xf>
    <xf numFmtId="3" fontId="0" fillId="0" borderId="53" xfId="1" applyNumberFormat="1" applyFont="1" applyFill="1" applyBorder="1" applyAlignment="1">
      <alignment horizontal="center" vertical="center"/>
    </xf>
    <xf numFmtId="3" fontId="3" fillId="3" borderId="23" xfId="0" applyNumberFormat="1" applyFont="1" applyFill="1" applyBorder="1" applyAlignment="1">
      <alignment horizontal="center"/>
    </xf>
    <xf numFmtId="3" fontId="3" fillId="3" borderId="24" xfId="0" applyNumberFormat="1" applyFont="1" applyFill="1" applyBorder="1" applyAlignment="1">
      <alignment horizontal="center"/>
    </xf>
    <xf numFmtId="3" fontId="3" fillId="3" borderId="24" xfId="0" applyNumberFormat="1" applyFont="1" applyFill="1" applyBorder="1" applyAlignment="1">
      <alignment horizontal="center" vertical="center"/>
    </xf>
    <xf numFmtId="3" fontId="3" fillId="3" borderId="24" xfId="1" applyNumberFormat="1" applyFont="1" applyFill="1" applyBorder="1" applyAlignment="1">
      <alignment horizontal="center"/>
    </xf>
    <xf numFmtId="3" fontId="0" fillId="2" borderId="26" xfId="0" applyNumberFormat="1" applyFill="1" applyBorder="1" applyAlignment="1">
      <alignment horizontal="center" vertical="center" wrapText="1"/>
    </xf>
    <xf numFmtId="3" fontId="0" fillId="2" borderId="81" xfId="0" applyNumberFormat="1" applyFill="1" applyBorder="1" applyAlignment="1">
      <alignment horizontal="center" vertical="center" wrapText="1"/>
    </xf>
    <xf numFmtId="3" fontId="3" fillId="3" borderId="20" xfId="0" applyNumberFormat="1" applyFont="1" applyFill="1" applyBorder="1" applyAlignment="1">
      <alignment horizontal="center"/>
    </xf>
    <xf numFmtId="3" fontId="3" fillId="3" borderId="29" xfId="1" applyNumberFormat="1" applyFont="1" applyFill="1" applyBorder="1" applyAlignment="1">
      <alignment horizontal="center" vertical="center"/>
    </xf>
    <xf numFmtId="3" fontId="0" fillId="0" borderId="8" xfId="0" applyNumberFormat="1" applyBorder="1" applyAlignment="1">
      <alignment horizontal="center" vertical="center"/>
    </xf>
    <xf numFmtId="3" fontId="0" fillId="0" borderId="8" xfId="1" applyNumberFormat="1" applyFont="1" applyFill="1" applyBorder="1" applyAlignment="1">
      <alignment horizontal="center" vertical="center"/>
    </xf>
    <xf numFmtId="3" fontId="0" fillId="0" borderId="20" xfId="1" applyNumberFormat="1" applyFont="1" applyFill="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3" fontId="0" fillId="0" borderId="31" xfId="0" applyNumberFormat="1" applyBorder="1" applyAlignment="1">
      <alignment horizontal="center" vertical="center"/>
    </xf>
    <xf numFmtId="9" fontId="0" fillId="0" borderId="82" xfId="3" applyFont="1" applyBorder="1" applyAlignment="1">
      <alignment horizontal="center" vertical="center"/>
    </xf>
    <xf numFmtId="3" fontId="0" fillId="0" borderId="13" xfId="0" applyNumberFormat="1" applyBorder="1" applyAlignment="1">
      <alignment horizontal="center" vertical="center"/>
    </xf>
    <xf numFmtId="3" fontId="0" fillId="0" borderId="83" xfId="1" applyNumberFormat="1" applyFont="1" applyFill="1" applyBorder="1" applyAlignment="1">
      <alignment horizontal="center" vertical="center"/>
    </xf>
    <xf numFmtId="3" fontId="16" fillId="9" borderId="13" xfId="7" applyNumberFormat="1" applyFont="1" applyFill="1" applyBorder="1" applyAlignment="1">
      <alignment horizontal="center"/>
    </xf>
    <xf numFmtId="3" fontId="0" fillId="0" borderId="66" xfId="0" applyNumberFormat="1" applyBorder="1" applyAlignment="1">
      <alignment horizontal="center" vertical="center"/>
    </xf>
    <xf numFmtId="166" fontId="0" fillId="0" borderId="61" xfId="2" applyNumberFormat="1" applyFont="1" applyBorder="1" applyAlignment="1">
      <alignment horizontal="center" vertical="center"/>
    </xf>
    <xf numFmtId="166" fontId="0" fillId="0" borderId="63" xfId="2" applyNumberFormat="1" applyFont="1" applyBorder="1" applyAlignment="1">
      <alignment horizontal="center" vertical="center"/>
    </xf>
    <xf numFmtId="3" fontId="0" fillId="0" borderId="45" xfId="0" applyNumberFormat="1" applyBorder="1" applyAlignment="1">
      <alignment horizontal="center" vertical="center"/>
    </xf>
    <xf numFmtId="3" fontId="0" fillId="0" borderId="63" xfId="0" applyNumberFormat="1" applyBorder="1" applyAlignment="1">
      <alignment horizontal="center" vertical="center"/>
    </xf>
    <xf numFmtId="3" fontId="0" fillId="0" borderId="38" xfId="0" applyNumberFormat="1" applyBorder="1" applyAlignment="1">
      <alignment horizontal="center"/>
    </xf>
    <xf numFmtId="166" fontId="0" fillId="0" borderId="22" xfId="2" applyNumberFormat="1" applyFont="1" applyBorder="1" applyAlignment="1">
      <alignment horizontal="center" vertical="center"/>
    </xf>
    <xf numFmtId="166" fontId="0" fillId="0" borderId="21" xfId="2" applyNumberFormat="1" applyFont="1" applyBorder="1" applyAlignment="1">
      <alignment horizontal="center" vertical="center"/>
    </xf>
    <xf numFmtId="3" fontId="0" fillId="0" borderId="29" xfId="0" applyNumberFormat="1" applyBorder="1" applyAlignment="1">
      <alignment horizontal="center" vertical="center"/>
    </xf>
    <xf numFmtId="3" fontId="0" fillId="0" borderId="21" xfId="0" applyNumberFormat="1" applyBorder="1" applyAlignment="1">
      <alignment horizontal="center" vertical="center"/>
    </xf>
    <xf numFmtId="3" fontId="0" fillId="0" borderId="38" xfId="0" applyNumberFormat="1" applyBorder="1" applyAlignment="1">
      <alignment horizontal="center" vertical="center"/>
    </xf>
    <xf numFmtId="166" fontId="0" fillId="0" borderId="28" xfId="2" applyNumberFormat="1" applyFont="1" applyBorder="1" applyAlignment="1">
      <alignment horizontal="center" vertical="center"/>
    </xf>
    <xf numFmtId="166" fontId="0" fillId="0" borderId="67" xfId="2" applyNumberFormat="1" applyFont="1" applyBorder="1" applyAlignment="1">
      <alignment horizontal="center" vertical="center"/>
    </xf>
    <xf numFmtId="166" fontId="0" fillId="0" borderId="11" xfId="2" applyNumberFormat="1" applyFont="1" applyBorder="1" applyAlignment="1">
      <alignment horizontal="center" vertical="center"/>
    </xf>
    <xf numFmtId="3" fontId="0" fillId="0" borderId="67" xfId="0" applyNumberFormat="1" applyBorder="1" applyAlignment="1">
      <alignment horizontal="center" vertical="center"/>
    </xf>
    <xf numFmtId="3" fontId="0" fillId="0" borderId="11" xfId="0" applyNumberFormat="1" applyBorder="1" applyAlignment="1">
      <alignment horizontal="center" vertical="center"/>
    </xf>
    <xf numFmtId="3" fontId="3" fillId="3" borderId="10" xfId="0" applyNumberFormat="1" applyFont="1" applyFill="1" applyBorder="1" applyAlignment="1">
      <alignment horizontal="center"/>
    </xf>
    <xf numFmtId="3" fontId="3" fillId="3" borderId="11" xfId="0" applyNumberFormat="1" applyFont="1" applyFill="1" applyBorder="1" applyAlignment="1">
      <alignment horizontal="center"/>
    </xf>
    <xf numFmtId="166" fontId="3" fillId="3" borderId="10" xfId="2" applyNumberFormat="1" applyFont="1" applyFill="1" applyBorder="1" applyAlignment="1">
      <alignment horizontal="center"/>
    </xf>
    <xf numFmtId="166" fontId="3" fillId="3" borderId="11" xfId="2" applyNumberFormat="1" applyFont="1" applyFill="1" applyBorder="1" applyAlignment="1">
      <alignment horizontal="center"/>
    </xf>
    <xf numFmtId="3" fontId="3" fillId="3" borderId="11" xfId="1" applyNumberFormat="1" applyFont="1" applyFill="1" applyBorder="1" applyAlignment="1">
      <alignment horizontal="center"/>
    </xf>
    <xf numFmtId="166" fontId="0" fillId="0" borderId="36" xfId="2" applyNumberFormat="1" applyFont="1" applyBorder="1" applyAlignment="1">
      <alignment horizontal="center" vertical="center"/>
    </xf>
    <xf numFmtId="3" fontId="0" fillId="0" borderId="34" xfId="0" applyNumberFormat="1" applyBorder="1" applyAlignment="1">
      <alignment horizontal="center" vertical="center"/>
    </xf>
    <xf numFmtId="166" fontId="0" fillId="0" borderId="31" xfId="2" applyNumberFormat="1" applyFont="1" applyBorder="1" applyAlignment="1">
      <alignment horizontal="center" vertical="center"/>
    </xf>
    <xf numFmtId="166" fontId="0" fillId="0" borderId="34"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5" xfId="0" applyNumberFormat="1" applyFont="1" applyFill="1" applyBorder="1" applyAlignment="1">
      <alignment horizontal="center"/>
    </xf>
    <xf numFmtId="3" fontId="0" fillId="24" borderId="25" xfId="0" applyNumberFormat="1" applyFill="1" applyBorder="1" applyAlignment="1">
      <alignment horizontal="center"/>
    </xf>
    <xf numFmtId="3" fontId="0" fillId="24" borderId="27" xfId="0" applyNumberFormat="1" applyFill="1" applyBorder="1" applyAlignment="1">
      <alignment horizontal="center"/>
    </xf>
    <xf numFmtId="166" fontId="0" fillId="24" borderId="25" xfId="2" applyNumberFormat="1" applyFont="1" applyFill="1" applyBorder="1" applyAlignment="1">
      <alignment horizontal="center"/>
    </xf>
    <xf numFmtId="166" fontId="0" fillId="24" borderId="27" xfId="2" applyNumberFormat="1" applyFont="1" applyFill="1" applyBorder="1" applyAlignment="1">
      <alignment horizontal="center"/>
    </xf>
    <xf numFmtId="3" fontId="0" fillId="24" borderId="27" xfId="1"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166" fontId="0" fillId="2" borderId="6" xfId="2" applyNumberFormat="1" applyFont="1" applyFill="1" applyBorder="1" applyAlignment="1">
      <alignment horizontal="center" vertical="center" wrapText="1"/>
    </xf>
    <xf numFmtId="166" fontId="0" fillId="2" borderId="7" xfId="2" applyNumberFormat="1" applyFont="1" applyFill="1" applyBorder="1" applyAlignment="1">
      <alignment horizontal="center" vertical="center" wrapText="1"/>
    </xf>
    <xf numFmtId="0" fontId="29" fillId="7" borderId="21" xfId="0" applyFont="1" applyFill="1" applyBorder="1" applyAlignment="1">
      <alignment horizontal="center" vertical="center"/>
    </xf>
    <xf numFmtId="0" fontId="29" fillId="7" borderId="20" xfId="0" applyFont="1" applyFill="1" applyBorder="1" applyAlignment="1">
      <alignment horizontal="center" vertical="center"/>
    </xf>
    <xf numFmtId="0" fontId="29" fillId="7" borderId="22" xfId="0" applyFont="1" applyFill="1" applyBorder="1" applyAlignment="1">
      <alignment horizontal="center" vertical="center"/>
    </xf>
    <xf numFmtId="0" fontId="7" fillId="2" borderId="7" xfId="0" applyFont="1" applyFill="1" applyBorder="1" applyAlignment="1">
      <alignment horizontal="center" vertical="center" wrapText="1"/>
    </xf>
    <xf numFmtId="0" fontId="0" fillId="0" borderId="0" xfId="0" applyAlignment="1">
      <alignment wrapText="1"/>
    </xf>
    <xf numFmtId="164" fontId="1" fillId="0" borderId="0" xfId="1" applyNumberFormat="1" applyFont="1" applyFill="1" applyBorder="1"/>
    <xf numFmtId="164" fontId="7" fillId="0" borderId="0" xfId="1" applyNumberFormat="1" applyFont="1" applyFill="1" applyBorder="1" applyAlignment="1">
      <alignment horizontal="center" vertical="center" wrapText="1"/>
    </xf>
    <xf numFmtId="0" fontId="30" fillId="0" borderId="0" xfId="0" applyFont="1"/>
    <xf numFmtId="0" fontId="0" fillId="0" borderId="84" xfId="0" applyBorder="1" applyAlignment="1">
      <alignment wrapText="1"/>
    </xf>
    <xf numFmtId="10" fontId="0" fillId="0" borderId="0" xfId="0" applyNumberFormat="1"/>
    <xf numFmtId="9" fontId="0" fillId="0" borderId="0" xfId="0" applyNumberFormat="1"/>
    <xf numFmtId="9" fontId="1" fillId="0" borderId="0" xfId="3" applyFont="1" applyFill="1" applyBorder="1"/>
    <xf numFmtId="0" fontId="0" fillId="0" borderId="38" xfId="0" applyBorder="1" applyAlignment="1">
      <alignment wrapText="1"/>
    </xf>
    <xf numFmtId="0" fontId="0" fillId="5" borderId="38" xfId="0" applyFill="1" applyBorder="1" applyAlignment="1">
      <alignment wrapText="1"/>
    </xf>
    <xf numFmtId="0" fontId="3" fillId="0" borderId="0" xfId="0" applyFont="1"/>
    <xf numFmtId="0" fontId="32" fillId="0" borderId="0" xfId="8" applyFont="1"/>
    <xf numFmtId="0" fontId="31" fillId="0" borderId="0" xfId="8"/>
    <xf numFmtId="0" fontId="31" fillId="0" borderId="0" xfId="8" applyAlignment="1">
      <alignment vertical="top"/>
    </xf>
    <xf numFmtId="0" fontId="25" fillId="0" borderId="0" xfId="0" applyFont="1"/>
    <xf numFmtId="164" fontId="0" fillId="0" borderId="20"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36" fillId="0" borderId="0" xfId="8" applyFont="1" applyAlignment="1">
      <alignment vertical="center"/>
    </xf>
    <xf numFmtId="0" fontId="36" fillId="0" borderId="26" xfId="8" applyFont="1" applyBorder="1" applyAlignment="1">
      <alignment horizontal="center" vertical="center"/>
    </xf>
    <xf numFmtId="0" fontId="36" fillId="0" borderId="0" xfId="8" applyFont="1" applyAlignment="1">
      <alignment horizontal="center" vertical="center"/>
    </xf>
    <xf numFmtId="0" fontId="37" fillId="5" borderId="0" xfId="5" applyFont="1" applyFill="1"/>
    <xf numFmtId="3" fontId="39" fillId="0" borderId="54" xfId="0" applyNumberFormat="1" applyFont="1" applyBorder="1" applyAlignment="1">
      <alignment horizontal="center" vertical="center"/>
    </xf>
    <xf numFmtId="3" fontId="39" fillId="0" borderId="3" xfId="0" applyNumberFormat="1" applyFont="1" applyBorder="1" applyAlignment="1">
      <alignment horizontal="center" vertical="center"/>
    </xf>
    <xf numFmtId="0" fontId="39" fillId="0" borderId="3" xfId="0" applyFont="1" applyBorder="1" applyAlignment="1">
      <alignment horizontal="center" vertical="center"/>
    </xf>
    <xf numFmtId="9" fontId="39" fillId="0" borderId="3" xfId="0" applyNumberFormat="1" applyFont="1" applyBorder="1" applyAlignment="1">
      <alignment horizontal="center" vertical="center"/>
    </xf>
    <xf numFmtId="9" fontId="0" fillId="0" borderId="20" xfId="3" applyFont="1" applyBorder="1" applyAlignment="1">
      <alignment horizontal="center" wrapText="1"/>
    </xf>
    <xf numFmtId="3" fontId="0" fillId="0" borderId="35" xfId="0" applyNumberFormat="1" applyBorder="1" applyAlignment="1">
      <alignment horizontal="center" wrapText="1"/>
    </xf>
    <xf numFmtId="3" fontId="0" fillId="0" borderId="35" xfId="1" applyNumberFormat="1" applyFont="1" applyBorder="1" applyAlignment="1">
      <alignment horizontal="center" wrapText="1"/>
    </xf>
    <xf numFmtId="3" fontId="0" fillId="0" borderId="20" xfId="0" applyNumberFormat="1" applyBorder="1" applyAlignment="1">
      <alignment horizontal="center" wrapText="1"/>
    </xf>
    <xf numFmtId="3" fontId="0" fillId="25" borderId="20" xfId="0" applyNumberFormat="1" applyFill="1" applyBorder="1" applyAlignment="1">
      <alignment horizontal="center" wrapText="1"/>
    </xf>
    <xf numFmtId="3" fontId="0" fillId="25" borderId="20" xfId="3" applyNumberFormat="1" applyFont="1" applyFill="1" applyBorder="1" applyAlignment="1">
      <alignment horizontal="center" wrapText="1"/>
    </xf>
    <xf numFmtId="3" fontId="0" fillId="0" borderId="20" xfId="1" applyNumberFormat="1" applyFont="1" applyBorder="1" applyAlignment="1">
      <alignment horizontal="center"/>
    </xf>
    <xf numFmtId="3" fontId="0" fillId="13" borderId="20" xfId="1" applyNumberFormat="1" applyFont="1" applyFill="1" applyBorder="1" applyAlignment="1">
      <alignment horizontal="center"/>
    </xf>
    <xf numFmtId="9" fontId="0" fillId="0" borderId="20" xfId="3" applyFont="1" applyBorder="1" applyAlignment="1">
      <alignment horizontal="center"/>
    </xf>
    <xf numFmtId="9" fontId="0" fillId="13" borderId="20" xfId="3" applyFont="1" applyFill="1" applyBorder="1" applyAlignment="1">
      <alignment horizontal="center"/>
    </xf>
    <xf numFmtId="166" fontId="0" fillId="0" borderId="20" xfId="2" applyNumberFormat="1" applyFont="1" applyBorder="1" applyAlignment="1">
      <alignment horizontal="center"/>
    </xf>
    <xf numFmtId="166" fontId="0" fillId="13" borderId="20" xfId="2" applyNumberFormat="1" applyFont="1" applyFill="1" applyBorder="1" applyAlignment="1">
      <alignment horizontal="center"/>
    </xf>
    <xf numFmtId="37" fontId="0" fillId="0" borderId="20" xfId="1" applyNumberFormat="1" applyFont="1" applyBorder="1" applyAlignment="1">
      <alignment horizontal="center"/>
    </xf>
    <xf numFmtId="37" fontId="0" fillId="13" borderId="20" xfId="1"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9" fontId="0" fillId="5" borderId="20" xfId="3" applyFont="1" applyFill="1" applyBorder="1" applyAlignment="1">
      <alignment horizontal="center"/>
    </xf>
    <xf numFmtId="3" fontId="0" fillId="5" borderId="20" xfId="1" applyNumberFormat="1" applyFont="1" applyFill="1" applyBorder="1" applyAlignment="1">
      <alignment horizontal="center"/>
    </xf>
    <xf numFmtId="0" fontId="38" fillId="26" borderId="20" xfId="0" applyFont="1" applyFill="1" applyBorder="1" applyAlignment="1">
      <alignment horizontal="center" vertical="center" wrapText="1"/>
    </xf>
    <xf numFmtId="0" fontId="42" fillId="0" borderId="20" xfId="0" applyFont="1" applyBorder="1" applyAlignment="1">
      <alignment vertical="center"/>
    </xf>
    <xf numFmtId="0" fontId="10" fillId="0" borderId="20" xfId="0" applyFont="1" applyBorder="1"/>
    <xf numFmtId="0" fontId="41" fillId="0" borderId="20" xfId="0" applyFont="1" applyBorder="1" applyAlignment="1">
      <alignment horizontal="center" vertical="center"/>
    </xf>
    <xf numFmtId="0" fontId="43" fillId="26" borderId="64" xfId="0" applyFont="1" applyFill="1" applyBorder="1" applyAlignment="1">
      <alignment horizontal="center" vertical="center" wrapText="1"/>
    </xf>
    <xf numFmtId="0" fontId="43" fillId="26" borderId="20" xfId="0" applyFont="1" applyFill="1" applyBorder="1" applyAlignment="1">
      <alignment horizontal="center" vertical="center" wrapText="1"/>
    </xf>
    <xf numFmtId="164" fontId="43" fillId="26" borderId="20" xfId="1" applyNumberFormat="1" applyFont="1" applyFill="1" applyBorder="1" applyAlignment="1">
      <alignment horizontal="center" vertical="center" wrapText="1"/>
    </xf>
    <xf numFmtId="3" fontId="1" fillId="0" borderId="20" xfId="1" applyNumberFormat="1" applyFont="1" applyFill="1" applyBorder="1" applyAlignment="1">
      <alignment horizontal="center"/>
    </xf>
    <xf numFmtId="9" fontId="1" fillId="0" borderId="20" xfId="3" applyFont="1" applyFill="1" applyBorder="1" applyAlignment="1">
      <alignment horizontal="center"/>
    </xf>
    <xf numFmtId="0" fontId="45" fillId="0" borderId="0" xfId="0" applyFont="1"/>
    <xf numFmtId="166"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2" xfId="0" applyNumberFormat="1" applyFont="1" applyFill="1" applyBorder="1" applyAlignment="1">
      <alignment horizontal="center"/>
    </xf>
    <xf numFmtId="166" fontId="3" fillId="3" borderId="65" xfId="0" applyNumberFormat="1" applyFont="1" applyFill="1" applyBorder="1" applyAlignment="1">
      <alignment horizontal="center"/>
    </xf>
    <xf numFmtId="166" fontId="0" fillId="2" borderId="39" xfId="0" applyNumberFormat="1" applyFill="1" applyBorder="1" applyAlignment="1">
      <alignment horizontal="center" vertical="center" wrapText="1"/>
    </xf>
    <xf numFmtId="166" fontId="16" fillId="9" borderId="10" xfId="0" applyNumberFormat="1" applyFont="1" applyFill="1" applyBorder="1" applyAlignment="1">
      <alignment horizontal="center"/>
    </xf>
    <xf numFmtId="43" fontId="0" fillId="0" borderId="0" xfId="0" applyNumberFormat="1"/>
    <xf numFmtId="3" fontId="2" fillId="0" borderId="0" xfId="0" applyNumberFormat="1" applyFont="1"/>
    <xf numFmtId="164" fontId="3" fillId="0" borderId="0" xfId="1" applyNumberFormat="1" applyFont="1" applyFill="1" applyBorder="1"/>
    <xf numFmtId="2" fontId="0" fillId="0" borderId="0" xfId="0" applyNumberFormat="1"/>
    <xf numFmtId="0" fontId="7" fillId="2" borderId="20" xfId="0" applyFont="1" applyFill="1" applyBorder="1" applyAlignment="1">
      <alignment horizontal="center" vertical="center" wrapText="1"/>
    </xf>
    <xf numFmtId="3" fontId="15" fillId="0" borderId="1" xfId="0" applyNumberFormat="1" applyFont="1" applyBorder="1" applyAlignment="1">
      <alignment horizontal="center" vertical="center"/>
    </xf>
    <xf numFmtId="166" fontId="0" fillId="0" borderId="28" xfId="0" applyNumberFormat="1" applyBorder="1" applyAlignment="1">
      <alignment horizontal="center" vertical="center"/>
    </xf>
    <xf numFmtId="166" fontId="0" fillId="0" borderId="38" xfId="0" applyNumberFormat="1" applyBorder="1" applyAlignment="1">
      <alignment horizontal="center" vertical="center"/>
    </xf>
    <xf numFmtId="10" fontId="39" fillId="0" borderId="3" xfId="0" applyNumberFormat="1" applyFont="1" applyBorder="1" applyAlignment="1">
      <alignment horizontal="center" vertical="center"/>
    </xf>
    <xf numFmtId="3" fontId="0" fillId="24" borderId="1" xfId="0" applyNumberFormat="1" applyFill="1" applyBorder="1" applyAlignment="1">
      <alignment vertical="center"/>
    </xf>
    <xf numFmtId="3" fontId="0" fillId="0" borderId="61" xfId="2" applyNumberFormat="1" applyFont="1" applyFill="1" applyBorder="1" applyAlignment="1">
      <alignment horizontal="center" vertical="center"/>
    </xf>
    <xf numFmtId="3" fontId="0" fillId="24" borderId="53" xfId="0" applyNumberFormat="1" applyFill="1" applyBorder="1" applyAlignment="1">
      <alignment vertical="center"/>
    </xf>
    <xf numFmtId="3" fontId="0" fillId="0" borderId="53" xfId="2" applyNumberFormat="1" applyFont="1" applyFill="1" applyBorder="1" applyAlignment="1">
      <alignment horizontal="center" vertical="center"/>
    </xf>
    <xf numFmtId="3" fontId="0" fillId="24" borderId="30" xfId="0" applyNumberFormat="1" applyFill="1" applyBorder="1" applyAlignment="1">
      <alignment vertical="center"/>
    </xf>
    <xf numFmtId="3" fontId="0" fillId="24" borderId="20" xfId="0" applyNumberFormat="1" applyFill="1" applyBorder="1" applyAlignment="1">
      <alignment vertical="center"/>
    </xf>
    <xf numFmtId="3" fontId="0" fillId="0" borderId="20" xfId="2" applyNumberFormat="1" applyFont="1" applyFill="1" applyBorder="1" applyAlignment="1">
      <alignment horizontal="center" vertical="center"/>
    </xf>
    <xf numFmtId="3" fontId="0" fillId="0" borderId="20" xfId="2" applyNumberFormat="1" applyFont="1" applyBorder="1" applyAlignment="1">
      <alignment horizontal="center" vertical="center"/>
    </xf>
    <xf numFmtId="3" fontId="3" fillId="4" borderId="23" xfId="0" applyNumberFormat="1" applyFont="1" applyFill="1" applyBorder="1" applyAlignment="1">
      <alignment horizontal="center"/>
    </xf>
    <xf numFmtId="3" fontId="0" fillId="2" borderId="25" xfId="0" applyNumberFormat="1" applyFill="1" applyBorder="1" applyAlignment="1">
      <alignment horizontal="center" vertical="center" wrapText="1"/>
    </xf>
    <xf numFmtId="3" fontId="0" fillId="2" borderId="26" xfId="0" applyNumberFormat="1" applyFill="1" applyBorder="1" applyAlignment="1">
      <alignment vertical="center" wrapText="1"/>
    </xf>
    <xf numFmtId="3" fontId="0" fillId="2" borderId="49" xfId="0" applyNumberFormat="1" applyFill="1" applyBorder="1" applyAlignment="1">
      <alignment horizontal="center" vertical="center" wrapText="1"/>
    </xf>
    <xf numFmtId="3" fontId="3" fillId="3" borderId="22" xfId="0" applyNumberFormat="1" applyFont="1" applyFill="1" applyBorder="1" applyAlignment="1">
      <alignment horizontal="center"/>
    </xf>
    <xf numFmtId="3" fontId="3" fillId="3" borderId="20" xfId="0" applyNumberFormat="1" applyFont="1" applyFill="1" applyBorder="1"/>
    <xf numFmtId="3" fontId="3" fillId="3" borderId="28" xfId="0" applyNumberFormat="1" applyFont="1" applyFill="1" applyBorder="1" applyAlignment="1">
      <alignment horizontal="center"/>
    </xf>
    <xf numFmtId="3" fontId="3" fillId="3" borderId="20" xfId="1" applyNumberFormat="1" applyFont="1" applyFill="1" applyBorder="1" applyAlignment="1">
      <alignment horizontal="center"/>
    </xf>
    <xf numFmtId="3" fontId="3" fillId="3" borderId="29" xfId="1" applyNumberFormat="1" applyFont="1" applyFill="1" applyBorder="1" applyAlignment="1">
      <alignment horizontal="center"/>
    </xf>
    <xf numFmtId="3" fontId="0" fillId="0" borderId="24" xfId="1" applyNumberFormat="1" applyFont="1" applyFill="1" applyBorder="1" applyAlignment="1">
      <alignment horizontal="center"/>
    </xf>
    <xf numFmtId="3" fontId="0" fillId="0" borderId="6" xfId="0" applyNumberFormat="1" applyBorder="1" applyAlignment="1">
      <alignment horizontal="center" vertical="center"/>
    </xf>
    <xf numFmtId="3" fontId="0" fillId="0" borderId="46" xfId="0" applyNumberFormat="1" applyBorder="1" applyAlignment="1">
      <alignment horizontal="center" vertical="center"/>
    </xf>
    <xf numFmtId="3" fontId="0" fillId="0" borderId="8" xfId="1" applyNumberFormat="1" applyFont="1" applyFill="1" applyBorder="1" applyAlignment="1">
      <alignment horizontal="center"/>
    </xf>
    <xf numFmtId="3" fontId="0" fillId="0" borderId="35" xfId="0" applyNumberFormat="1" applyBorder="1" applyAlignment="1">
      <alignment horizontal="center" vertical="center"/>
    </xf>
    <xf numFmtId="3" fontId="0" fillId="0" borderId="33" xfId="1" applyNumberFormat="1" applyFont="1" applyFill="1" applyBorder="1" applyAlignment="1">
      <alignment horizontal="center"/>
    </xf>
    <xf numFmtId="3" fontId="0" fillId="0" borderId="45" xfId="1" applyNumberFormat="1" applyFont="1" applyFill="1" applyBorder="1" applyAlignment="1">
      <alignment horizontal="center"/>
    </xf>
    <xf numFmtId="3" fontId="0" fillId="0" borderId="29" xfId="1" applyNumberFormat="1" applyFont="1" applyFill="1" applyBorder="1" applyAlignment="1">
      <alignment horizontal="center"/>
    </xf>
    <xf numFmtId="3" fontId="0" fillId="0" borderId="64" xfId="0" applyNumberFormat="1" applyBorder="1" applyAlignment="1">
      <alignment horizontal="center" vertical="center"/>
    </xf>
    <xf numFmtId="3" fontId="0" fillId="0" borderId="83" xfId="0" applyNumberFormat="1" applyBorder="1" applyAlignment="1">
      <alignment horizontal="center" vertical="center"/>
    </xf>
    <xf numFmtId="3" fontId="0" fillId="0" borderId="83" xfId="1" applyNumberFormat="1" applyFont="1" applyFill="1" applyBorder="1" applyAlignment="1">
      <alignment horizontal="center"/>
    </xf>
    <xf numFmtId="3" fontId="3" fillId="6" borderId="39" xfId="1" applyNumberFormat="1" applyFont="1" applyFill="1" applyBorder="1" applyAlignment="1"/>
    <xf numFmtId="3" fontId="3" fillId="6" borderId="42" xfId="1" applyNumberFormat="1" applyFont="1" applyFill="1" applyBorder="1" applyAlignment="1"/>
    <xf numFmtId="3" fontId="3" fillId="3" borderId="39" xfId="1" applyNumberFormat="1" applyFont="1" applyFill="1" applyBorder="1" applyAlignment="1"/>
    <xf numFmtId="3" fontId="3" fillId="3" borderId="42" xfId="1" applyNumberFormat="1" applyFont="1" applyFill="1" applyBorder="1" applyAlignment="1"/>
    <xf numFmtId="3" fontId="3" fillId="6" borderId="62" xfId="1" applyNumberFormat="1" applyFont="1" applyFill="1" applyBorder="1" applyAlignment="1"/>
    <xf numFmtId="9" fontId="0" fillId="0" borderId="1" xfId="3" applyFont="1" applyBorder="1" applyAlignment="1">
      <alignment horizontal="center" vertical="center"/>
    </xf>
    <xf numFmtId="9" fontId="3" fillId="3" borderId="41" xfId="3" applyFont="1" applyFill="1" applyBorder="1" applyAlignment="1">
      <alignment horizontal="center"/>
    </xf>
    <xf numFmtId="9" fontId="0" fillId="2" borderId="80" xfId="3" applyFont="1" applyFill="1" applyBorder="1" applyAlignment="1">
      <alignment vertical="center" wrapText="1"/>
    </xf>
    <xf numFmtId="9" fontId="3" fillId="3" borderId="30" xfId="3" applyFont="1" applyFill="1" applyBorder="1"/>
    <xf numFmtId="9" fontId="0" fillId="0" borderId="7" xfId="3" applyFont="1" applyBorder="1" applyAlignment="1">
      <alignment horizontal="center" vertical="center"/>
    </xf>
    <xf numFmtId="9" fontId="0" fillId="0" borderId="21" xfId="3" applyFont="1" applyBorder="1" applyAlignment="1">
      <alignment horizontal="center" vertical="center"/>
    </xf>
    <xf numFmtId="9" fontId="0" fillId="0" borderId="34" xfId="3" applyFont="1" applyBorder="1" applyAlignment="1">
      <alignment horizontal="center" vertical="center"/>
    </xf>
    <xf numFmtId="9" fontId="15" fillId="10" borderId="63" xfId="3" applyFont="1" applyFill="1" applyBorder="1" applyAlignment="1">
      <alignment horizontal="center" vertical="center" wrapText="1"/>
    </xf>
    <xf numFmtId="9" fontId="28" fillId="24" borderId="53" xfId="3" applyFont="1" applyFill="1" applyBorder="1" applyAlignment="1">
      <alignment horizontal="center" vertical="center"/>
    </xf>
    <xf numFmtId="9" fontId="28" fillId="24" borderId="20" xfId="3" applyFont="1" applyFill="1" applyBorder="1" applyAlignment="1">
      <alignment horizontal="center" vertical="center"/>
    </xf>
    <xf numFmtId="9" fontId="16" fillId="9" borderId="7" xfId="3" applyFont="1" applyFill="1" applyBorder="1" applyAlignment="1">
      <alignment horizontal="center"/>
    </xf>
    <xf numFmtId="9" fontId="15" fillId="0" borderId="21" xfId="3" applyFont="1" applyBorder="1" applyAlignment="1">
      <alignment horizontal="center"/>
    </xf>
    <xf numFmtId="9" fontId="16" fillId="9" borderId="11" xfId="3" applyFont="1" applyFill="1" applyBorder="1" applyAlignment="1">
      <alignment horizontal="center"/>
    </xf>
    <xf numFmtId="9" fontId="15" fillId="10" borderId="7" xfId="3" applyFont="1" applyFill="1" applyBorder="1" applyAlignment="1">
      <alignment horizontal="center" vertical="center" wrapText="1"/>
    </xf>
    <xf numFmtId="9" fontId="3" fillId="6" borderId="43" xfId="3" applyFont="1" applyFill="1" applyBorder="1" applyAlignment="1"/>
    <xf numFmtId="9" fontId="0" fillId="2" borderId="80" xfId="3" applyFont="1" applyFill="1" applyBorder="1" applyAlignment="1">
      <alignment horizontal="center" vertical="center" wrapText="1"/>
    </xf>
    <xf numFmtId="9" fontId="3" fillId="3" borderId="30" xfId="3" applyFont="1" applyFill="1" applyBorder="1" applyAlignment="1">
      <alignment horizontal="center"/>
    </xf>
    <xf numFmtId="9" fontId="0" fillId="24" borderId="53" xfId="3" applyFont="1" applyFill="1" applyBorder="1" applyAlignment="1">
      <alignment vertical="center"/>
    </xf>
    <xf numFmtId="9" fontId="0" fillId="24" borderId="20" xfId="3" applyFont="1" applyFill="1" applyBorder="1" applyAlignment="1">
      <alignment vertical="center"/>
    </xf>
    <xf numFmtId="9" fontId="3" fillId="3" borderId="43" xfId="3" applyFont="1" applyFill="1" applyBorder="1" applyAlignment="1"/>
    <xf numFmtId="9" fontId="0" fillId="0" borderId="20" xfId="3" applyFont="1" applyFill="1" applyBorder="1" applyAlignment="1">
      <alignment horizontal="center"/>
    </xf>
    <xf numFmtId="9" fontId="0" fillId="0" borderId="53" xfId="3" applyFont="1" applyFill="1" applyBorder="1" applyAlignment="1">
      <alignment horizontal="center"/>
    </xf>
    <xf numFmtId="9" fontId="0" fillId="0" borderId="53" xfId="3" applyFont="1" applyFill="1" applyBorder="1" applyAlignment="1">
      <alignment horizontal="center" vertical="center"/>
    </xf>
    <xf numFmtId="9" fontId="3" fillId="3" borderId="24" xfId="3" applyFont="1" applyFill="1" applyBorder="1" applyAlignment="1">
      <alignment horizontal="center"/>
    </xf>
    <xf numFmtId="9" fontId="0" fillId="2" borderId="26" xfId="3" applyFont="1" applyFill="1" applyBorder="1" applyAlignment="1">
      <alignment horizontal="center" vertical="center" wrapText="1"/>
    </xf>
    <xf numFmtId="9" fontId="3" fillId="3" borderId="20" xfId="3" applyFont="1" applyFill="1" applyBorder="1" applyAlignment="1">
      <alignment horizontal="center"/>
    </xf>
    <xf numFmtId="9" fontId="0" fillId="0" borderId="8" xfId="3" applyFont="1" applyFill="1" applyBorder="1" applyAlignment="1">
      <alignment horizontal="center"/>
    </xf>
    <xf numFmtId="9" fontId="0" fillId="0" borderId="33" xfId="3" applyFont="1" applyFill="1" applyBorder="1" applyAlignment="1">
      <alignment horizontal="center"/>
    </xf>
    <xf numFmtId="9" fontId="15" fillId="10" borderId="53" xfId="3" applyFont="1" applyFill="1" applyBorder="1" applyAlignment="1">
      <alignment horizontal="center" vertical="center" wrapText="1"/>
    </xf>
    <xf numFmtId="9" fontId="0" fillId="24" borderId="53" xfId="3" applyFont="1" applyFill="1" applyBorder="1" applyAlignment="1">
      <alignment horizontal="center" vertical="center"/>
    </xf>
    <xf numFmtId="9" fontId="0" fillId="24" borderId="20" xfId="3" applyFont="1" applyFill="1" applyBorder="1" applyAlignment="1">
      <alignment horizontal="center" vertical="center"/>
    </xf>
    <xf numFmtId="9" fontId="16" fillId="9" borderId="8" xfId="3" applyFont="1" applyFill="1" applyBorder="1" applyAlignment="1">
      <alignment horizontal="center" vertical="center"/>
    </xf>
    <xf numFmtId="9" fontId="15" fillId="0" borderId="20" xfId="3" applyFont="1" applyBorder="1" applyAlignment="1">
      <alignment horizontal="center" vertical="center"/>
    </xf>
    <xf numFmtId="9" fontId="16" fillId="9" borderId="13" xfId="3" applyFont="1" applyFill="1" applyBorder="1" applyAlignment="1">
      <alignment horizontal="center" vertical="center"/>
    </xf>
    <xf numFmtId="9" fontId="15" fillId="10" borderId="8" xfId="3" applyFont="1" applyFill="1" applyBorder="1" applyAlignment="1">
      <alignment horizontal="center" vertical="center" wrapText="1"/>
    </xf>
    <xf numFmtId="9" fontId="3" fillId="6" borderId="42" xfId="3" applyFont="1" applyFill="1" applyBorder="1" applyAlignment="1"/>
    <xf numFmtId="0" fontId="31" fillId="0" borderId="20" xfId="8" applyBorder="1" applyAlignment="1">
      <alignment horizontal="center" vertical="center"/>
    </xf>
    <xf numFmtId="3" fontId="31" fillId="0" borderId="20" xfId="8" applyNumberFormat="1" applyBorder="1" applyAlignment="1">
      <alignment horizontal="center" vertical="center"/>
    </xf>
    <xf numFmtId="3" fontId="10" fillId="0" borderId="20" xfId="0" applyNumberFormat="1" applyFont="1" applyBorder="1" applyAlignment="1">
      <alignment horizontal="center"/>
    </xf>
    <xf numFmtId="9" fontId="10" fillId="0" borderId="20" xfId="3" applyFont="1" applyBorder="1" applyAlignment="1">
      <alignment horizontal="center"/>
    </xf>
    <xf numFmtId="3" fontId="0" fillId="0" borderId="20" xfId="0" applyNumberFormat="1" applyBorder="1" applyAlignment="1">
      <alignment horizontal="center"/>
    </xf>
    <xf numFmtId="164" fontId="3" fillId="0" borderId="0" xfId="1" applyNumberFormat="1" applyFont="1"/>
    <xf numFmtId="164" fontId="0" fillId="0" borderId="0" xfId="1" applyNumberFormat="1" applyFont="1" applyAlignment="1">
      <alignment horizontal="right"/>
    </xf>
    <xf numFmtId="164" fontId="3" fillId="0" borderId="0" xfId="1" applyNumberFormat="1" applyFont="1" applyAlignment="1">
      <alignment horizontal="right"/>
    </xf>
    <xf numFmtId="166" fontId="0" fillId="0" borderId="0" xfId="0" applyNumberFormat="1"/>
    <xf numFmtId="1" fontId="0" fillId="0" borderId="0" xfId="0" applyNumberFormat="1"/>
    <xf numFmtId="3" fontId="16" fillId="27" borderId="13" xfId="2" applyNumberFormat="1" applyFont="1" applyFill="1" applyBorder="1" applyAlignment="1">
      <alignment horizontal="center"/>
    </xf>
    <xf numFmtId="3" fontId="15" fillId="0" borderId="24" xfId="0" applyNumberFormat="1" applyFont="1" applyBorder="1" applyAlignment="1">
      <alignment horizontal="center"/>
    </xf>
    <xf numFmtId="3" fontId="15" fillId="0" borderId="11"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7" xfId="0" applyNumberFormat="1" applyFont="1" applyBorder="1" applyAlignment="1">
      <alignment horizontal="center"/>
    </xf>
    <xf numFmtId="3" fontId="15" fillId="0" borderId="21" xfId="0" applyNumberFormat="1" applyFont="1" applyBorder="1" applyAlignment="1">
      <alignment horizontal="center"/>
    </xf>
    <xf numFmtId="3" fontId="15" fillId="0" borderId="10" xfId="0" applyNumberFormat="1" applyFont="1" applyBorder="1" applyAlignment="1">
      <alignment horizontal="center" vertical="center"/>
    </xf>
    <xf numFmtId="3" fontId="15" fillId="0" borderId="11" xfId="0" applyNumberFormat="1" applyFont="1" applyBorder="1" applyAlignment="1">
      <alignment horizontal="center"/>
    </xf>
    <xf numFmtId="3" fontId="16" fillId="27" borderId="39" xfId="0" applyNumberFormat="1" applyFont="1" applyFill="1" applyBorder="1" applyAlignment="1">
      <alignment horizontal="center"/>
    </xf>
    <xf numFmtId="3" fontId="16" fillId="9" borderId="39" xfId="0" applyNumberFormat="1" applyFont="1" applyFill="1" applyBorder="1" applyAlignment="1">
      <alignment horizontal="center"/>
    </xf>
    <xf numFmtId="3" fontId="15" fillId="10" borderId="63" xfId="0" applyNumberFormat="1" applyFont="1" applyFill="1" applyBorder="1" applyAlignment="1">
      <alignment horizontal="center" vertical="center" wrapText="1"/>
    </xf>
    <xf numFmtId="3" fontId="15"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5" xfId="1" applyNumberFormat="1" applyFont="1" applyFill="1" applyBorder="1" applyAlignment="1">
      <alignment horizontal="center"/>
    </xf>
    <xf numFmtId="3" fontId="3" fillId="3" borderId="39" xfId="0" applyNumberFormat="1" applyFont="1" applyFill="1" applyBorder="1" applyAlignment="1">
      <alignment horizontal="center"/>
    </xf>
    <xf numFmtId="0" fontId="0" fillId="0" borderId="18" xfId="0" applyBorder="1"/>
    <xf numFmtId="0" fontId="1" fillId="0" borderId="0" xfId="0" applyFont="1" applyAlignment="1">
      <alignment vertical="top"/>
    </xf>
    <xf numFmtId="0" fontId="1" fillId="0" borderId="61" xfId="0" applyFont="1" applyBorder="1" applyAlignment="1">
      <alignment vertical="top"/>
    </xf>
    <xf numFmtId="0" fontId="1" fillId="0" borderId="45" xfId="0" applyFont="1" applyBorder="1" applyAlignment="1">
      <alignmen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14" borderId="59" xfId="0" applyFont="1" applyFill="1" applyBorder="1" applyAlignment="1">
      <alignment vertical="top"/>
    </xf>
    <xf numFmtId="0" fontId="1" fillId="14" borderId="0" xfId="0" applyFont="1" applyFill="1" applyAlignment="1">
      <alignment vertical="top"/>
    </xf>
    <xf numFmtId="0" fontId="1" fillId="14" borderId="59" xfId="0" applyFont="1" applyFill="1" applyBorder="1" applyAlignment="1">
      <alignment vertical="top"/>
    </xf>
    <xf numFmtId="0" fontId="1" fillId="14" borderId="44" xfId="0" applyFont="1" applyFill="1" applyBorder="1" applyAlignment="1">
      <alignment vertical="top"/>
    </xf>
    <xf numFmtId="0" fontId="1" fillId="0" borderId="59" xfId="0" applyFont="1" applyBorder="1" applyAlignment="1">
      <alignment vertical="top"/>
    </xf>
    <xf numFmtId="42" fontId="1" fillId="0" borderId="59" xfId="0" applyNumberFormat="1" applyFont="1" applyBorder="1" applyAlignment="1">
      <alignment vertical="top"/>
    </xf>
    <xf numFmtId="42" fontId="1" fillId="0" borderId="0" xfId="0" applyNumberFormat="1" applyFont="1" applyAlignment="1">
      <alignment vertical="top"/>
    </xf>
    <xf numFmtId="42" fontId="1" fillId="0" borderId="44" xfId="0" applyNumberFormat="1" applyFont="1" applyBorder="1" applyAlignment="1">
      <alignment vertical="top"/>
    </xf>
    <xf numFmtId="0" fontId="3" fillId="0" borderId="29" xfId="0" applyFont="1" applyBorder="1" applyAlignment="1">
      <alignment vertical="top"/>
    </xf>
    <xf numFmtId="42" fontId="3" fillId="0" borderId="28" xfId="0" applyNumberFormat="1" applyFont="1" applyBorder="1" applyAlignment="1">
      <alignment vertical="top"/>
    </xf>
    <xf numFmtId="42" fontId="3" fillId="0" borderId="29" xfId="0" applyNumberFormat="1" applyFont="1" applyBorder="1" applyAlignment="1">
      <alignment vertical="top"/>
    </xf>
    <xf numFmtId="42" fontId="3" fillId="0" borderId="30" xfId="0" applyNumberFormat="1" applyFont="1" applyBorder="1" applyAlignment="1">
      <alignment vertical="top"/>
    </xf>
    <xf numFmtId="0" fontId="3" fillId="0" borderId="0" xfId="0" applyFont="1" applyAlignment="1">
      <alignment vertical="top"/>
    </xf>
    <xf numFmtId="42" fontId="3" fillId="0" borderId="59" xfId="0" applyNumberFormat="1" applyFont="1" applyBorder="1" applyAlignment="1">
      <alignment vertical="top"/>
    </xf>
    <xf numFmtId="42" fontId="3" fillId="0" borderId="0" xfId="0" applyNumberFormat="1" applyFont="1" applyAlignment="1">
      <alignment vertical="top"/>
    </xf>
    <xf numFmtId="42" fontId="3" fillId="0" borderId="44" xfId="0" applyNumberFormat="1" applyFont="1" applyBorder="1" applyAlignment="1">
      <alignment vertical="top"/>
    </xf>
    <xf numFmtId="169" fontId="3" fillId="0" borderId="28" xfId="3" applyNumberFormat="1" applyFont="1" applyBorder="1" applyAlignment="1">
      <alignment vertical="top"/>
    </xf>
    <xf numFmtId="169" fontId="3" fillId="0" borderId="29" xfId="0" applyNumberFormat="1" applyFont="1" applyBorder="1" applyAlignment="1">
      <alignment vertical="top"/>
    </xf>
    <xf numFmtId="169" fontId="3" fillId="0" borderId="30" xfId="0" applyNumberFormat="1" applyFont="1" applyBorder="1" applyAlignment="1">
      <alignment vertical="top"/>
    </xf>
    <xf numFmtId="0" fontId="1" fillId="0" borderId="44" xfId="0" applyFont="1" applyBorder="1" applyAlignment="1">
      <alignment vertical="top"/>
    </xf>
    <xf numFmtId="169" fontId="3" fillId="0" borderId="59" xfId="3" applyNumberFormat="1" applyFont="1" applyBorder="1" applyAlignment="1">
      <alignment vertical="top"/>
    </xf>
    <xf numFmtId="169" fontId="3" fillId="0" borderId="0" xfId="0" applyNumberFormat="1" applyFont="1" applyAlignment="1">
      <alignment vertical="top"/>
    </xf>
    <xf numFmtId="170" fontId="3" fillId="0" borderId="0" xfId="0" applyNumberFormat="1" applyFont="1" applyAlignment="1">
      <alignment horizontal="center" vertical="top"/>
    </xf>
    <xf numFmtId="169" fontId="3" fillId="0" borderId="44" xfId="0" applyNumberFormat="1" applyFont="1" applyBorder="1" applyAlignment="1">
      <alignment vertical="top"/>
    </xf>
    <xf numFmtId="0" fontId="0" fillId="0" borderId="0" xfId="0" applyAlignment="1">
      <alignment vertical="top"/>
    </xf>
    <xf numFmtId="0" fontId="0" fillId="0" borderId="59" xfId="0" applyBorder="1" applyAlignment="1">
      <alignment vertical="top"/>
    </xf>
    <xf numFmtId="0" fontId="1" fillId="0" borderId="58" xfId="0" applyFont="1" applyBorder="1" applyAlignment="1">
      <alignment vertical="top"/>
    </xf>
    <xf numFmtId="0" fontId="3" fillId="0" borderId="47" xfId="0" applyFont="1" applyBorder="1" applyAlignment="1">
      <alignment vertical="top"/>
    </xf>
    <xf numFmtId="0" fontId="12" fillId="0" borderId="0" xfId="0" applyFont="1" applyAlignment="1">
      <alignment vertical="top"/>
    </xf>
    <xf numFmtId="168" fontId="0" fillId="0" borderId="20" xfId="3" applyNumberFormat="1" applyFont="1" applyBorder="1" applyAlignment="1">
      <alignment horizontal="center" vertical="center"/>
    </xf>
    <xf numFmtId="168" fontId="0" fillId="0" borderId="20" xfId="0" applyNumberFormat="1" applyBorder="1" applyAlignment="1">
      <alignment horizontal="center"/>
    </xf>
    <xf numFmtId="0" fontId="7" fillId="2" borderId="16" xfId="0" applyFont="1" applyFill="1" applyBorder="1" applyAlignment="1">
      <alignment horizontal="center" vertical="center"/>
    </xf>
    <xf numFmtId="164" fontId="7" fillId="2" borderId="18" xfId="1" applyNumberFormat="1" applyFont="1" applyFill="1" applyBorder="1" applyAlignment="1">
      <alignment horizontal="center" vertical="center"/>
    </xf>
    <xf numFmtId="164" fontId="7" fillId="2" borderId="19" xfId="1" applyNumberFormat="1" applyFont="1" applyFill="1" applyBorder="1" applyAlignment="1">
      <alignment horizontal="center" vertical="center"/>
    </xf>
    <xf numFmtId="164" fontId="7" fillId="2" borderId="0" xfId="1" applyNumberFormat="1" applyFont="1" applyFill="1" applyBorder="1" applyAlignment="1">
      <alignment horizontal="center" vertical="center"/>
    </xf>
    <xf numFmtId="0" fontId="0" fillId="0" borderId="20" xfId="0" applyBorder="1" applyAlignment="1"/>
    <xf numFmtId="0" fontId="15" fillId="0" borderId="84" xfId="0" applyFont="1" applyBorder="1" applyAlignment="1">
      <alignment wrapText="1"/>
    </xf>
    <xf numFmtId="164" fontId="1" fillId="0" borderId="20" xfId="1" applyNumberFormat="1" applyFont="1" applyFill="1" applyBorder="1"/>
    <xf numFmtId="169" fontId="3" fillId="0" borderId="67" xfId="3" applyNumberFormat="1" applyFont="1" applyBorder="1" applyAlignment="1">
      <alignment vertical="top"/>
    </xf>
    <xf numFmtId="169" fontId="3" fillId="0" borderId="85" xfId="0" applyNumberFormat="1" applyFont="1" applyBorder="1" applyAlignment="1">
      <alignment vertical="top"/>
    </xf>
    <xf numFmtId="169" fontId="3" fillId="0" borderId="15" xfId="0" applyNumberFormat="1" applyFont="1" applyBorder="1" applyAlignment="1">
      <alignment vertical="top"/>
    </xf>
    <xf numFmtId="0" fontId="0" fillId="0" borderId="20" xfId="0" applyBorder="1" applyAlignment="1">
      <alignment horizontal="right"/>
    </xf>
    <xf numFmtId="0" fontId="17" fillId="4" borderId="0" xfId="0" applyFont="1" applyFill="1" applyAlignment="1">
      <alignment horizontal="left"/>
    </xf>
    <xf numFmtId="0" fontId="41" fillId="0" borderId="20" xfId="0" applyFont="1" applyBorder="1" applyAlignment="1">
      <alignment horizontal="center" vertical="center"/>
    </xf>
    <xf numFmtId="0" fontId="41" fillId="0" borderId="33" xfId="0" applyFont="1" applyBorder="1" applyAlignment="1">
      <alignment horizontal="center" vertical="center"/>
    </xf>
    <xf numFmtId="0" fontId="41" fillId="0" borderId="18" xfId="0" applyFont="1" applyBorder="1" applyAlignment="1">
      <alignment horizontal="center" vertical="center"/>
    </xf>
    <xf numFmtId="0" fontId="41" fillId="0" borderId="26" xfId="0" applyFont="1" applyBorder="1" applyAlignment="1">
      <alignment horizontal="center" vertical="center"/>
    </xf>
    <xf numFmtId="0" fontId="10" fillId="0" borderId="20" xfId="0" applyFont="1" applyBorder="1" applyAlignment="1">
      <alignment horizontal="center"/>
    </xf>
    <xf numFmtId="0" fontId="7" fillId="2" borderId="64"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20"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7"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20" fillId="2" borderId="61" xfId="5" applyFont="1" applyFill="1" applyBorder="1" applyAlignment="1">
      <alignment horizontal="center" vertical="center" wrapText="1"/>
    </xf>
    <xf numFmtId="0" fontId="0" fillId="2" borderId="45" xfId="0" applyFill="1" applyBorder="1" applyAlignment="1">
      <alignment wrapText="1"/>
    </xf>
    <xf numFmtId="0" fontId="0" fillId="2" borderId="1" xfId="0" applyFill="1" applyBorder="1" applyAlignment="1">
      <alignment wrapText="1"/>
    </xf>
    <xf numFmtId="0" fontId="0" fillId="2" borderId="58" xfId="0" applyFill="1" applyBorder="1" applyAlignment="1">
      <alignment wrapText="1"/>
    </xf>
    <xf numFmtId="0" fontId="0" fillId="2" borderId="47" xfId="0" applyFill="1" applyBorder="1" applyAlignment="1">
      <alignment wrapText="1"/>
    </xf>
    <xf numFmtId="0" fontId="0" fillId="2" borderId="62" xfId="0" applyFill="1" applyBorder="1" applyAlignment="1">
      <alignment wrapText="1"/>
    </xf>
    <xf numFmtId="0" fontId="34" fillId="0" borderId="0" xfId="8" applyFont="1" applyAlignment="1">
      <alignment horizontal="left" vertical="center" wrapText="1"/>
    </xf>
    <xf numFmtId="0" fontId="35" fillId="0" borderId="0" xfId="8" applyFont="1" applyAlignment="1">
      <alignment horizontal="left" vertical="top" wrapText="1"/>
    </xf>
    <xf numFmtId="0" fontId="31" fillId="0" borderId="0" xfId="8" applyAlignment="1">
      <alignment horizontal="left" wrapText="1"/>
    </xf>
    <xf numFmtId="0" fontId="36" fillId="0" borderId="20" xfId="8" applyFont="1" applyBorder="1" applyAlignment="1">
      <alignment horizontal="center" vertical="center"/>
    </xf>
    <xf numFmtId="0" fontId="5" fillId="0" borderId="0" xfId="0" applyFont="1" applyAlignment="1">
      <alignment horizontal="left" vertical="center"/>
    </xf>
    <xf numFmtId="0" fontId="0" fillId="15" borderId="29" xfId="0" applyFill="1" applyBorder="1" applyAlignment="1" applyProtection="1">
      <alignment horizontal="center" vertical="center"/>
      <protection hidden="1"/>
    </xf>
    <xf numFmtId="0" fontId="0" fillId="15" borderId="35" xfId="0" applyFill="1" applyBorder="1" applyAlignment="1" applyProtection="1">
      <alignment horizontal="center" vertical="center"/>
      <protection hidden="1"/>
    </xf>
    <xf numFmtId="0" fontId="0" fillId="17" borderId="38" xfId="0" applyFill="1" applyBorder="1" applyAlignment="1" applyProtection="1">
      <alignment horizontal="center" vertical="center"/>
      <protection hidden="1"/>
    </xf>
    <xf numFmtId="0" fontId="0" fillId="17" borderId="29" xfId="0" applyFill="1" applyBorder="1" applyAlignment="1" applyProtection="1">
      <alignment horizontal="center" vertical="center"/>
      <protection hidden="1"/>
    </xf>
    <xf numFmtId="0" fontId="0" fillId="17" borderId="35" xfId="0" applyFill="1" applyBorder="1" applyAlignment="1" applyProtection="1">
      <alignment horizontal="center" vertical="center"/>
      <protection hidden="1"/>
    </xf>
    <xf numFmtId="0" fontId="0" fillId="18" borderId="38" xfId="0" applyFill="1" applyBorder="1" applyAlignment="1" applyProtection="1">
      <alignment horizontal="center" vertical="center" wrapText="1"/>
      <protection hidden="1"/>
    </xf>
    <xf numFmtId="0" fontId="0" fillId="18" borderId="29" xfId="0" applyFill="1" applyBorder="1" applyAlignment="1" applyProtection="1">
      <alignment horizontal="center" vertical="center" wrapText="1"/>
      <protection hidden="1"/>
    </xf>
    <xf numFmtId="0" fontId="0" fillId="18" borderId="35" xfId="0" applyFill="1" applyBorder="1" applyAlignment="1" applyProtection="1">
      <alignment horizontal="center" vertical="center" wrapText="1"/>
      <protection hidden="1"/>
    </xf>
  </cellXfs>
  <cellStyles count="9">
    <cellStyle name="Comma" xfId="1" builtinId="3"/>
    <cellStyle name="Currency" xfId="2" builtinId="4"/>
    <cellStyle name="Normal" xfId="0" builtinId="0"/>
    <cellStyle name="Normal - Style1 2 6" xfId="7" xr:uid="{00000000-0005-0000-0000-000003000000}"/>
    <cellStyle name="Normal 10 2" xfId="4" xr:uid="{00000000-0005-0000-0000-000004000000}"/>
    <cellStyle name="Normal 2" xfId="8" xr:uid="{00000000-0005-0000-0000-000005000000}"/>
    <cellStyle name="Normal_Lookup Sheet" xfId="6" xr:uid="{00000000-0005-0000-0000-000006000000}"/>
    <cellStyle name="Normal_Revised Exhibit 1_021810_Eberts" xfId="5" xr:uid="{00000000-0005-0000-0000-000007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'Tables 2-6'!$I$1:$J$1</c:f>
              <c:strCache>
                <c:ptCount val="2"/>
                <c:pt idx="0">
                  <c:v>Annual Energy Savings</c:v>
                </c:pt>
                <c:pt idx="1">
                  <c:v>Expenditures</c:v>
                </c:pt>
              </c:strCache>
            </c:strRef>
          </c:cat>
          <c:val>
            <c:numRef>
              <c:f>'Tables 2-6'!$I$2:$J$2</c:f>
              <c:numCache>
                <c:formatCode>0%</c:formatCode>
                <c:ptCount val="2"/>
                <c:pt idx="0">
                  <c:v>1.31</c:v>
                </c:pt>
                <c:pt idx="1">
                  <c:v>0.99</c:v>
                </c:pt>
              </c:numCache>
            </c:numRef>
          </c:val>
          <c:extLst>
            <c:ext xmlns:c16="http://schemas.microsoft.com/office/drawing/2014/chart" uri="{C3380CC4-5D6E-409C-BE32-E72D297353CC}">
              <c16:uniqueId val="{00000000-D85C-4EC5-ABD4-E406F79244BF}"/>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1.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253146</c:v>
                </c:pt>
                <c:pt idx="1">
                  <c:v>248139.96814839364</c:v>
                </c:pt>
              </c:numCache>
            </c:numRef>
          </c:val>
          <c:extLst>
            <c:ext xmlns:c16="http://schemas.microsoft.com/office/drawing/2014/chart" uri="{C3380CC4-5D6E-409C-BE32-E72D297353CC}">
              <c16:uniqueId val="{00000000-B60B-4868-8FCE-944276B4B27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1910577</c:v>
                </c:pt>
                <c:pt idx="1">
                  <c:v>1813741.3674232522</c:v>
                </c:pt>
              </c:numCache>
            </c:numRef>
          </c:val>
          <c:extLst>
            <c:ext xmlns:c16="http://schemas.microsoft.com/office/drawing/2014/chart" uri="{C3380CC4-5D6E-409C-BE32-E72D297353CC}">
              <c16:uniqueId val="{00000000-1B27-4BD2-9360-F569F1329977}"/>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410307</xdr:colOff>
      <xdr:row>2</xdr:row>
      <xdr:rowOff>41031</xdr:rowOff>
    </xdr:from>
    <xdr:to>
      <xdr:col>12</xdr:col>
      <xdr:colOff>439616</xdr:colOff>
      <xdr:row>17</xdr:row>
      <xdr:rowOff>87924</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2:I7"/>
  <sheetViews>
    <sheetView tabSelected="1" zoomScaleNormal="100" workbookViewId="0"/>
  </sheetViews>
  <sheetFormatPr defaultRowHeight="14.4"/>
  <cols>
    <col min="2" max="9" width="18" customWidth="1"/>
  </cols>
  <sheetData>
    <row r="2" spans="2:9" ht="15" thickBot="1">
      <c r="B2" t="s">
        <v>0</v>
      </c>
    </row>
    <row r="3" spans="2:9" ht="48">
      <c r="B3" s="6" t="s">
        <v>1</v>
      </c>
      <c r="C3" s="16" t="s">
        <v>2</v>
      </c>
      <c r="D3" s="16" t="s">
        <v>3</v>
      </c>
      <c r="E3" s="16" t="s">
        <v>4</v>
      </c>
      <c r="F3" s="16" t="s">
        <v>5</v>
      </c>
      <c r="G3" s="16" t="s">
        <v>6</v>
      </c>
      <c r="H3" s="16" t="s">
        <v>7</v>
      </c>
      <c r="I3" s="351" t="s">
        <v>8</v>
      </c>
    </row>
    <row r="4" spans="2:9" ht="15" thickBot="1">
      <c r="B4" s="350" t="s">
        <v>9</v>
      </c>
      <c r="C4" s="349" t="s">
        <v>10</v>
      </c>
      <c r="D4" s="349" t="s">
        <v>11</v>
      </c>
      <c r="E4" s="349" t="s">
        <v>12</v>
      </c>
      <c r="F4" s="349" t="s">
        <v>13</v>
      </c>
      <c r="G4" s="349" t="s">
        <v>14</v>
      </c>
      <c r="H4" s="349" t="s">
        <v>15</v>
      </c>
      <c r="I4" s="348" t="s">
        <v>16</v>
      </c>
    </row>
    <row r="5" spans="2:9" ht="39.75" customHeight="1" thickBot="1">
      <c r="B5" s="374">
        <v>253146.41081999862</v>
      </c>
      <c r="C5" s="375">
        <v>4393.7765808655304</v>
      </c>
      <c r="D5" s="376" t="s">
        <v>17</v>
      </c>
      <c r="E5" s="375">
        <v>257540.18740086415</v>
      </c>
      <c r="F5" s="375">
        <v>50984968.836666673</v>
      </c>
      <c r="G5" s="420">
        <v>0</v>
      </c>
      <c r="H5" s="375">
        <v>0</v>
      </c>
      <c r="I5" s="377" t="s">
        <v>17</v>
      </c>
    </row>
    <row r="7" spans="2:9" ht="15.6">
      <c r="B7" s="226" t="s">
        <v>18</v>
      </c>
    </row>
  </sheetData>
  <pageMargins left="0.7" right="0.7" top="0.75" bottom="0.75" header="0.3" footer="0.3"/>
  <pageSetup scale="5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autoPageBreaks="0" fitToPage="1"/>
  </sheetPr>
  <dimension ref="B1:S31"/>
  <sheetViews>
    <sheetView topLeftCell="D5" zoomScaleNormal="100" workbookViewId="0">
      <selection activeCell="I1" sqref="I1"/>
    </sheetView>
  </sheetViews>
  <sheetFormatPr defaultColWidth="9.109375" defaultRowHeight="13.8"/>
  <cols>
    <col min="1" max="1" width="4.88671875" style="364" customWidth="1"/>
    <col min="2" max="2" width="35" style="364" customWidth="1"/>
    <col min="3" max="3" width="28.109375" style="364" customWidth="1"/>
    <col min="4" max="4" width="21.33203125" style="364" customWidth="1"/>
    <col min="5" max="5" width="28.88671875" style="364" customWidth="1"/>
    <col min="6" max="6" width="9.109375" style="364"/>
    <col min="7" max="7" width="16.88671875" style="364" customWidth="1"/>
    <col min="8" max="9" width="10.5546875" style="364" bestFit="1" customWidth="1"/>
    <col min="10" max="12" width="9.109375" style="364"/>
    <col min="13" max="13" width="9.109375" style="364" customWidth="1"/>
    <col min="14" max="14" width="12.109375" style="364" customWidth="1"/>
    <col min="15" max="16384" width="9.109375" style="364"/>
  </cols>
  <sheetData>
    <row r="1" spans="2:19" ht="17.399999999999999">
      <c r="B1" s="363" t="s">
        <v>266</v>
      </c>
    </row>
    <row r="2" spans="2:19" ht="17.399999999999999">
      <c r="B2" s="363"/>
    </row>
    <row r="3" spans="2:19" ht="119.4" customHeight="1">
      <c r="B3" s="610" t="s">
        <v>267</v>
      </c>
      <c r="C3" s="610"/>
      <c r="D3" s="610"/>
      <c r="E3" s="610"/>
      <c r="G3" s="365"/>
      <c r="H3" s="365"/>
      <c r="I3" s="365"/>
      <c r="J3" s="365"/>
      <c r="K3" s="365"/>
      <c r="L3" s="365"/>
      <c r="M3" s="365"/>
      <c r="N3" s="365"/>
      <c r="O3" s="365"/>
      <c r="P3" s="365"/>
      <c r="Q3" s="365"/>
      <c r="R3" s="365"/>
      <c r="S3" s="365"/>
    </row>
    <row r="4" spans="2:19" ht="15.6">
      <c r="B4" s="366"/>
    </row>
    <row r="5" spans="2:19" customFormat="1" ht="14.4">
      <c r="B5" t="s">
        <v>268</v>
      </c>
    </row>
    <row r="6" spans="2:19" customFormat="1" ht="36">
      <c r="B6" s="227" t="s">
        <v>61</v>
      </c>
      <c r="C6" s="36" t="s">
        <v>269</v>
      </c>
      <c r="D6" s="36" t="s">
        <v>64</v>
      </c>
      <c r="E6" s="228" t="s">
        <v>65</v>
      </c>
      <c r="H6" s="229" t="s">
        <v>270</v>
      </c>
      <c r="I6" s="229" t="s">
        <v>271</v>
      </c>
    </row>
    <row r="7" spans="2:19" customFormat="1" ht="14.4">
      <c r="B7" s="230" t="s">
        <v>43</v>
      </c>
      <c r="C7" s="390">
        <v>250506</v>
      </c>
      <c r="D7" s="390">
        <v>184301</v>
      </c>
      <c r="E7" s="386">
        <v>1.3592221420393813</v>
      </c>
      <c r="G7" s="15" t="s">
        <v>272</v>
      </c>
      <c r="H7" s="367">
        <v>253146</v>
      </c>
      <c r="I7" s="367">
        <v>248139.96814839364</v>
      </c>
      <c r="J7" s="204"/>
    </row>
    <row r="8" spans="2:19" customFormat="1" ht="14.4">
      <c r="B8" s="230" t="s">
        <v>44</v>
      </c>
      <c r="C8" s="390">
        <v>383</v>
      </c>
      <c r="D8" s="390">
        <v>1801</v>
      </c>
      <c r="E8" s="386">
        <v>0.21265963353692394</v>
      </c>
      <c r="G8" s="15" t="s">
        <v>273</v>
      </c>
      <c r="H8" s="232">
        <v>1910577</v>
      </c>
      <c r="I8" s="560">
        <v>1813741.3674232522</v>
      </c>
      <c r="J8" s="204"/>
    </row>
    <row r="9" spans="2:19" customFormat="1" ht="14.4">
      <c r="B9" s="230" t="s">
        <v>45</v>
      </c>
      <c r="C9" s="390">
        <v>2258</v>
      </c>
      <c r="D9" s="390">
        <v>9841</v>
      </c>
      <c r="E9" s="386">
        <v>0.22944822680621887</v>
      </c>
      <c r="G9" t="s">
        <v>274</v>
      </c>
    </row>
    <row r="10" spans="2:19" customFormat="1" ht="28.8">
      <c r="B10" s="233" t="s">
        <v>46</v>
      </c>
      <c r="C10" s="391">
        <v>253146</v>
      </c>
      <c r="D10" s="391">
        <v>195943</v>
      </c>
      <c r="E10" s="387">
        <v>1.2919369408450416</v>
      </c>
    </row>
    <row r="11" spans="2:19" customFormat="1" ht="14.4"/>
    <row r="12" spans="2:19" customFormat="1" ht="14.4">
      <c r="B12" t="s">
        <v>275</v>
      </c>
    </row>
    <row r="13" spans="2:19" customFormat="1" ht="24">
      <c r="B13" s="227" t="s">
        <v>61</v>
      </c>
      <c r="C13" s="36" t="s">
        <v>269</v>
      </c>
      <c r="D13" s="36" t="s">
        <v>64</v>
      </c>
      <c r="E13" s="228" t="s">
        <v>65</v>
      </c>
    </row>
    <row r="14" spans="2:19" customFormat="1" ht="14.4">
      <c r="B14" s="230" t="s">
        <v>43</v>
      </c>
      <c r="C14" s="390">
        <v>244972.18931899365</v>
      </c>
      <c r="D14" s="390">
        <v>184299.9</v>
      </c>
      <c r="E14" s="386">
        <v>1.3292041358622206</v>
      </c>
    </row>
    <row r="15" spans="2:19" customFormat="1" ht="14.4">
      <c r="B15" s="230" t="s">
        <v>44</v>
      </c>
      <c r="C15" s="390">
        <v>382.57350000000054</v>
      </c>
      <c r="D15" s="390">
        <v>1800.1</v>
      </c>
      <c r="E15" s="386">
        <v>0.21252902616521335</v>
      </c>
    </row>
    <row r="16" spans="2:19" customFormat="1" ht="14.4">
      <c r="B16" s="230" t="s">
        <v>45</v>
      </c>
      <c r="C16" s="390">
        <v>2785.2053294000002</v>
      </c>
      <c r="D16" s="390">
        <v>9841.2999999999993</v>
      </c>
      <c r="E16" s="386">
        <v>0.28301193230569138</v>
      </c>
    </row>
    <row r="17" spans="2:7" customFormat="1" ht="28.8">
      <c r="B17" s="233" t="s">
        <v>46</v>
      </c>
      <c r="C17" s="391">
        <v>248139.96814839364</v>
      </c>
      <c r="D17" s="391">
        <v>195941.3</v>
      </c>
      <c r="E17" s="387">
        <v>1.2663995193886826</v>
      </c>
    </row>
    <row r="18" spans="2:7" customFormat="1" ht="14.4">
      <c r="B18" s="611" t="s">
        <v>276</v>
      </c>
      <c r="C18" s="611"/>
      <c r="D18" s="611"/>
      <c r="G18" t="s">
        <v>277</v>
      </c>
    </row>
    <row r="19" spans="2:7" customFormat="1" ht="14.4">
      <c r="B19" s="611"/>
      <c r="C19" s="611"/>
      <c r="D19" s="611"/>
    </row>
    <row r="20" spans="2:7" customFormat="1" ht="14.4">
      <c r="B20" s="368"/>
      <c r="C20" s="354"/>
      <c r="D20" s="354"/>
      <c r="E20" s="354"/>
    </row>
    <row r="21" spans="2:7" customFormat="1" ht="14.4">
      <c r="B21" s="352"/>
      <c r="C21" s="42"/>
      <c r="D21" s="42"/>
      <c r="E21" s="369"/>
    </row>
    <row r="22" spans="2:7" customFormat="1" ht="14.4">
      <c r="B22" s="352"/>
      <c r="C22" s="42"/>
      <c r="D22" s="42"/>
      <c r="E22" s="369"/>
    </row>
    <row r="23" spans="2:7" customFormat="1" ht="14.4">
      <c r="B23" s="352"/>
      <c r="C23" s="42"/>
      <c r="D23" s="42"/>
      <c r="E23" s="369"/>
    </row>
    <row r="24" spans="2:7" customFormat="1" ht="14.4">
      <c r="B24" s="352"/>
      <c r="C24" s="42"/>
      <c r="D24" s="42"/>
      <c r="E24" s="369"/>
    </row>
    <row r="25" spans="2:7" customFormat="1" ht="14.4">
      <c r="B25" s="352"/>
      <c r="C25" s="42"/>
      <c r="D25" s="42"/>
      <c r="E25" s="369"/>
    </row>
    <row r="26" spans="2:7" customFormat="1" ht="14.4">
      <c r="B26" s="352"/>
      <c r="C26" s="42"/>
      <c r="D26" s="42"/>
      <c r="E26" s="369"/>
    </row>
    <row r="27" spans="2:7" customFormat="1" ht="14.4">
      <c r="B27" s="352"/>
      <c r="C27" s="42"/>
      <c r="D27" s="42"/>
      <c r="E27" s="369"/>
    </row>
    <row r="28" spans="2:7" customFormat="1" ht="14.4">
      <c r="B28" s="352"/>
      <c r="C28" s="42"/>
      <c r="D28" s="42"/>
      <c r="E28" s="369"/>
    </row>
    <row r="29" spans="2:7" customFormat="1" ht="14.4">
      <c r="B29" s="352"/>
      <c r="C29" s="42"/>
      <c r="D29" s="42"/>
      <c r="E29" s="369"/>
    </row>
    <row r="30" spans="2:7" customFormat="1" ht="14.4"/>
    <row r="31" spans="2:7" customFormat="1" ht="14.4"/>
  </sheetData>
  <mergeCells count="2">
    <mergeCell ref="B3:E3"/>
    <mergeCell ref="B18:D19"/>
  </mergeCells>
  <pageMargins left="0.25" right="0.25" top="0.75" bottom="0.75" header="0.3" footer="0.3"/>
  <pageSetup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B1:D11"/>
  <sheetViews>
    <sheetView zoomScaleNormal="100" workbookViewId="0">
      <selection activeCell="I1" sqref="I1"/>
    </sheetView>
  </sheetViews>
  <sheetFormatPr defaultColWidth="9.109375" defaultRowHeight="13.8"/>
  <cols>
    <col min="1" max="1" width="4.109375" style="364" customWidth="1"/>
    <col min="2" max="2" width="29.33203125" style="364" customWidth="1"/>
    <col min="3" max="3" width="36.44140625" style="364" customWidth="1"/>
    <col min="4" max="4" width="28" style="364" customWidth="1"/>
    <col min="5" max="16384" width="9.109375" style="364"/>
  </cols>
  <sheetData>
    <row r="1" spans="2:4" ht="17.399999999999999">
      <c r="B1" s="363" t="s">
        <v>278</v>
      </c>
    </row>
    <row r="2" spans="2:4" ht="17.399999999999999">
      <c r="B2" s="363"/>
    </row>
    <row r="3" spans="2:4" ht="97.2" customHeight="1">
      <c r="B3" s="612" t="s">
        <v>279</v>
      </c>
      <c r="C3" s="612"/>
      <c r="D3" s="612"/>
    </row>
    <row r="5" spans="2:4" ht="21" customHeight="1">
      <c r="B5" s="613" t="s">
        <v>280</v>
      </c>
      <c r="C5" s="613"/>
      <c r="D5" s="370"/>
    </row>
    <row r="6" spans="2:4" ht="18" customHeight="1">
      <c r="B6" s="371" t="s">
        <v>281</v>
      </c>
      <c r="C6" s="371" t="s">
        <v>282</v>
      </c>
      <c r="D6" s="372"/>
    </row>
    <row r="7" spans="2:4" ht="18" customHeight="1">
      <c r="B7" s="490" t="s">
        <v>224</v>
      </c>
      <c r="C7" s="491">
        <v>1669.49</v>
      </c>
    </row>
    <row r="8" spans="2:4" ht="18" customHeight="1">
      <c r="B8" s="490" t="s">
        <v>146</v>
      </c>
      <c r="C8" s="491">
        <v>277.27</v>
      </c>
    </row>
    <row r="9" spans="2:4" ht="18" customHeight="1">
      <c r="B9" s="490" t="s">
        <v>111</v>
      </c>
      <c r="C9" s="491">
        <v>8.4</v>
      </c>
    </row>
    <row r="10" spans="2:4" ht="18" customHeight="1">
      <c r="B10" s="490" t="s">
        <v>44</v>
      </c>
      <c r="C10" s="491">
        <v>5.16</v>
      </c>
    </row>
    <row r="11" spans="2:4" ht="18" customHeight="1">
      <c r="B11" s="490" t="s">
        <v>283</v>
      </c>
      <c r="C11" s="491">
        <f>SUM(C7:C10)</f>
        <v>1960.3200000000002</v>
      </c>
    </row>
  </sheetData>
  <mergeCells count="2">
    <mergeCell ref="B3:D3"/>
    <mergeCell ref="B5:C5"/>
  </mergeCells>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D5E2-3074-4CB1-8083-98F3012CC3EB}">
  <sheetPr>
    <pageSetUpPr fitToPage="1"/>
  </sheetPr>
  <dimension ref="B1:H59"/>
  <sheetViews>
    <sheetView workbookViewId="0">
      <selection activeCell="I1" sqref="I1"/>
    </sheetView>
  </sheetViews>
  <sheetFormatPr defaultRowHeight="14.4"/>
  <cols>
    <col min="3" max="3" width="64.5546875" bestFit="1" customWidth="1"/>
    <col min="4" max="4" width="13" bestFit="1" customWidth="1"/>
    <col min="5" max="5" width="12.6640625" customWidth="1"/>
    <col min="6" max="6" width="10.33203125" bestFit="1" customWidth="1"/>
    <col min="7" max="7" width="11.109375" bestFit="1" customWidth="1"/>
    <col min="8" max="8" width="13" bestFit="1" customWidth="1"/>
  </cols>
  <sheetData>
    <row r="1" spans="2:8" ht="18">
      <c r="B1" s="614" t="s">
        <v>284</v>
      </c>
      <c r="C1" s="614"/>
      <c r="D1" s="614"/>
      <c r="E1" s="614"/>
      <c r="F1" s="614"/>
      <c r="G1" s="614"/>
      <c r="H1" s="614"/>
    </row>
    <row r="2" spans="2:8">
      <c r="B2" s="517"/>
      <c r="C2" s="517"/>
      <c r="D2" s="517"/>
      <c r="E2" s="517"/>
      <c r="F2" s="517"/>
      <c r="G2" s="517"/>
      <c r="H2" s="517"/>
    </row>
    <row r="3" spans="2:8" ht="57.6">
      <c r="B3" s="518"/>
      <c r="C3" s="519"/>
      <c r="D3" s="520" t="s">
        <v>371</v>
      </c>
      <c r="E3" s="521" t="s">
        <v>375</v>
      </c>
      <c r="F3" s="521" t="s">
        <v>374</v>
      </c>
      <c r="G3" s="521" t="s">
        <v>372</v>
      </c>
      <c r="H3" s="522" t="s">
        <v>373</v>
      </c>
    </row>
    <row r="4" spans="2:8">
      <c r="B4" s="523" t="s">
        <v>285</v>
      </c>
      <c r="C4" s="524"/>
      <c r="D4" s="525"/>
      <c r="E4" s="524"/>
      <c r="F4" s="524"/>
      <c r="G4" s="524"/>
      <c r="H4" s="526"/>
    </row>
    <row r="5" spans="2:8">
      <c r="B5" s="527">
        <v>1</v>
      </c>
      <c r="C5" s="517" t="s">
        <v>286</v>
      </c>
      <c r="D5" s="528">
        <v>566291.65886585298</v>
      </c>
      <c r="E5" s="529">
        <v>178330.17087658143</v>
      </c>
      <c r="F5" s="529">
        <v>4725.0990114917022</v>
      </c>
      <c r="G5" s="529">
        <v>0</v>
      </c>
      <c r="H5" s="530">
        <v>749346.92875392619</v>
      </c>
    </row>
    <row r="6" spans="2:8">
      <c r="B6" s="527">
        <v>2</v>
      </c>
      <c r="C6" s="517" t="s">
        <v>287</v>
      </c>
      <c r="D6" s="528">
        <v>139026.1478267526</v>
      </c>
      <c r="E6" s="529">
        <v>52314.436732565009</v>
      </c>
      <c r="F6" s="529">
        <v>476.70457454462752</v>
      </c>
      <c r="G6" s="529">
        <v>0</v>
      </c>
      <c r="H6" s="530">
        <v>191817.28913386224</v>
      </c>
    </row>
    <row r="7" spans="2:8">
      <c r="B7" s="527">
        <v>3</v>
      </c>
      <c r="C7" s="517" t="s">
        <v>288</v>
      </c>
      <c r="D7" s="528">
        <v>6257217.9578662077</v>
      </c>
      <c r="E7" s="529">
        <v>66606.954430326339</v>
      </c>
      <c r="F7" s="529">
        <v>2626.3773012983556</v>
      </c>
      <c r="G7" s="529">
        <v>0</v>
      </c>
      <c r="H7" s="530">
        <v>6326451.2895978317</v>
      </c>
    </row>
    <row r="8" spans="2:8">
      <c r="B8" s="527">
        <v>4</v>
      </c>
      <c r="C8" s="517" t="s">
        <v>289</v>
      </c>
      <c r="D8" s="528">
        <v>292713.37449488137</v>
      </c>
      <c r="E8" s="529">
        <v>100730.37584597574</v>
      </c>
      <c r="F8" s="529">
        <v>1599.1052695521826</v>
      </c>
      <c r="G8" s="529">
        <v>0</v>
      </c>
      <c r="H8" s="530">
        <v>395042.85561040929</v>
      </c>
    </row>
    <row r="9" spans="2:8">
      <c r="B9" s="527">
        <v>5</v>
      </c>
      <c r="C9" s="517" t="s">
        <v>290</v>
      </c>
      <c r="D9" s="528">
        <v>269276.16085152258</v>
      </c>
      <c r="E9" s="529">
        <v>83800.280519418957</v>
      </c>
      <c r="F9" s="529">
        <v>2220.4018360194832</v>
      </c>
      <c r="G9" s="529">
        <v>0</v>
      </c>
      <c r="H9" s="530">
        <v>355296.843206961</v>
      </c>
    </row>
    <row r="10" spans="2:8">
      <c r="B10" s="527">
        <v>6</v>
      </c>
      <c r="C10" s="517" t="s">
        <v>291</v>
      </c>
      <c r="D10" s="528">
        <v>696253.57645588124</v>
      </c>
      <c r="E10" s="529">
        <v>29725.156203947281</v>
      </c>
      <c r="F10" s="529">
        <v>782.81808873346858</v>
      </c>
      <c r="G10" s="529">
        <v>0</v>
      </c>
      <c r="H10" s="530">
        <v>726761.55074856197</v>
      </c>
    </row>
    <row r="11" spans="2:8">
      <c r="B11" s="527">
        <v>7</v>
      </c>
      <c r="C11" s="517" t="s">
        <v>292</v>
      </c>
      <c r="D11" s="528">
        <v>0</v>
      </c>
      <c r="E11" s="529">
        <v>0</v>
      </c>
      <c r="F11" s="529">
        <v>0</v>
      </c>
      <c r="G11" s="529">
        <v>0</v>
      </c>
      <c r="H11" s="530">
        <v>0</v>
      </c>
    </row>
    <row r="12" spans="2:8">
      <c r="B12" s="527">
        <v>8</v>
      </c>
      <c r="C12" s="517" t="s">
        <v>293</v>
      </c>
      <c r="D12" s="528">
        <v>12303880.468037302</v>
      </c>
      <c r="E12" s="529">
        <v>380594.50552330184</v>
      </c>
      <c r="F12" s="529">
        <v>16910.174631875841</v>
      </c>
      <c r="G12" s="529">
        <v>0</v>
      </c>
      <c r="H12" s="530">
        <v>12701385.148192478</v>
      </c>
    </row>
    <row r="13" spans="2:8">
      <c r="B13" s="527"/>
      <c r="C13" s="531" t="s">
        <v>294</v>
      </c>
      <c r="D13" s="532">
        <v>20524659.344398402</v>
      </c>
      <c r="E13" s="533">
        <v>892101.88013211661</v>
      </c>
      <c r="F13" s="533">
        <v>29340.680713515663</v>
      </c>
      <c r="G13" s="533">
        <v>0</v>
      </c>
      <c r="H13" s="534">
        <v>21446101.90524403</v>
      </c>
    </row>
    <row r="14" spans="2:8">
      <c r="B14" s="527">
        <v>9</v>
      </c>
      <c r="C14" s="517" t="s">
        <v>295</v>
      </c>
      <c r="D14" s="528">
        <v>5940601.6545055434</v>
      </c>
      <c r="E14" s="529">
        <v>124908.34795176313</v>
      </c>
      <c r="F14" s="529">
        <v>-5252.3713838512595</v>
      </c>
      <c r="G14" s="529">
        <v>0</v>
      </c>
      <c r="H14" s="530">
        <v>6060257.6310734544</v>
      </c>
    </row>
    <row r="15" spans="2:8">
      <c r="B15" s="527">
        <v>10</v>
      </c>
      <c r="C15" s="517" t="s">
        <v>296</v>
      </c>
      <c r="D15" s="528">
        <v>1834539.8901811545</v>
      </c>
      <c r="E15" s="529">
        <v>616077.56232241518</v>
      </c>
      <c r="F15" s="529">
        <v>336857.12278706604</v>
      </c>
      <c r="G15" s="529">
        <v>512993.04441850825</v>
      </c>
      <c r="H15" s="530">
        <v>3300467.6197091439</v>
      </c>
    </row>
    <row r="16" spans="2:8">
      <c r="B16" s="527">
        <v>11</v>
      </c>
      <c r="C16" s="517" t="s">
        <v>297</v>
      </c>
      <c r="D16" s="528">
        <v>6628848.406097088</v>
      </c>
      <c r="E16" s="529">
        <v>223836.73776166746</v>
      </c>
      <c r="F16" s="529">
        <v>24277.912087511075</v>
      </c>
      <c r="G16" s="529">
        <v>0</v>
      </c>
      <c r="H16" s="530">
        <v>6876963.0559462663</v>
      </c>
    </row>
    <row r="17" spans="2:8">
      <c r="B17" s="527"/>
      <c r="C17" s="535" t="s">
        <v>298</v>
      </c>
      <c r="D17" s="536">
        <v>14403989.950783785</v>
      </c>
      <c r="E17" s="537">
        <v>964822.64803584572</v>
      </c>
      <c r="F17" s="537">
        <v>355882.66349072586</v>
      </c>
      <c r="G17" s="537">
        <v>512993.04441850825</v>
      </c>
      <c r="H17" s="538">
        <v>16237688.306728864</v>
      </c>
    </row>
    <row r="18" spans="2:8">
      <c r="B18" s="527"/>
      <c r="C18" s="531" t="s">
        <v>299</v>
      </c>
      <c r="D18" s="539">
        <v>1.4249287464465055</v>
      </c>
      <c r="E18" s="540">
        <v>0.92462783906267987</v>
      </c>
      <c r="F18" s="540">
        <v>8.2444816012455943E-2</v>
      </c>
      <c r="G18" s="540">
        <v>0</v>
      </c>
      <c r="H18" s="541">
        <v>1.3207607819616054</v>
      </c>
    </row>
    <row r="19" spans="2:8">
      <c r="B19" s="527"/>
      <c r="C19" s="517"/>
      <c r="D19" s="527"/>
      <c r="E19" s="517"/>
      <c r="F19" s="517"/>
      <c r="G19" s="517"/>
      <c r="H19" s="530"/>
    </row>
    <row r="20" spans="2:8">
      <c r="B20" s="523" t="s">
        <v>300</v>
      </c>
      <c r="C20" s="524"/>
      <c r="D20" s="525"/>
      <c r="E20" s="524"/>
      <c r="F20" s="524"/>
      <c r="G20" s="524"/>
      <c r="H20" s="526"/>
    </row>
    <row r="21" spans="2:8">
      <c r="B21" s="527">
        <v>12</v>
      </c>
      <c r="C21" s="517" t="s">
        <v>301</v>
      </c>
      <c r="D21" s="528">
        <v>24698417.754919667</v>
      </c>
      <c r="E21" s="529">
        <v>866115.32681223575</v>
      </c>
      <c r="F21" s="529">
        <v>40308.564881839411</v>
      </c>
      <c r="G21" s="529">
        <v>0</v>
      </c>
      <c r="H21" s="530">
        <v>25604841.646613743</v>
      </c>
    </row>
    <row r="22" spans="2:8">
      <c r="B22" s="527">
        <v>13</v>
      </c>
      <c r="C22" s="517" t="s">
        <v>302</v>
      </c>
      <c r="D22" s="528">
        <v>4176705.5912434123</v>
      </c>
      <c r="E22" s="529">
        <v>20658.978300349554</v>
      </c>
      <c r="F22" s="529">
        <v>0</v>
      </c>
      <c r="G22" s="529">
        <v>0</v>
      </c>
      <c r="H22" s="530">
        <v>4197364.5695437621</v>
      </c>
    </row>
    <row r="23" spans="2:8">
      <c r="B23" s="527"/>
      <c r="C23" s="531" t="s">
        <v>303</v>
      </c>
      <c r="D23" s="539">
        <v>2.8246241149040339</v>
      </c>
      <c r="E23" s="540">
        <v>3.1845926677425913</v>
      </c>
      <c r="F23" s="540">
        <v>3.3947249108629234</v>
      </c>
      <c r="G23" s="540" t="s">
        <v>304</v>
      </c>
      <c r="H23" s="541">
        <v>2.8351660808341177</v>
      </c>
    </row>
    <row r="24" spans="2:8">
      <c r="B24" s="527"/>
      <c r="C24" s="517"/>
      <c r="D24" s="527"/>
      <c r="E24" s="517"/>
      <c r="F24" s="517"/>
      <c r="G24" s="517"/>
      <c r="H24" s="542"/>
    </row>
    <row r="25" spans="2:8">
      <c r="B25" s="523" t="s">
        <v>305</v>
      </c>
      <c r="C25" s="524"/>
      <c r="D25" s="525"/>
      <c r="E25" s="524"/>
      <c r="F25" s="524"/>
      <c r="G25" s="524"/>
      <c r="H25" s="526"/>
    </row>
    <row r="26" spans="2:8">
      <c r="B26" s="527"/>
      <c r="C26" s="531" t="s">
        <v>306</v>
      </c>
      <c r="D26" s="539">
        <v>1.6237742794505996</v>
      </c>
      <c r="E26" s="540">
        <v>1.0366367426686471</v>
      </c>
      <c r="F26" s="540">
        <v>8.1245733257936978E-2</v>
      </c>
      <c r="G26" s="540">
        <v>0</v>
      </c>
      <c r="H26" s="541">
        <v>1.4919239919195719</v>
      </c>
    </row>
    <row r="27" spans="2:8">
      <c r="B27" s="527"/>
      <c r="C27" s="517"/>
      <c r="D27" s="527"/>
      <c r="E27" s="517"/>
      <c r="F27" s="517"/>
      <c r="G27" s="517"/>
      <c r="H27" s="542"/>
    </row>
    <row r="28" spans="2:8">
      <c r="B28" s="523" t="s">
        <v>307</v>
      </c>
      <c r="C28" s="524"/>
      <c r="D28" s="525"/>
      <c r="E28" s="524"/>
      <c r="F28" s="524"/>
      <c r="G28" s="524"/>
      <c r="H28" s="526"/>
    </row>
    <row r="29" spans="2:8">
      <c r="B29" s="527">
        <v>14</v>
      </c>
      <c r="C29" s="517" t="s">
        <v>308</v>
      </c>
      <c r="D29" s="528">
        <v>0</v>
      </c>
      <c r="E29" s="529">
        <v>0</v>
      </c>
      <c r="F29" s="529">
        <v>0</v>
      </c>
      <c r="G29" s="529">
        <v>0</v>
      </c>
      <c r="H29" s="530">
        <v>0</v>
      </c>
    </row>
    <row r="30" spans="2:8">
      <c r="B30" s="527">
        <v>15</v>
      </c>
      <c r="C30" s="517" t="s">
        <v>309</v>
      </c>
      <c r="D30" s="528">
        <v>12202605.53477747</v>
      </c>
      <c r="E30" s="529">
        <v>330738.42337027547</v>
      </c>
      <c r="F30" s="529">
        <v>16456.158285497782</v>
      </c>
      <c r="G30" s="529">
        <v>0</v>
      </c>
      <c r="H30" s="530">
        <v>12549800.116433244</v>
      </c>
    </row>
    <row r="31" spans="2:8">
      <c r="B31" s="527"/>
      <c r="C31" s="531" t="s">
        <v>310</v>
      </c>
      <c r="D31" s="539">
        <v>0.82618474729743763</v>
      </c>
      <c r="E31" s="540">
        <v>0.74884002131274408</v>
      </c>
      <c r="F31" s="540">
        <v>7.770488625002718E-2</v>
      </c>
      <c r="G31" s="540">
        <v>0</v>
      </c>
      <c r="H31" s="541">
        <v>0.79652457603150295</v>
      </c>
    </row>
    <row r="32" spans="2:8">
      <c r="B32" s="527"/>
      <c r="C32" s="535"/>
      <c r="D32" s="543"/>
      <c r="E32" s="544"/>
      <c r="F32" s="545"/>
      <c r="G32" s="545"/>
      <c r="H32" s="546"/>
    </row>
    <row r="33" spans="2:8">
      <c r="B33" s="523" t="s">
        <v>311</v>
      </c>
      <c r="C33" s="524"/>
      <c r="D33" s="525"/>
      <c r="E33" s="524"/>
      <c r="F33" s="524"/>
      <c r="G33" s="524"/>
      <c r="H33" s="526"/>
    </row>
    <row r="34" spans="2:8">
      <c r="B34" s="527">
        <v>16</v>
      </c>
      <c r="C34" s="517" t="s">
        <v>286</v>
      </c>
      <c r="D34" s="528">
        <v>689667.20529487368</v>
      </c>
      <c r="E34" s="529">
        <v>228563.64175826646</v>
      </c>
      <c r="F34" s="529">
        <v>6056.1027233571067</v>
      </c>
      <c r="G34" s="529">
        <v>0</v>
      </c>
      <c r="H34" s="530">
        <v>924286.94977649732</v>
      </c>
    </row>
    <row r="35" spans="2:8">
      <c r="B35" s="527">
        <v>17</v>
      </c>
      <c r="C35" s="517" t="s">
        <v>287</v>
      </c>
      <c r="D35" s="528">
        <v>192382.60153595757</v>
      </c>
      <c r="E35" s="529">
        <v>72021.98004493989</v>
      </c>
      <c r="F35" s="529">
        <v>656.28375028836285</v>
      </c>
      <c r="G35" s="529">
        <v>0</v>
      </c>
      <c r="H35" s="530">
        <v>265060.86533118581</v>
      </c>
    </row>
    <row r="36" spans="2:8">
      <c r="B36" s="527">
        <v>18</v>
      </c>
      <c r="C36" s="517" t="s">
        <v>288</v>
      </c>
      <c r="D36" s="528">
        <v>8178611.7983223163</v>
      </c>
      <c r="E36" s="529">
        <v>85225.857662687151</v>
      </c>
      <c r="F36" s="529">
        <v>3058.7988681040829</v>
      </c>
      <c r="G36" s="529">
        <v>0</v>
      </c>
      <c r="H36" s="530">
        <v>8266896.4548531072</v>
      </c>
    </row>
    <row r="37" spans="2:8">
      <c r="B37" s="527">
        <v>19</v>
      </c>
      <c r="C37" s="517" t="s">
        <v>312</v>
      </c>
      <c r="D37" s="528">
        <v>381091.48447851086</v>
      </c>
      <c r="E37" s="529">
        <v>134048.58360691339</v>
      </c>
      <c r="F37" s="529">
        <v>2078.0718775709361</v>
      </c>
      <c r="G37" s="529">
        <v>0</v>
      </c>
      <c r="H37" s="530">
        <v>517218.13996299519</v>
      </c>
    </row>
    <row r="38" spans="2:8">
      <c r="B38" s="527">
        <v>20</v>
      </c>
      <c r="C38" s="517" t="s">
        <v>313</v>
      </c>
      <c r="D38" s="528">
        <v>330.67320372781296</v>
      </c>
      <c r="E38" s="529">
        <v>11.157255956995952</v>
      </c>
      <c r="F38" s="529">
        <v>0.34135120120888868</v>
      </c>
      <c r="G38" s="529">
        <v>0</v>
      </c>
      <c r="H38" s="530">
        <v>342.17181088601779</v>
      </c>
    </row>
    <row r="39" spans="2:8">
      <c r="B39" s="527">
        <v>21</v>
      </c>
      <c r="C39" s="517" t="s">
        <v>314</v>
      </c>
      <c r="D39" s="528">
        <v>323387.0948790547</v>
      </c>
      <c r="E39" s="529">
        <v>106097.70562708404</v>
      </c>
      <c r="F39" s="529">
        <v>2811.2022831325489</v>
      </c>
      <c r="G39" s="529">
        <v>0</v>
      </c>
      <c r="H39" s="530">
        <v>432296.0027892713</v>
      </c>
    </row>
    <row r="40" spans="2:8">
      <c r="B40" s="527">
        <v>22</v>
      </c>
      <c r="C40" s="517" t="s">
        <v>315</v>
      </c>
      <c r="D40" s="528">
        <v>906066.16051531467</v>
      </c>
      <c r="E40" s="529">
        <v>38581.147946589343</v>
      </c>
      <c r="F40" s="529">
        <v>977.11853417495536</v>
      </c>
      <c r="G40" s="529">
        <v>0</v>
      </c>
      <c r="H40" s="530">
        <v>945624.42699607904</v>
      </c>
    </row>
    <row r="41" spans="2:8">
      <c r="B41" s="527">
        <v>23</v>
      </c>
      <c r="C41" s="517" t="s">
        <v>316</v>
      </c>
      <c r="D41" s="528">
        <v>15749048.47506449</v>
      </c>
      <c r="E41" s="529">
        <v>484276.4639050875</v>
      </c>
      <c r="F41" s="529">
        <v>20966.009770259323</v>
      </c>
      <c r="G41" s="529">
        <v>0</v>
      </c>
      <c r="H41" s="530">
        <v>16254290.948739836</v>
      </c>
    </row>
    <row r="42" spans="2:8">
      <c r="B42" s="527">
        <v>24</v>
      </c>
      <c r="C42" s="517" t="s">
        <v>317</v>
      </c>
      <c r="D42" s="528">
        <v>7090834.755890579</v>
      </c>
      <c r="E42" s="529">
        <v>296663.61142006831</v>
      </c>
      <c r="F42" s="529">
        <v>8434.1104316613964</v>
      </c>
      <c r="G42" s="529">
        <v>0</v>
      </c>
      <c r="H42" s="530">
        <v>7395932.4777423088</v>
      </c>
    </row>
    <row r="43" spans="2:8">
      <c r="B43" s="527">
        <v>25</v>
      </c>
      <c r="C43" s="517" t="s">
        <v>318</v>
      </c>
      <c r="D43" s="528">
        <v>2453491.7637237515</v>
      </c>
      <c r="E43" s="529">
        <v>268572.46308076591</v>
      </c>
      <c r="F43" s="529">
        <v>7266.6895619505012</v>
      </c>
      <c r="G43" s="529">
        <v>0</v>
      </c>
      <c r="H43" s="530">
        <v>2729330.9163664677</v>
      </c>
    </row>
    <row r="44" spans="2:8">
      <c r="B44" s="527">
        <v>26</v>
      </c>
      <c r="C44" s="517" t="s">
        <v>319</v>
      </c>
      <c r="D44" s="528">
        <v>0</v>
      </c>
      <c r="E44" s="529">
        <v>0</v>
      </c>
      <c r="F44" s="529">
        <v>0</v>
      </c>
      <c r="G44" s="529">
        <v>0</v>
      </c>
      <c r="H44" s="530">
        <v>0</v>
      </c>
    </row>
    <row r="45" spans="2:8">
      <c r="B45" s="527"/>
      <c r="C45" s="531" t="s">
        <v>320</v>
      </c>
      <c r="D45" s="532">
        <v>35964912.012908578</v>
      </c>
      <c r="E45" s="533">
        <v>1714062.612308359</v>
      </c>
      <c r="F45" s="533">
        <v>52304.729151700427</v>
      </c>
      <c r="G45" s="533">
        <v>0</v>
      </c>
      <c r="H45" s="534">
        <v>37731279.354368635</v>
      </c>
    </row>
    <row r="46" spans="2:8">
      <c r="B46" s="527">
        <v>27</v>
      </c>
      <c r="C46" s="517" t="s">
        <v>295</v>
      </c>
      <c r="D46" s="528">
        <v>12809903.117125161</v>
      </c>
      <c r="E46" s="529">
        <v>355893.92597767618</v>
      </c>
      <c r="F46" s="529">
        <v>19415.540542671144</v>
      </c>
      <c r="G46" s="529">
        <v>0</v>
      </c>
      <c r="H46" s="530">
        <v>13185212.58364551</v>
      </c>
    </row>
    <row r="47" spans="2:8">
      <c r="B47" s="527">
        <v>28</v>
      </c>
      <c r="C47" s="517" t="s">
        <v>296</v>
      </c>
      <c r="D47" s="528">
        <v>1870917.741362958</v>
      </c>
      <c r="E47" s="529">
        <v>628294.01942894328</v>
      </c>
      <c r="F47" s="529">
        <v>343536.80217036273</v>
      </c>
      <c r="G47" s="529">
        <v>523165.39593129762</v>
      </c>
      <c r="H47" s="530">
        <v>3365913.9588935617</v>
      </c>
    </row>
    <row r="48" spans="2:8">
      <c r="B48" s="527"/>
      <c r="C48" s="535" t="s">
        <v>321</v>
      </c>
      <c r="D48" s="532">
        <v>14680820.858488118</v>
      </c>
      <c r="E48" s="533">
        <v>984187.94540661946</v>
      </c>
      <c r="F48" s="533">
        <v>362952.3427130339</v>
      </c>
      <c r="G48" s="533">
        <v>523165.39593129762</v>
      </c>
      <c r="H48" s="534">
        <v>16551126.542539071</v>
      </c>
    </row>
    <row r="49" spans="2:8">
      <c r="B49" s="527"/>
      <c r="C49" s="531" t="s">
        <v>322</v>
      </c>
      <c r="D49" s="539">
        <v>2.4497889021045087</v>
      </c>
      <c r="E49" s="540">
        <v>1.7416009008321984</v>
      </c>
      <c r="F49" s="540">
        <v>0.14410908264354377</v>
      </c>
      <c r="G49" s="540">
        <v>0</v>
      </c>
      <c r="H49" s="541">
        <v>2.2796804348872053</v>
      </c>
    </row>
    <row r="50" spans="2:8">
      <c r="B50" s="527"/>
      <c r="C50" s="517"/>
      <c r="D50" s="527"/>
      <c r="E50" s="517"/>
      <c r="F50" s="517"/>
      <c r="G50" s="517"/>
      <c r="H50" s="542"/>
    </row>
    <row r="51" spans="2:8">
      <c r="B51" s="523" t="s">
        <v>323</v>
      </c>
      <c r="C51" s="524"/>
      <c r="D51" s="525"/>
      <c r="E51" s="524"/>
      <c r="F51" s="524"/>
      <c r="G51" s="524"/>
      <c r="H51" s="526"/>
    </row>
    <row r="52" spans="2:8">
      <c r="B52" s="527">
        <v>29</v>
      </c>
      <c r="C52" s="517" t="s">
        <v>324</v>
      </c>
      <c r="D52" s="528">
        <v>381091.48447851086</v>
      </c>
      <c r="E52" s="529">
        <v>134048.58360691339</v>
      </c>
      <c r="F52" s="529">
        <v>2078.0718775709361</v>
      </c>
      <c r="G52" s="529">
        <v>0</v>
      </c>
      <c r="H52" s="530">
        <v>517218.13996299519</v>
      </c>
    </row>
    <row r="53" spans="2:8" ht="16.2">
      <c r="B53" s="527">
        <v>30</v>
      </c>
      <c r="C53" s="547" t="s">
        <v>325</v>
      </c>
      <c r="D53" s="528">
        <v>0</v>
      </c>
      <c r="E53" s="529">
        <v>0</v>
      </c>
      <c r="F53" s="529">
        <v>0</v>
      </c>
      <c r="G53" s="529">
        <v>0</v>
      </c>
      <c r="H53" s="530">
        <v>0</v>
      </c>
    </row>
    <row r="54" spans="2:8">
      <c r="B54" s="527">
        <v>31</v>
      </c>
      <c r="C54" s="517" t="s">
        <v>292</v>
      </c>
      <c r="D54" s="528">
        <v>0</v>
      </c>
      <c r="E54" s="529">
        <v>0</v>
      </c>
      <c r="F54" s="529">
        <v>0</v>
      </c>
      <c r="G54" s="529">
        <v>0</v>
      </c>
      <c r="H54" s="530">
        <v>0</v>
      </c>
    </row>
    <row r="55" spans="2:8">
      <c r="B55" s="527">
        <v>32</v>
      </c>
      <c r="C55" s="517" t="s">
        <v>326</v>
      </c>
      <c r="D55" s="528">
        <v>1259540.0782348076</v>
      </c>
      <c r="E55" s="529">
        <v>50206.82634889472</v>
      </c>
      <c r="F55" s="529">
        <v>1640.7633494789907</v>
      </c>
      <c r="G55" s="529">
        <v>0</v>
      </c>
      <c r="H55" s="530">
        <v>1311387.6679331814</v>
      </c>
    </row>
    <row r="56" spans="2:8">
      <c r="B56" s="548">
        <v>33</v>
      </c>
      <c r="C56" s="547" t="s">
        <v>327</v>
      </c>
      <c r="D56" s="528">
        <v>96943.726730299211</v>
      </c>
      <c r="E56" s="529">
        <v>0</v>
      </c>
      <c r="F56" s="529">
        <v>0</v>
      </c>
      <c r="G56" s="529">
        <v>0</v>
      </c>
      <c r="H56" s="530">
        <v>96943.726730299211</v>
      </c>
    </row>
    <row r="57" spans="2:8">
      <c r="B57" s="527"/>
      <c r="C57" s="531" t="s">
        <v>328</v>
      </c>
      <c r="D57" s="532">
        <v>33638120.125551835</v>
      </c>
      <c r="E57" s="533">
        <v>1351006.9647468573</v>
      </c>
      <c r="F57" s="533">
        <v>42890.140770720202</v>
      </c>
      <c r="G57" s="533">
        <v>0</v>
      </c>
      <c r="H57" s="534">
        <v>35032017.231069408</v>
      </c>
    </row>
    <row r="58" spans="2:8" ht="15" thickBot="1">
      <c r="B58" s="549"/>
      <c r="C58" s="550" t="s">
        <v>329</v>
      </c>
      <c r="D58" s="561">
        <v>2.2912969547001207</v>
      </c>
      <c r="E58" s="562">
        <v>1.3727123676450699</v>
      </c>
      <c r="F58" s="562">
        <v>0.11817017201244802</v>
      </c>
      <c r="G58" s="562">
        <v>0</v>
      </c>
      <c r="H58" s="563">
        <v>2.1165941267521253</v>
      </c>
    </row>
    <row r="59" spans="2:8" ht="16.2">
      <c r="B59" s="517"/>
      <c r="C59" s="551" t="s">
        <v>330</v>
      </c>
      <c r="D59" s="517"/>
      <c r="E59" s="517"/>
      <c r="F59" s="517"/>
      <c r="G59" s="517"/>
      <c r="H59" s="517"/>
    </row>
  </sheetData>
  <mergeCells count="1">
    <mergeCell ref="B1:H1"/>
  </mergeCells>
  <pageMargins left="0.25" right="0.25"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B2"/>
  <sheetViews>
    <sheetView workbookViewId="0">
      <selection activeCell="O19" sqref="O19"/>
    </sheetView>
  </sheetViews>
  <sheetFormatPr defaultRowHeight="14.4"/>
  <sheetData>
    <row r="2" spans="2:2">
      <c r="B2" s="362" t="s">
        <v>148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6"/>
  <sheetViews>
    <sheetView zoomScale="90" zoomScaleNormal="90" workbookViewId="0">
      <selection activeCell="C3" sqref="C3"/>
    </sheetView>
  </sheetViews>
  <sheetFormatPr defaultRowHeight="14.4"/>
  <cols>
    <col min="1" max="1" width="16.5546875" customWidth="1"/>
    <col min="2" max="2" width="16.109375" customWidth="1"/>
    <col min="3" max="3" width="20.88671875" customWidth="1"/>
    <col min="4" max="4" width="34.44140625" customWidth="1"/>
    <col min="5" max="5" width="20" customWidth="1"/>
    <col min="6" max="6" width="15.88671875" customWidth="1"/>
    <col min="7" max="7" width="16.5546875" customWidth="1"/>
    <col min="8" max="8" width="15.109375" customWidth="1"/>
    <col min="9" max="9" width="11" customWidth="1"/>
    <col min="10" max="10" width="11.88671875" customWidth="1"/>
    <col min="11" max="11" width="11.44140625" customWidth="1"/>
    <col min="12" max="12" width="12.44140625" customWidth="1"/>
    <col min="13" max="13" width="13.44140625" customWidth="1"/>
    <col min="15" max="15" width="34.6640625" customWidth="1"/>
  </cols>
  <sheetData>
    <row r="1" spans="1:13" ht="23.1" customHeight="1">
      <c r="A1" t="s">
        <v>331</v>
      </c>
      <c r="B1" s="12" t="s">
        <v>332</v>
      </c>
    </row>
    <row r="2" spans="1:13">
      <c r="A2" s="615" t="s">
        <v>333</v>
      </c>
      <c r="B2" s="615"/>
      <c r="C2" s="616"/>
      <c r="D2" s="234"/>
      <c r="E2" s="235" t="s">
        <v>334</v>
      </c>
      <c r="F2" s="617" t="s">
        <v>335</v>
      </c>
      <c r="G2" s="618"/>
      <c r="H2" s="619"/>
      <c r="I2" s="620" t="s">
        <v>336</v>
      </c>
      <c r="J2" s="621"/>
      <c r="K2" s="621"/>
      <c r="L2" s="621"/>
      <c r="M2" s="622"/>
    </row>
    <row r="3" spans="1:13" ht="72">
      <c r="A3" s="236" t="s">
        <v>337</v>
      </c>
      <c r="B3" s="237" t="s">
        <v>338</v>
      </c>
      <c r="C3" s="238" t="s">
        <v>281</v>
      </c>
      <c r="D3" s="238" t="s">
        <v>194</v>
      </c>
      <c r="E3" s="239" t="s">
        <v>173</v>
      </c>
      <c r="F3" s="240" t="s">
        <v>339</v>
      </c>
      <c r="G3" s="240" t="s">
        <v>340</v>
      </c>
      <c r="H3" s="240" t="s">
        <v>341</v>
      </c>
      <c r="I3" s="241" t="s">
        <v>342</v>
      </c>
      <c r="J3" s="241" t="s">
        <v>343</v>
      </c>
      <c r="K3" s="242" t="s">
        <v>344</v>
      </c>
      <c r="L3" s="242" t="s">
        <v>345</v>
      </c>
      <c r="M3" s="242" t="s">
        <v>346</v>
      </c>
    </row>
    <row r="4" spans="1:13">
      <c r="A4" s="243" t="s">
        <v>347</v>
      </c>
      <c r="B4" s="244" t="s">
        <v>43</v>
      </c>
      <c r="C4" s="243" t="s">
        <v>224</v>
      </c>
      <c r="D4" s="245" t="s">
        <v>99</v>
      </c>
      <c r="E4" s="255">
        <f>'Ap B - Qtr NG Master'!$F$8</f>
        <v>4299</v>
      </c>
      <c r="F4" s="247"/>
      <c r="G4" s="248">
        <f>SUM('Ap C - Qtr NG LMI'!$F$8:$G$8)</f>
        <v>22202.68694</v>
      </c>
      <c r="H4" s="258">
        <f>'Ap B - Qtr NG Master'!$J$8</f>
        <v>22978.265933682429</v>
      </c>
      <c r="I4" s="249"/>
      <c r="J4" s="249"/>
      <c r="K4" s="250"/>
      <c r="L4" s="231">
        <f>'Ap B - Qtr NG Master'!$N$8</f>
        <v>57281.240379999799</v>
      </c>
      <c r="M4" s="231">
        <f>'Ap B - Qtr NG Master'!$S$8</f>
        <v>1036345.36411998</v>
      </c>
    </row>
    <row r="5" spans="1:13">
      <c r="A5" s="243" t="s">
        <v>347</v>
      </c>
      <c r="B5" s="244" t="s">
        <v>43</v>
      </c>
      <c r="C5" s="243" t="s">
        <v>224</v>
      </c>
      <c r="D5" s="245" t="s">
        <v>101</v>
      </c>
      <c r="E5" s="255">
        <f>'Ap B - Qtr NG Master'!$F$9</f>
        <v>1221</v>
      </c>
      <c r="F5" s="247"/>
      <c r="G5" s="248">
        <f>SUM('Ap C - Qtr NG LMI'!$F$9:$G$9)</f>
        <v>0.32279999999999998</v>
      </c>
      <c r="H5" s="258">
        <f>'Ap B - Qtr NG Master'!$J$9</f>
        <v>361.56448622256312</v>
      </c>
      <c r="I5" s="249"/>
      <c r="J5" s="249"/>
      <c r="K5" s="250"/>
      <c r="L5" s="231">
        <f>'Ap B - Qtr NG Master'!$N$9</f>
        <v>862.72700000000407</v>
      </c>
      <c r="M5" s="231">
        <f>'Ap B - Qtr NG Master'!$S$9</f>
        <v>9969.0839999999698</v>
      </c>
    </row>
    <row r="6" spans="1:13">
      <c r="A6" s="243" t="s">
        <v>347</v>
      </c>
      <c r="B6" s="244" t="s">
        <v>43</v>
      </c>
      <c r="C6" s="243" t="s">
        <v>224</v>
      </c>
      <c r="D6" s="245" t="s">
        <v>188</v>
      </c>
      <c r="E6" s="255">
        <f>'Ap B - Qtr NG Master'!$F$10</f>
        <v>9868</v>
      </c>
      <c r="F6" s="247"/>
      <c r="G6" s="248">
        <f>SUM('Ap C - Qtr NG LMI'!$F$10:$G$10)</f>
        <v>899.28997999998251</v>
      </c>
      <c r="H6" s="258">
        <f>'Ap B - Qtr NG Master'!$J$10</f>
        <v>1073.0501820498696</v>
      </c>
      <c r="I6" s="249"/>
      <c r="J6" s="249"/>
      <c r="K6" s="250"/>
      <c r="L6" s="231">
        <f>'Ap B - Qtr NG Master'!$N$10</f>
        <v>39323.3599999988</v>
      </c>
      <c r="M6" s="231">
        <f>'Ap B - Qtr NG Master'!$S$10</f>
        <v>304085.65900001599</v>
      </c>
    </row>
    <row r="7" spans="1:13">
      <c r="A7" s="243" t="s">
        <v>347</v>
      </c>
      <c r="B7" s="244" t="s">
        <v>43</v>
      </c>
      <c r="C7" s="243" t="s">
        <v>224</v>
      </c>
      <c r="D7" s="245" t="s">
        <v>189</v>
      </c>
      <c r="E7" s="255">
        <f>'Ap B - Qtr NG Master'!$F$11</f>
        <v>12</v>
      </c>
      <c r="F7" s="247"/>
      <c r="G7" s="248">
        <f>SUM('Ap C - Qtr NG LMI'!$F$11:$G$11)</f>
        <v>166</v>
      </c>
      <c r="H7" s="258">
        <f>'Ap B - Qtr NG Master'!$J$11</f>
        <v>0.32279999999999998</v>
      </c>
      <c r="I7" s="249"/>
      <c r="J7" s="249"/>
      <c r="K7" s="250"/>
      <c r="L7" s="231">
        <f>'Ap B - Qtr NG Master'!$N$11</f>
        <v>51</v>
      </c>
      <c r="M7" s="231">
        <f>'Ap B - Qtr NG Master'!$S$11</f>
        <v>506.1</v>
      </c>
    </row>
    <row r="8" spans="1:13">
      <c r="A8" s="243" t="s">
        <v>347</v>
      </c>
      <c r="B8" s="244" t="s">
        <v>43</v>
      </c>
      <c r="C8" s="243" t="s">
        <v>224</v>
      </c>
      <c r="D8" s="245"/>
      <c r="E8" s="257">
        <f>'Ap B - Qtr NG Master'!$F$12</f>
        <v>15400</v>
      </c>
      <c r="F8" s="256">
        <f>'Ap B - Qtr NG Master'!$I$12</f>
        <v>20072.82728832186</v>
      </c>
      <c r="G8" s="248">
        <f>SUM('Ap C - Qtr NG LMI'!$F$12:$G$12)</f>
        <v>23268.299719999999</v>
      </c>
      <c r="H8" s="258">
        <f>'Ap B - Qtr NG Master'!$J$12</f>
        <v>24413.203401954863</v>
      </c>
      <c r="I8" s="249"/>
      <c r="J8" s="249"/>
      <c r="K8" s="250"/>
      <c r="L8" s="231">
        <f>'Ap B - Qtr NG Master'!$N$12</f>
        <v>97518.32737999862</v>
      </c>
      <c r="M8" s="231">
        <f>'Ap B - Qtr NG Master'!$S$12</f>
        <v>1350906.2071199981</v>
      </c>
    </row>
    <row r="9" spans="1:13">
      <c r="A9" s="243" t="s">
        <v>347</v>
      </c>
      <c r="B9" s="244" t="s">
        <v>43</v>
      </c>
      <c r="C9" s="244" t="s">
        <v>146</v>
      </c>
      <c r="D9" s="245" t="s">
        <v>191</v>
      </c>
      <c r="E9" s="255">
        <f>'Ap B - Qtr NG Master'!$F$13</f>
        <v>235</v>
      </c>
      <c r="F9" s="256">
        <f>'Ap B - Qtr NG Master'!$I$13</f>
        <v>3141.8947303341315</v>
      </c>
      <c r="G9" s="248">
        <f>SUM('Ap C - Qtr NG LMI'!$F$13:$G$13)</f>
        <v>3464.4684999999999</v>
      </c>
      <c r="H9" s="258">
        <f>'Ap B - Qtr NG Master'!$J$13</f>
        <v>4067.8466737939498</v>
      </c>
      <c r="I9" s="249"/>
      <c r="J9" s="249"/>
      <c r="K9" s="250"/>
      <c r="L9" s="231">
        <f>'Ap B - Qtr NG Master'!$N$13</f>
        <v>6727.5018399999999</v>
      </c>
      <c r="M9" s="231">
        <f>'Ap B - Qtr NG Master'!$S$13</f>
        <v>137427.54498999999</v>
      </c>
    </row>
    <row r="10" spans="1:13">
      <c r="A10" s="243" t="s">
        <v>347</v>
      </c>
      <c r="B10" s="244" t="s">
        <v>43</v>
      </c>
      <c r="C10" s="244" t="s">
        <v>146</v>
      </c>
      <c r="D10" s="245" t="s">
        <v>125</v>
      </c>
      <c r="E10" s="255">
        <f>'Ap B - Qtr NG Master'!$F$14</f>
        <v>437</v>
      </c>
      <c r="F10" s="256">
        <f>'Ap B - Qtr NG Master'!$I$14</f>
        <v>659.96633119520777</v>
      </c>
      <c r="G10" s="248">
        <f>SUM('Ap C - Qtr NG LMI'!$F$14:$G$14)</f>
        <v>118.60056000000003</v>
      </c>
      <c r="H10" s="258">
        <f>'Ap B - Qtr NG Master'!$J$14</f>
        <v>235.85944865121604</v>
      </c>
      <c r="I10" s="249"/>
      <c r="J10" s="249"/>
      <c r="K10" s="250"/>
      <c r="L10" s="231">
        <f>'Ap B - Qtr NG Master'!$N$14</f>
        <v>614.547200000001</v>
      </c>
      <c r="M10" s="231">
        <f>'Ap B - Qtr NG Master'!$S$14</f>
        <v>6167.2623299999996</v>
      </c>
    </row>
    <row r="11" spans="1:13">
      <c r="A11" s="243" t="s">
        <v>347</v>
      </c>
      <c r="B11" s="244" t="s">
        <v>43</v>
      </c>
      <c r="C11" s="244" t="s">
        <v>146</v>
      </c>
      <c r="D11" s="245" t="s">
        <v>108</v>
      </c>
      <c r="E11" s="255">
        <f>'Ap B - Qtr NG Master'!$F$15</f>
        <v>142</v>
      </c>
      <c r="F11" s="256">
        <f>'Ap B - Qtr NG Master'!$I$15</f>
        <v>4209.1579242976168</v>
      </c>
      <c r="G11" s="248">
        <f>SUM('Ap C - Qtr NG LMI'!$F$15:$G$15)</f>
        <v>977.64170000000024</v>
      </c>
      <c r="H11" s="258">
        <f>'Ap B - Qtr NG Master'!$J$15</f>
        <v>1441.8515414893852</v>
      </c>
      <c r="I11" s="249"/>
      <c r="J11" s="249"/>
      <c r="K11" s="250"/>
      <c r="L11" s="231">
        <f>'Ap B - Qtr NG Master'!$N$15</f>
        <v>3053.8663299999998</v>
      </c>
      <c r="M11" s="231">
        <f>'Ap B - Qtr NG Master'!$S$15</f>
        <v>76120.408530000001</v>
      </c>
    </row>
    <row r="12" spans="1:13">
      <c r="A12" s="243" t="s">
        <v>347</v>
      </c>
      <c r="B12" s="244" t="s">
        <v>43</v>
      </c>
      <c r="C12" s="244" t="s">
        <v>110</v>
      </c>
      <c r="D12" s="245" t="s">
        <v>110</v>
      </c>
      <c r="E12" s="255">
        <f>'Ap B - Qtr NG Master'!$F$16</f>
        <v>182849</v>
      </c>
      <c r="F12" s="256">
        <f>'Ap B - Qtr NG Master'!$I$16</f>
        <v>1102.9280443233167</v>
      </c>
      <c r="G12" s="248">
        <f>SUM('Ap C - Qtr NG LMI'!$F$16:$G$16)</f>
        <v>673</v>
      </c>
      <c r="H12" s="258">
        <f>'Ap B - Qtr NG Master'!$J$16</f>
        <v>726</v>
      </c>
      <c r="I12" s="249"/>
      <c r="J12" s="249"/>
      <c r="K12" s="250"/>
      <c r="L12" s="231">
        <f>'Ap B - Qtr NG Master'!$N$16</f>
        <v>142592</v>
      </c>
      <c r="M12" s="231">
        <f>'Ap B - Qtr NG Master'!$S$16</f>
        <v>299443.20000000001</v>
      </c>
    </row>
    <row r="13" spans="1:13">
      <c r="A13" s="243" t="s">
        <v>347</v>
      </c>
      <c r="B13" s="244" t="s">
        <v>43</v>
      </c>
      <c r="C13" s="244" t="s">
        <v>348</v>
      </c>
      <c r="D13" s="245" t="s">
        <v>348</v>
      </c>
      <c r="E13" s="255">
        <f>'Tables 2-6'!$C$21</f>
        <v>432</v>
      </c>
      <c r="F13" s="256">
        <f>'Tables 2-6'!$D$33</f>
        <v>3333</v>
      </c>
      <c r="G13" s="248"/>
      <c r="H13" s="258">
        <f>'Tables 2-6'!$C$33</f>
        <v>2759</v>
      </c>
      <c r="I13" s="249"/>
      <c r="J13" s="249"/>
      <c r="K13" s="250"/>
      <c r="L13" s="231">
        <f>'Tables 2-6'!$C$44</f>
        <v>4393.7765808655304</v>
      </c>
      <c r="M13" s="231"/>
    </row>
    <row r="14" spans="1:13">
      <c r="A14" s="243" t="s">
        <v>347</v>
      </c>
      <c r="B14" s="244" t="s">
        <v>349</v>
      </c>
      <c r="C14" s="244" t="s">
        <v>112</v>
      </c>
      <c r="D14" s="245" t="s">
        <v>112</v>
      </c>
      <c r="E14" s="255">
        <f>'Ap B - Qtr NG Master'!$F$20</f>
        <v>10</v>
      </c>
      <c r="F14" s="256">
        <f>'Ap B - Qtr NG Master'!$I$20</f>
        <v>1357.4301174209195</v>
      </c>
      <c r="G14" s="248">
        <f>' Ap D - Qtr NG Business Class '!$F$8</f>
        <v>202.23</v>
      </c>
      <c r="H14" s="258">
        <f>'Ap B - Qtr NG Master'!$J$20</f>
        <v>545.70258838389418</v>
      </c>
      <c r="I14" s="249"/>
      <c r="J14" s="249"/>
      <c r="K14" s="250"/>
      <c r="L14" s="231">
        <f>'Ap B - Qtr NG Master'!$N$20</f>
        <v>1193.9316599999997</v>
      </c>
      <c r="M14" s="231">
        <f>'Ap B - Qtr NG Master'!$S$20</f>
        <v>15525.794040000001</v>
      </c>
    </row>
    <row r="15" spans="1:13">
      <c r="A15" s="243" t="s">
        <v>347</v>
      </c>
      <c r="B15" s="244" t="s">
        <v>349</v>
      </c>
      <c r="C15" s="243" t="s">
        <v>113</v>
      </c>
      <c r="D15" s="245" t="s">
        <v>196</v>
      </c>
      <c r="E15" s="255">
        <f>'Ap B - Qtr NG Master'!$F$21</f>
        <v>6</v>
      </c>
      <c r="F15" s="256">
        <f>'Ap B - Qtr NG Master'!$I$21</f>
        <v>881.06433219809458</v>
      </c>
      <c r="G15" s="247">
        <f>SUM(' Ap D - Qtr NG Business Class '!$F$9:$G$9)</f>
        <v>192.17</v>
      </c>
      <c r="H15" s="258">
        <f>'Ap B - Qtr NG Master'!$J$21</f>
        <v>343.92541</v>
      </c>
      <c r="I15" s="249"/>
      <c r="J15" s="249"/>
      <c r="K15" s="250"/>
      <c r="L15" s="231">
        <f>'Ap B - Qtr NG Master'!$N$21</f>
        <v>1063.66291</v>
      </c>
      <c r="M15" s="231">
        <f>'Ap B - Qtr NG Master'!$S$21</f>
        <v>21164.798030000002</v>
      </c>
    </row>
    <row r="16" spans="1:13">
      <c r="A16" s="243" t="s">
        <v>347</v>
      </c>
      <c r="B16" s="244" t="s">
        <v>349</v>
      </c>
      <c r="C16" s="243" t="s">
        <v>113</v>
      </c>
      <c r="D16" s="245" t="s">
        <v>115</v>
      </c>
      <c r="E16" s="255">
        <f>'Ap B - Qtr NG Master'!$F$22</f>
        <v>0</v>
      </c>
      <c r="F16" s="256">
        <f>'Ap B - Qtr NG Master'!$I$22</f>
        <v>0</v>
      </c>
      <c r="G16" s="247">
        <f>SUM(' Ap D - Qtr NG Business Class '!$F$10:$G$10)</f>
        <v>0</v>
      </c>
      <c r="H16" s="258">
        <f>'Ap B - Qtr NG Master'!$J$22</f>
        <v>66.970420279672453</v>
      </c>
      <c r="I16" s="249"/>
      <c r="J16" s="249"/>
      <c r="K16" s="250"/>
      <c r="L16" s="231">
        <f>'Ap B - Qtr NG Master'!$N$22</f>
        <v>0</v>
      </c>
      <c r="M16" s="231">
        <f>'Ap B - Qtr NG Master'!$S$22</f>
        <v>0</v>
      </c>
    </row>
    <row r="17" spans="1:13">
      <c r="A17" s="243" t="s">
        <v>347</v>
      </c>
      <c r="B17" s="244" t="s">
        <v>349</v>
      </c>
      <c r="C17" s="243" t="s">
        <v>113</v>
      </c>
      <c r="D17" s="245" t="s">
        <v>116</v>
      </c>
      <c r="E17" s="255">
        <f>'Ap B - Qtr NG Master'!$F$23</f>
        <v>0</v>
      </c>
      <c r="F17" s="256">
        <f>'Ap B - Qtr NG Master'!$I$23</f>
        <v>0</v>
      </c>
      <c r="G17" s="247">
        <f>SUM(' Ap D - Qtr NG Business Class '!$F$11:$G$11)</f>
        <v>0</v>
      </c>
      <c r="H17" s="258">
        <f>'Ap B - Qtr NG Master'!$J$23</f>
        <v>114.36019999999999</v>
      </c>
      <c r="I17" s="249"/>
      <c r="J17" s="249"/>
      <c r="K17" s="250"/>
      <c r="L17" s="231">
        <f>'Ap B - Qtr NG Master'!$N$23</f>
        <v>0</v>
      </c>
      <c r="M17" s="231">
        <f>'Ap B - Qtr NG Master'!$S$23</f>
        <v>0</v>
      </c>
    </row>
    <row r="18" spans="1:13">
      <c r="A18" s="243" t="s">
        <v>347</v>
      </c>
      <c r="B18" s="244" t="s">
        <v>44</v>
      </c>
      <c r="C18" s="243" t="s">
        <v>44</v>
      </c>
      <c r="D18" s="245" t="s">
        <v>199</v>
      </c>
      <c r="E18" s="255">
        <f>'Ap B - Qtr NG Master'!$F$26</f>
        <v>0</v>
      </c>
      <c r="F18" s="247"/>
      <c r="G18" s="248">
        <f>SUM('Ap C - Qtr NG LMI'!$F$19:$G$19)</f>
        <v>0</v>
      </c>
      <c r="H18" s="258">
        <f>'Ap B - Qtr NG Master'!$J$26</f>
        <v>28.123957920236169</v>
      </c>
      <c r="I18" s="249"/>
      <c r="J18" s="249"/>
      <c r="K18" s="250"/>
      <c r="L18" s="231">
        <f>'Ap B - Qtr NG Master'!$N$26</f>
        <v>0</v>
      </c>
      <c r="M18" s="231">
        <f>'Ap B - Qtr NG Master'!$S$26</f>
        <v>0</v>
      </c>
    </row>
    <row r="19" spans="1:13">
      <c r="A19" s="243" t="s">
        <v>347</v>
      </c>
      <c r="B19" s="244" t="s">
        <v>44</v>
      </c>
      <c r="C19" s="243" t="s">
        <v>44</v>
      </c>
      <c r="D19" s="245" t="s">
        <v>112</v>
      </c>
      <c r="E19" s="255">
        <f>'Ap B - Qtr NG Master'!$F$27</f>
        <v>217</v>
      </c>
      <c r="F19" s="247"/>
      <c r="G19" s="248">
        <f>SUM('Ap C - Qtr NG LMI'!$F$20:$G$20)</f>
        <v>25.220679999999945</v>
      </c>
      <c r="H19" s="258">
        <f>'Ap B - Qtr NG Master'!$J$27</f>
        <v>95.063373467925445</v>
      </c>
      <c r="I19" s="249"/>
      <c r="J19" s="249"/>
      <c r="K19" s="250"/>
      <c r="L19" s="231">
        <f>'Ap B - Qtr NG Master'!$N$27</f>
        <v>382.57350000000099</v>
      </c>
      <c r="M19" s="231">
        <f>'Ap B - Qtr NG Master'!$S$27</f>
        <v>3821.6933100000001</v>
      </c>
    </row>
    <row r="20" spans="1:13">
      <c r="A20" s="243" t="s">
        <v>347</v>
      </c>
      <c r="B20" s="244" t="s">
        <v>44</v>
      </c>
      <c r="C20" s="243" t="s">
        <v>44</v>
      </c>
      <c r="D20" s="245" t="s">
        <v>200</v>
      </c>
      <c r="E20" s="255">
        <f>'Ap B - Qtr NG Master'!$F$28</f>
        <v>0</v>
      </c>
      <c r="F20" s="247"/>
      <c r="G20" s="248">
        <f>SUM(' Ap D - Qtr NG Business Class '!$F$14:$G$14)</f>
        <v>0</v>
      </c>
      <c r="H20" s="258">
        <f>'Ap B - Qtr NG Master'!$J$28</f>
        <v>0.44242251194891136</v>
      </c>
      <c r="I20" s="249"/>
      <c r="J20" s="249"/>
      <c r="K20" s="250"/>
      <c r="L20" s="231">
        <f>'Ap B - Qtr NG Master'!$N$28</f>
        <v>0</v>
      </c>
      <c r="M20" s="231">
        <f>'Ap B - Qtr NG Master'!$S$28</f>
        <v>0</v>
      </c>
    </row>
    <row r="21" spans="1:13">
      <c r="A21" s="243" t="s">
        <v>347</v>
      </c>
      <c r="B21" s="244" t="s">
        <v>44</v>
      </c>
      <c r="C21" s="243" t="s">
        <v>44</v>
      </c>
      <c r="D21" s="245" t="s">
        <v>116</v>
      </c>
      <c r="E21" s="255">
        <f>'Ap B - Qtr NG Master'!$F$29</f>
        <v>0</v>
      </c>
      <c r="F21" s="247"/>
      <c r="G21" s="248">
        <f>SUM(' Ap D - Qtr NG Business Class '!$F$15:$G$15)</f>
        <v>0</v>
      </c>
      <c r="H21" s="258">
        <f>'Ap B - Qtr NG Master'!$J$29</f>
        <v>271.31199956266062</v>
      </c>
      <c r="I21" s="249"/>
      <c r="J21" s="249"/>
      <c r="K21" s="250"/>
      <c r="L21" s="231">
        <f>'Ap B - Qtr NG Master'!$N$29</f>
        <v>0</v>
      </c>
      <c r="M21" s="231">
        <f>'Ap B - Qtr NG Master'!$S$29</f>
        <v>0</v>
      </c>
    </row>
    <row r="22" spans="1:13">
      <c r="A22" s="243" t="s">
        <v>347</v>
      </c>
      <c r="B22" s="244" t="s">
        <v>44</v>
      </c>
      <c r="C22" s="243" t="s">
        <v>44</v>
      </c>
      <c r="D22" s="245"/>
      <c r="E22" s="255">
        <f>'Ap B - Qtr NG Master'!$F$30</f>
        <v>217</v>
      </c>
      <c r="F22" s="256">
        <f>'Ap B - Qtr NG Master'!$I$30</f>
        <v>1211.5550000000001</v>
      </c>
      <c r="G22" s="248">
        <f>SUM('Ap C - Qtr NG LMI'!$F$21:$G$21,' Ap D - Qtr NG Business Class '!$F$16:$G$16)</f>
        <v>25.220679999999945</v>
      </c>
      <c r="H22" s="258">
        <f>'Ap B - Qtr NG Master'!$J$30</f>
        <v>394.94175346277115</v>
      </c>
      <c r="I22" s="249"/>
      <c r="J22" s="249"/>
      <c r="K22" s="250"/>
      <c r="L22" s="231">
        <f>'Ap B - Qtr NG Master'!$N$30</f>
        <v>382.57350000000054</v>
      </c>
      <c r="M22" s="231">
        <f>'Ap B - Qtr NG Master'!$S$30</f>
        <v>3821.6933099999987</v>
      </c>
    </row>
    <row r="23" spans="1:13" ht="28.8">
      <c r="A23" s="243" t="s">
        <v>347</v>
      </c>
      <c r="B23" s="243" t="s">
        <v>350</v>
      </c>
      <c r="C23" s="15" t="s">
        <v>203</v>
      </c>
      <c r="D23" s="245" t="s">
        <v>203</v>
      </c>
      <c r="E23" s="255">
        <f>'Ap B - Qtr NG Master'!$F$32</f>
        <v>0</v>
      </c>
      <c r="F23" s="256">
        <f>'Ap B - Qtr NG Master'!$I$32</f>
        <v>0</v>
      </c>
      <c r="G23" s="248">
        <f>SUM('Ap C - Qtr NG LMI'!$F$22:$G$22)</f>
        <v>0</v>
      </c>
      <c r="H23" s="258">
        <f>'Ap B - Qtr NG Master'!$J$32</f>
        <v>0</v>
      </c>
      <c r="I23" s="249"/>
      <c r="J23" s="249"/>
      <c r="K23" s="250"/>
      <c r="L23" s="231">
        <f>'Ap B - Qtr NG Master'!$N$32</f>
        <v>0</v>
      </c>
      <c r="M23" s="231">
        <f>'Ap B - Qtr NG Master'!$S$32</f>
        <v>0</v>
      </c>
    </row>
    <row r="24" spans="1:13">
      <c r="A24" s="243"/>
      <c r="B24" s="244"/>
      <c r="C24" s="243"/>
      <c r="D24" s="245"/>
      <c r="E24" s="246"/>
      <c r="F24" s="247"/>
      <c r="G24" s="248"/>
      <c r="H24" s="248"/>
      <c r="I24" s="249"/>
      <c r="J24" s="249"/>
      <c r="K24" s="250"/>
      <c r="L24" s="15"/>
      <c r="M24" s="15"/>
    </row>
    <row r="25" spans="1:13">
      <c r="A25" s="243"/>
      <c r="B25" s="244"/>
      <c r="C25" s="243"/>
      <c r="D25" s="245"/>
      <c r="E25" s="246"/>
      <c r="F25" s="247"/>
      <c r="G25" s="248"/>
      <c r="H25" s="248"/>
      <c r="I25" s="249"/>
      <c r="J25" s="249"/>
      <c r="K25" s="250"/>
      <c r="L25" s="15"/>
      <c r="M25" s="15"/>
    </row>
    <row r="26" spans="1:13">
      <c r="A26" s="243"/>
      <c r="B26" s="244"/>
      <c r="C26" s="243"/>
      <c r="D26" s="245"/>
      <c r="E26" s="246"/>
      <c r="F26" s="247"/>
      <c r="G26" s="248"/>
      <c r="H26" s="248"/>
      <c r="I26" s="249"/>
      <c r="J26" s="249"/>
      <c r="K26" s="250"/>
      <c r="L26" s="15"/>
      <c r="M26" s="15"/>
    </row>
    <row r="27" spans="1:13">
      <c r="A27" s="243"/>
      <c r="B27" s="244"/>
      <c r="C27" s="243"/>
      <c r="D27" s="245"/>
      <c r="E27" s="246"/>
      <c r="F27" s="247"/>
      <c r="G27" s="248"/>
      <c r="H27" s="248"/>
      <c r="I27" s="249"/>
      <c r="J27" s="249"/>
      <c r="K27" s="250"/>
      <c r="L27" s="15"/>
      <c r="M27" s="15"/>
    </row>
    <row r="28" spans="1:13">
      <c r="A28" s="243"/>
      <c r="B28" s="244"/>
      <c r="C28" s="243"/>
      <c r="D28" s="245"/>
      <c r="E28" s="246"/>
      <c r="F28" s="247"/>
      <c r="G28" s="248"/>
      <c r="H28" s="248"/>
      <c r="I28" s="249"/>
      <c r="J28" s="249"/>
      <c r="K28" s="250"/>
      <c r="L28" s="15"/>
      <c r="M28" s="15"/>
    </row>
    <row r="29" spans="1:13">
      <c r="A29" s="243"/>
      <c r="B29" s="244"/>
      <c r="C29" s="243"/>
      <c r="D29" s="245"/>
      <c r="E29" s="246"/>
      <c r="F29" s="247"/>
      <c r="G29" s="248"/>
      <c r="H29" s="248"/>
      <c r="I29" s="249"/>
      <c r="J29" s="249"/>
      <c r="K29" s="249"/>
      <c r="L29" s="15"/>
      <c r="M29" s="15"/>
    </row>
    <row r="30" spans="1:13">
      <c r="A30" s="243"/>
      <c r="B30" s="244"/>
      <c r="C30" s="243"/>
      <c r="D30" s="245"/>
      <c r="E30" s="246"/>
      <c r="F30" s="247"/>
      <c r="G30" s="248"/>
      <c r="H30" s="248"/>
      <c r="I30" s="249"/>
      <c r="J30" s="249"/>
      <c r="K30" s="249"/>
      <c r="L30" s="15"/>
      <c r="M30" s="15"/>
    </row>
    <row r="31" spans="1:13">
      <c r="A31" s="243"/>
      <c r="B31" s="244"/>
      <c r="C31" s="243"/>
      <c r="D31" s="245"/>
      <c r="E31" s="246"/>
      <c r="F31" s="247"/>
      <c r="G31" s="248"/>
      <c r="H31" s="248"/>
      <c r="I31" s="249"/>
      <c r="J31" s="249"/>
      <c r="K31" s="249"/>
      <c r="L31" s="15"/>
      <c r="M31" s="15"/>
    </row>
    <row r="32" spans="1:13">
      <c r="A32" s="243"/>
      <c r="B32" s="244"/>
      <c r="C32" s="243"/>
      <c r="D32" s="245"/>
      <c r="E32" s="246"/>
      <c r="F32" s="247"/>
      <c r="G32" s="248"/>
      <c r="H32" s="248"/>
      <c r="I32" s="249"/>
      <c r="J32" s="249"/>
      <c r="K32" s="249"/>
      <c r="L32" s="15"/>
      <c r="M32" s="15"/>
    </row>
    <row r="33" spans="1:13">
      <c r="A33" s="243"/>
      <c r="B33" s="244"/>
      <c r="C33" s="243"/>
      <c r="D33" s="245"/>
      <c r="E33" s="246"/>
      <c r="F33" s="247"/>
      <c r="G33" s="248"/>
      <c r="H33" s="248"/>
      <c r="I33" s="249"/>
      <c r="J33" s="249"/>
      <c r="K33" s="249"/>
      <c r="L33" s="15"/>
      <c r="M33" s="15"/>
    </row>
    <row r="34" spans="1:13">
      <c r="A34" s="243"/>
      <c r="B34" s="244"/>
      <c r="C34" s="243"/>
      <c r="D34" s="245"/>
      <c r="E34" s="246"/>
      <c r="F34" s="247"/>
      <c r="G34" s="248"/>
      <c r="H34" s="248"/>
      <c r="I34" s="249"/>
      <c r="J34" s="249"/>
      <c r="K34" s="249"/>
      <c r="L34" s="15"/>
      <c r="M34" s="15"/>
    </row>
    <row r="35" spans="1:13">
      <c r="A35" s="243"/>
      <c r="B35" s="244"/>
      <c r="C35" s="243"/>
      <c r="D35" s="245"/>
      <c r="E35" s="246"/>
      <c r="F35" s="247"/>
      <c r="G35" s="248"/>
      <c r="H35" s="248"/>
      <c r="I35" s="249"/>
      <c r="J35" s="249"/>
      <c r="K35" s="249"/>
      <c r="L35" s="15"/>
      <c r="M35" s="15"/>
    </row>
    <row r="36" spans="1:13">
      <c r="A36" s="243"/>
      <c r="B36" s="244"/>
      <c r="C36" s="243"/>
      <c r="D36" s="245"/>
      <c r="E36" s="246"/>
      <c r="F36" s="247"/>
      <c r="G36" s="248"/>
      <c r="H36" s="248"/>
      <c r="I36" s="249"/>
      <c r="J36" s="249"/>
      <c r="K36" s="249"/>
      <c r="L36" s="15"/>
      <c r="M36" s="15"/>
    </row>
  </sheetData>
  <mergeCells count="3">
    <mergeCell ref="A2:C2"/>
    <mergeCell ref="F2:H2"/>
    <mergeCell ref="I2:M2"/>
  </mergeCells>
  <conditionalFormatting sqref="G4:G11 G15:G36">
    <cfRule type="expression" dxfId="13" priority="14">
      <formula>IF(#REF!&gt;1,TRUE,FALSE)</formula>
    </cfRule>
  </conditionalFormatting>
  <conditionalFormatting sqref="H4:H8 H11:H36">
    <cfRule type="expression" dxfId="12" priority="13">
      <formula>IF(#REF!&gt;1,TRUE,FALSE)</formula>
    </cfRule>
  </conditionalFormatting>
  <conditionalFormatting sqref="G7">
    <cfRule type="expression" dxfId="11" priority="12">
      <formula>IF(#REF!&gt;1,TRUE,FALSE)</formula>
    </cfRule>
  </conditionalFormatting>
  <conditionalFormatting sqref="H7">
    <cfRule type="expression" dxfId="10" priority="11">
      <formula>IF(#REF!&gt;1,TRUE,FALSE)</formula>
    </cfRule>
  </conditionalFormatting>
  <conditionalFormatting sqref="G8:G11">
    <cfRule type="expression" dxfId="9" priority="10">
      <formula>IF(#REF!&gt;1,TRUE,FALSE)</formula>
    </cfRule>
  </conditionalFormatting>
  <conditionalFormatting sqref="H8:H13">
    <cfRule type="expression" dxfId="8" priority="9">
      <formula>IF(#REF!&gt;1,TRUE,FALSE)</formula>
    </cfRule>
  </conditionalFormatting>
  <conditionalFormatting sqref="G11:G14">
    <cfRule type="expression" dxfId="7" priority="8">
      <formula>IF(#REF!&gt;1,TRUE,FALSE)</formula>
    </cfRule>
  </conditionalFormatting>
  <conditionalFormatting sqref="G12:G14">
    <cfRule type="expression" dxfId="6" priority="7">
      <formula>IF(#REF!&gt;1,TRUE,FALSE)</formula>
    </cfRule>
  </conditionalFormatting>
  <conditionalFormatting sqref="H8">
    <cfRule type="expression" dxfId="5" priority="6">
      <formula>IF(#REF!&gt;1,TRUE,FALSE)</formula>
    </cfRule>
  </conditionalFormatting>
  <conditionalFormatting sqref="G10">
    <cfRule type="expression" dxfId="4" priority="5">
      <formula>IF(#REF!&gt;1,TRUE,FALSE)</formula>
    </cfRule>
  </conditionalFormatting>
  <conditionalFormatting sqref="H10">
    <cfRule type="expression" dxfId="3" priority="4">
      <formula>IF(#REF!&gt;1,TRUE,FALSE)</formula>
    </cfRule>
  </conditionalFormatting>
  <conditionalFormatting sqref="G8">
    <cfRule type="expression" dxfId="2" priority="3">
      <formula>IF(#REF!&gt;1,TRUE,FALSE)</formula>
    </cfRule>
  </conditionalFormatting>
  <conditionalFormatting sqref="G12:G13">
    <cfRule type="expression" dxfId="1" priority="2">
      <formula>IF(#REF!&gt;1,TRUE,FALSE)</formula>
    </cfRule>
  </conditionalFormatting>
  <conditionalFormatting sqref="G12:G13">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D00-000000000000}">
          <x14:formula1>
            <xm:f>Lookup_Sheet!$A$18:$A$24</xm:f>
          </x14:formula1>
          <xm:sqref>A4:A36</xm:sqref>
        </x14:dataValidation>
        <x14:dataValidation type="list" allowBlank="1" showInputMessage="1" showErrorMessage="1" xr:uid="{00000000-0002-0000-0D00-000001000000}">
          <x14:formula1>
            <xm:f>Lookup_Sheet!$A$2:$A$5</xm:f>
          </x14:formula1>
          <xm:sqref>B4:B36</xm:sqref>
        </x14:dataValidation>
        <x14:dataValidation type="list" allowBlank="1" showInputMessage="1" xr:uid="{00000000-0002-0000-0D00-000002000000}">
          <x14:formula1>
            <xm:f>Lookup_Sheet!$A$8:$A$10</xm:f>
          </x14:formula1>
          <xm:sqref>C4:C36</xm:sqref>
        </x14:dataValidation>
        <x14:dataValidation type="list" allowBlank="1" showInputMessage="1" showErrorMessage="1" xr:uid="{00000000-0002-0000-0D00-000003000000}">
          <x14:formula1>
            <xm:f>Lookup_Sheet!$A$28:$A$39</xm:f>
          </x14:formula1>
          <xm:sqref>B1</xm:sqref>
        </x14:dataValidation>
        <x14:dataValidation type="list" allowBlank="1" showInputMessage="1" xr:uid="{00000000-0002-0000-0D00-000004000000}">
          <x14:formula1>
            <xm:f>Lookup_Sheet!$A$13:$A$15</xm:f>
          </x14:formula1>
          <xm:sqref>D4:D36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9"/>
  <sheetViews>
    <sheetView topLeftCell="A16" workbookViewId="0">
      <selection activeCell="A36" sqref="A36:A39"/>
    </sheetView>
  </sheetViews>
  <sheetFormatPr defaultRowHeight="14.4"/>
  <cols>
    <col min="1" max="1" width="51.88671875" bestFit="1" customWidth="1"/>
    <col min="3" max="3" width="7.44140625" bestFit="1" customWidth="1"/>
  </cols>
  <sheetData>
    <row r="1" spans="1:1">
      <c r="A1" s="251" t="s">
        <v>338</v>
      </c>
    </row>
    <row r="2" spans="1:1">
      <c r="A2" s="15" t="s">
        <v>43</v>
      </c>
    </row>
    <row r="3" spans="1:1">
      <c r="A3" s="15" t="s">
        <v>349</v>
      </c>
    </row>
    <row r="4" spans="1:1">
      <c r="A4" s="15" t="s">
        <v>44</v>
      </c>
    </row>
    <row r="5" spans="1:1">
      <c r="A5" s="15" t="s">
        <v>350</v>
      </c>
    </row>
    <row r="7" spans="1:1">
      <c r="A7" s="251" t="s">
        <v>281</v>
      </c>
    </row>
    <row r="8" spans="1:1">
      <c r="A8" s="15" t="s">
        <v>224</v>
      </c>
    </row>
    <row r="9" spans="1:1">
      <c r="A9" s="15" t="s">
        <v>112</v>
      </c>
    </row>
    <row r="10" spans="1:1">
      <c r="A10" s="15" t="s">
        <v>44</v>
      </c>
    </row>
    <row r="12" spans="1:1">
      <c r="A12" s="251" t="s">
        <v>194</v>
      </c>
    </row>
    <row r="13" spans="1:1">
      <c r="A13" s="15" t="s">
        <v>199</v>
      </c>
    </row>
    <row r="14" spans="1:1">
      <c r="A14" s="15" t="s">
        <v>114</v>
      </c>
    </row>
    <row r="15" spans="1:1">
      <c r="A15" s="15" t="s">
        <v>112</v>
      </c>
    </row>
    <row r="17" spans="1:1">
      <c r="A17" s="251" t="s">
        <v>351</v>
      </c>
    </row>
    <row r="18" spans="1:1">
      <c r="A18" s="252" t="s">
        <v>352</v>
      </c>
    </row>
    <row r="19" spans="1:1">
      <c r="A19" s="252" t="s">
        <v>347</v>
      </c>
    </row>
    <row r="20" spans="1:1">
      <c r="A20" s="252" t="s">
        <v>353</v>
      </c>
    </row>
    <row r="21" spans="1:1">
      <c r="A21" s="252" t="s">
        <v>354</v>
      </c>
    </row>
    <row r="22" spans="1:1">
      <c r="A22" s="252" t="s">
        <v>355</v>
      </c>
    </row>
    <row r="23" spans="1:1">
      <c r="A23" s="252" t="s">
        <v>356</v>
      </c>
    </row>
    <row r="24" spans="1:1">
      <c r="A24" s="252" t="s">
        <v>357</v>
      </c>
    </row>
    <row r="27" spans="1:1">
      <c r="A27" s="253" t="s">
        <v>358</v>
      </c>
    </row>
    <row r="28" spans="1:1">
      <c r="A28" s="254" t="s">
        <v>359</v>
      </c>
    </row>
    <row r="29" spans="1:1">
      <c r="A29" s="254" t="s">
        <v>360</v>
      </c>
    </row>
    <row r="30" spans="1:1">
      <c r="A30" s="254" t="s">
        <v>361</v>
      </c>
    </row>
    <row r="31" spans="1:1">
      <c r="A31" s="254" t="s">
        <v>332</v>
      </c>
    </row>
    <row r="32" spans="1:1">
      <c r="A32" s="254" t="s">
        <v>362</v>
      </c>
    </row>
    <row r="33" spans="1:1">
      <c r="A33" s="254" t="s">
        <v>363</v>
      </c>
    </row>
    <row r="34" spans="1:1">
      <c r="A34" s="254" t="s">
        <v>364</v>
      </c>
    </row>
    <row r="35" spans="1:1">
      <c r="A35" s="254" t="s">
        <v>365</v>
      </c>
    </row>
    <row r="36" spans="1:1">
      <c r="A36" s="254" t="s">
        <v>366</v>
      </c>
    </row>
    <row r="37" spans="1:1">
      <c r="A37" s="254" t="s">
        <v>367</v>
      </c>
    </row>
    <row r="38" spans="1:1">
      <c r="A38" s="254" t="s">
        <v>368</v>
      </c>
    </row>
    <row r="39" spans="1:1">
      <c r="A39" s="254" t="s">
        <v>369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O67"/>
  <sheetViews>
    <sheetView zoomScaleNormal="100" workbookViewId="0">
      <selection activeCell="E10" sqref="E10"/>
    </sheetView>
  </sheetViews>
  <sheetFormatPr defaultRowHeight="14.4"/>
  <cols>
    <col min="1" max="1" width="51.6640625" customWidth="1"/>
    <col min="2" max="2" width="14.6640625" bestFit="1" customWidth="1"/>
    <col min="3" max="7" width="13.33203125" customWidth="1"/>
    <col min="8" max="8" width="6.33203125" customWidth="1"/>
    <col min="9" max="9" width="20.33203125" customWidth="1"/>
    <col min="10" max="20" width="11.6640625" customWidth="1"/>
  </cols>
  <sheetData>
    <row r="1" spans="1:15">
      <c r="A1" t="s">
        <v>19</v>
      </c>
      <c r="I1" t="s">
        <v>20</v>
      </c>
      <c r="J1" t="s">
        <v>21</v>
      </c>
      <c r="L1" s="354"/>
      <c r="M1" s="354"/>
      <c r="N1" s="257"/>
      <c r="O1" s="357"/>
    </row>
    <row r="2" spans="1:15" ht="36">
      <c r="A2" s="227"/>
      <c r="B2" s="227" t="s">
        <v>22</v>
      </c>
      <c r="C2" s="416" t="s">
        <v>23</v>
      </c>
      <c r="D2" s="416" t="s">
        <v>24</v>
      </c>
      <c r="E2" s="36" t="s">
        <v>25</v>
      </c>
      <c r="F2" s="227" t="s">
        <v>26</v>
      </c>
      <c r="G2" s="36" t="s">
        <v>27</v>
      </c>
      <c r="I2" s="358">
        <v>1.31</v>
      </c>
      <c r="J2" s="358">
        <v>0.99</v>
      </c>
      <c r="L2" s="352"/>
      <c r="M2" s="357"/>
    </row>
    <row r="3" spans="1:15">
      <c r="A3" s="356" t="s">
        <v>28</v>
      </c>
      <c r="B3" s="379">
        <v>253146</v>
      </c>
      <c r="C3" s="380">
        <v>4394</v>
      </c>
      <c r="D3" s="380" t="s">
        <v>17</v>
      </c>
      <c r="E3" s="380">
        <v>257540</v>
      </c>
      <c r="F3" s="381">
        <v>195943</v>
      </c>
      <c r="G3" s="378">
        <v>1.31</v>
      </c>
      <c r="L3" s="352"/>
    </row>
    <row r="4" spans="1:15">
      <c r="A4" s="356" t="s">
        <v>29</v>
      </c>
      <c r="B4" s="380">
        <v>1910577</v>
      </c>
      <c r="C4" s="380">
        <v>81201</v>
      </c>
      <c r="D4" s="380" t="s">
        <v>17</v>
      </c>
      <c r="E4" s="380">
        <v>1991778</v>
      </c>
      <c r="F4" s="381">
        <v>1634816</v>
      </c>
      <c r="G4" s="378">
        <v>1.22</v>
      </c>
      <c r="L4" s="352"/>
    </row>
    <row r="5" spans="1:15">
      <c r="A5" s="356" t="s">
        <v>30</v>
      </c>
      <c r="B5" s="382"/>
      <c r="C5" s="382"/>
      <c r="D5" s="382"/>
      <c r="E5" s="382"/>
      <c r="F5" s="382"/>
      <c r="G5" s="383"/>
      <c r="L5" s="352"/>
    </row>
    <row r="6" spans="1:15" ht="16.2">
      <c r="A6" s="356" t="s">
        <v>31</v>
      </c>
      <c r="B6" s="382"/>
      <c r="C6" s="382"/>
      <c r="D6" s="382"/>
      <c r="E6" s="382"/>
      <c r="F6" s="382"/>
      <c r="G6" s="383"/>
      <c r="H6" s="352"/>
      <c r="L6" s="352"/>
    </row>
    <row r="7" spans="1:15">
      <c r="A7" s="356" t="s">
        <v>32</v>
      </c>
      <c r="B7" s="379">
        <v>97947</v>
      </c>
      <c r="C7" s="380">
        <v>81201</v>
      </c>
      <c r="D7" s="380" t="s">
        <v>17</v>
      </c>
      <c r="E7" s="380">
        <v>179148</v>
      </c>
      <c r="F7" s="382"/>
      <c r="G7" s="383"/>
      <c r="H7" s="352"/>
      <c r="I7" s="352"/>
      <c r="J7" s="352"/>
      <c r="K7" s="352"/>
      <c r="L7" s="352"/>
    </row>
    <row r="8" spans="1:15">
      <c r="A8" s="356" t="s">
        <v>33</v>
      </c>
      <c r="B8" s="379">
        <v>15526</v>
      </c>
      <c r="C8" s="382"/>
      <c r="D8" s="380" t="s">
        <v>17</v>
      </c>
      <c r="E8" s="380">
        <v>15526</v>
      </c>
      <c r="F8" s="382"/>
      <c r="G8" s="383"/>
      <c r="H8" s="352"/>
      <c r="I8" s="352"/>
      <c r="J8" s="352"/>
      <c r="K8" s="352"/>
      <c r="L8" s="352"/>
    </row>
    <row r="9" spans="1:15" ht="18" customHeight="1">
      <c r="A9" s="559" t="s">
        <v>370</v>
      </c>
      <c r="B9" s="379">
        <v>7071.3066600448601</v>
      </c>
      <c r="C9" s="382"/>
      <c r="D9" s="383"/>
      <c r="E9" s="379">
        <v>7071.3066600448601</v>
      </c>
      <c r="F9" s="383"/>
      <c r="G9" s="383"/>
      <c r="H9" s="352"/>
      <c r="I9" s="352"/>
      <c r="J9" s="352"/>
      <c r="K9" s="352"/>
      <c r="L9" s="352"/>
    </row>
    <row r="10" spans="1:15">
      <c r="H10" s="352"/>
      <c r="I10" s="352"/>
      <c r="J10" s="352"/>
      <c r="K10" s="352"/>
      <c r="L10" s="352"/>
    </row>
    <row r="11" spans="1:15" ht="16.2">
      <c r="A11" t="s">
        <v>34</v>
      </c>
      <c r="H11" s="352"/>
      <c r="I11" s="352"/>
      <c r="J11" s="352"/>
      <c r="K11" s="352"/>
      <c r="L11" s="352"/>
    </row>
    <row r="12" spans="1:15" ht="16.2">
      <c r="A12" t="s">
        <v>35</v>
      </c>
      <c r="H12" s="352"/>
      <c r="I12" s="352"/>
      <c r="J12" s="352"/>
      <c r="K12" s="352"/>
      <c r="L12" s="352"/>
    </row>
    <row r="13" spans="1:15" ht="16.2">
      <c r="A13" t="s">
        <v>36</v>
      </c>
      <c r="H13" s="352"/>
      <c r="I13" s="352"/>
      <c r="J13" s="352"/>
      <c r="K13" s="352"/>
      <c r="L13" s="352"/>
    </row>
    <row r="14" spans="1:15">
      <c r="G14" s="355"/>
      <c r="H14" s="352"/>
      <c r="I14" s="352"/>
      <c r="J14" s="352"/>
      <c r="K14" s="352"/>
      <c r="L14" s="352"/>
    </row>
    <row r="15" spans="1:15">
      <c r="A15" s="352" t="s">
        <v>37</v>
      </c>
      <c r="F15" s="355"/>
      <c r="I15" s="352"/>
      <c r="J15" s="352"/>
      <c r="K15" s="352"/>
      <c r="L15" s="352"/>
    </row>
    <row r="16" spans="1:15" ht="36">
      <c r="A16" s="227" t="s">
        <v>38</v>
      </c>
      <c r="B16" s="227" t="s">
        <v>39</v>
      </c>
      <c r="C16" s="36" t="s">
        <v>40</v>
      </c>
      <c r="D16" s="36" t="s">
        <v>41</v>
      </c>
      <c r="E16" s="228" t="s">
        <v>42</v>
      </c>
      <c r="F16" s="355"/>
    </row>
    <row r="17" spans="1:6">
      <c r="A17" s="230" t="s">
        <v>43</v>
      </c>
      <c r="B17" s="384">
        <v>188887</v>
      </c>
      <c r="C17" s="384">
        <v>199063</v>
      </c>
      <c r="D17" s="384">
        <v>177217</v>
      </c>
      <c r="E17" s="386">
        <v>1.1232669552018146</v>
      </c>
      <c r="F17" s="355"/>
    </row>
    <row r="18" spans="1:6">
      <c r="A18" s="230" t="s">
        <v>44</v>
      </c>
      <c r="B18" s="384">
        <v>217</v>
      </c>
      <c r="C18" s="384">
        <v>217</v>
      </c>
      <c r="D18" s="384">
        <v>652</v>
      </c>
      <c r="E18" s="386">
        <v>0.33282208588957057</v>
      </c>
      <c r="F18" s="355"/>
    </row>
    <row r="19" spans="1:6">
      <c r="A19" s="230" t="s">
        <v>45</v>
      </c>
      <c r="B19" s="384">
        <v>3</v>
      </c>
      <c r="C19" s="384">
        <v>16</v>
      </c>
      <c r="D19" s="384">
        <v>858</v>
      </c>
      <c r="E19" s="386">
        <v>1.8648018648018648E-2</v>
      </c>
      <c r="F19" s="355"/>
    </row>
    <row r="20" spans="1:6">
      <c r="A20" s="233" t="s">
        <v>46</v>
      </c>
      <c r="B20" s="385">
        <v>189107</v>
      </c>
      <c r="C20" s="385">
        <v>199296</v>
      </c>
      <c r="D20" s="385">
        <v>178727</v>
      </c>
      <c r="E20" s="387">
        <v>1.115080541831956</v>
      </c>
      <c r="F20" s="355"/>
    </row>
    <row r="21" spans="1:6">
      <c r="A21" s="230" t="s">
        <v>47</v>
      </c>
      <c r="B21" s="384">
        <v>103</v>
      </c>
      <c r="C21" s="384">
        <v>432</v>
      </c>
      <c r="D21" s="384">
        <v>5700</v>
      </c>
      <c r="E21" s="386" t="s">
        <v>17</v>
      </c>
      <c r="F21" s="355"/>
    </row>
    <row r="22" spans="1:6">
      <c r="A22" s="233" t="s">
        <v>48</v>
      </c>
      <c r="B22" s="385">
        <v>189210</v>
      </c>
      <c r="C22" s="385">
        <v>199728</v>
      </c>
      <c r="D22" s="385">
        <v>178727</v>
      </c>
      <c r="E22" s="387">
        <v>1.1174976360594651</v>
      </c>
      <c r="F22" s="355"/>
    </row>
    <row r="23" spans="1:6">
      <c r="A23" s="516" t="s">
        <v>49</v>
      </c>
    </row>
    <row r="24" spans="1:6">
      <c r="A24" t="s">
        <v>50</v>
      </c>
    </row>
    <row r="25" spans="1:6">
      <c r="A25" t="s">
        <v>51</v>
      </c>
    </row>
    <row r="27" spans="1:6">
      <c r="A27" t="s">
        <v>52</v>
      </c>
    </row>
    <row r="28" spans="1:6" ht="36">
      <c r="A28" s="227" t="s">
        <v>53</v>
      </c>
      <c r="B28" s="227" t="s">
        <v>54</v>
      </c>
      <c r="C28" s="36" t="s">
        <v>55</v>
      </c>
      <c r="D28" s="36" t="s">
        <v>56</v>
      </c>
      <c r="E28" s="228" t="s">
        <v>57</v>
      </c>
    </row>
    <row r="29" spans="1:6">
      <c r="A29" s="230" t="s">
        <v>43</v>
      </c>
      <c r="B29" s="388">
        <v>12174</v>
      </c>
      <c r="C29" s="388">
        <v>30885</v>
      </c>
      <c r="D29" s="388">
        <v>29187</v>
      </c>
      <c r="E29" s="386">
        <v>1.06</v>
      </c>
    </row>
    <row r="30" spans="1:6">
      <c r="A30" s="230" t="s">
        <v>44</v>
      </c>
      <c r="B30" s="388">
        <v>123</v>
      </c>
      <c r="C30" s="388">
        <v>395</v>
      </c>
      <c r="D30" s="388">
        <v>1212</v>
      </c>
      <c r="E30" s="386">
        <v>0.33</v>
      </c>
    </row>
    <row r="31" spans="1:6">
      <c r="A31" s="230" t="s">
        <v>45</v>
      </c>
      <c r="B31" s="388">
        <v>197</v>
      </c>
      <c r="C31" s="388">
        <v>1071</v>
      </c>
      <c r="D31" s="388">
        <v>2238</v>
      </c>
      <c r="E31" s="386">
        <v>0.48</v>
      </c>
    </row>
    <row r="32" spans="1:6">
      <c r="A32" s="233" t="s">
        <v>46</v>
      </c>
      <c r="B32" s="389">
        <v>12494</v>
      </c>
      <c r="C32" s="389">
        <v>32350</v>
      </c>
      <c r="D32" s="389">
        <v>32637</v>
      </c>
      <c r="E32" s="387">
        <v>0.99</v>
      </c>
    </row>
    <row r="33" spans="1:10">
      <c r="A33" s="230" t="s">
        <v>47</v>
      </c>
      <c r="B33" s="388">
        <v>622</v>
      </c>
      <c r="C33" s="388">
        <v>2759</v>
      </c>
      <c r="D33" s="388">
        <v>3333</v>
      </c>
      <c r="E33" s="386">
        <v>0.83</v>
      </c>
    </row>
    <row r="34" spans="1:10">
      <c r="A34" s="233" t="s">
        <v>48</v>
      </c>
      <c r="B34" s="389">
        <v>13116</v>
      </c>
      <c r="C34" s="389">
        <v>35109</v>
      </c>
      <c r="D34" s="389">
        <v>32637</v>
      </c>
      <c r="E34" s="387">
        <v>1.08</v>
      </c>
    </row>
    <row r="35" spans="1:10">
      <c r="A35" s="516" t="s">
        <v>58</v>
      </c>
    </row>
    <row r="36" spans="1:10">
      <c r="A36" t="s">
        <v>59</v>
      </c>
    </row>
    <row r="38" spans="1:10">
      <c r="A38" t="s">
        <v>60</v>
      </c>
    </row>
    <row r="39" spans="1:10" ht="36">
      <c r="A39" s="227" t="s">
        <v>61</v>
      </c>
      <c r="B39" s="227" t="s">
        <v>62</v>
      </c>
      <c r="C39" s="36" t="s">
        <v>63</v>
      </c>
      <c r="D39" s="36" t="s">
        <v>64</v>
      </c>
      <c r="E39" s="228" t="s">
        <v>65</v>
      </c>
    </row>
    <row r="40" spans="1:10">
      <c r="A40" s="230" t="s">
        <v>43</v>
      </c>
      <c r="B40" s="390">
        <v>65420.567689999501</v>
      </c>
      <c r="C40" s="390">
        <v>250506.24274999864</v>
      </c>
      <c r="D40" s="390">
        <v>184301</v>
      </c>
      <c r="E40" s="386">
        <v>1.3590044398565315</v>
      </c>
      <c r="I40" s="354"/>
      <c r="J40" s="354"/>
    </row>
    <row r="41" spans="1:10">
      <c r="A41" s="230" t="s">
        <v>44</v>
      </c>
      <c r="B41" s="390">
        <v>382.57350000000054</v>
      </c>
      <c r="C41" s="390">
        <v>382.57350000000054</v>
      </c>
      <c r="D41" s="390">
        <v>1801</v>
      </c>
      <c r="E41" s="386">
        <v>0.21242282065519186</v>
      </c>
      <c r="I41" s="204"/>
      <c r="J41" s="204"/>
    </row>
    <row r="42" spans="1:10">
      <c r="A42" s="230" t="s">
        <v>45</v>
      </c>
      <c r="B42" s="390">
        <v>244.16512000000003</v>
      </c>
      <c r="C42" s="390">
        <v>2257.5945699999997</v>
      </c>
      <c r="D42" s="390">
        <v>9841</v>
      </c>
      <c r="E42" s="386">
        <v>0.22940702875724009</v>
      </c>
      <c r="I42" s="41"/>
      <c r="J42" s="353"/>
    </row>
    <row r="43" spans="1:10">
      <c r="A43" s="233" t="s">
        <v>46</v>
      </c>
      <c r="B43" s="391">
        <v>66047.306309999505</v>
      </c>
      <c r="C43" s="391">
        <v>253146.41081999862</v>
      </c>
      <c r="D43" s="391">
        <v>195943</v>
      </c>
      <c r="E43" s="387">
        <v>1.2943753820898658</v>
      </c>
    </row>
    <row r="44" spans="1:10">
      <c r="A44" s="230" t="s">
        <v>47</v>
      </c>
      <c r="B44" s="390">
        <v>938.81715399999996</v>
      </c>
      <c r="C44" s="390">
        <v>4393.7765808655304</v>
      </c>
      <c r="D44" s="390">
        <v>33830</v>
      </c>
      <c r="E44" s="386" t="s">
        <v>17</v>
      </c>
    </row>
    <row r="45" spans="1:10">
      <c r="A45" s="233" t="s">
        <v>48</v>
      </c>
      <c r="B45" s="391">
        <v>66986.123463999509</v>
      </c>
      <c r="C45" s="391">
        <v>257540.18740086415</v>
      </c>
      <c r="D45" s="391">
        <v>195543</v>
      </c>
      <c r="E45" s="387">
        <v>1.3143627861207807</v>
      </c>
    </row>
    <row r="46" spans="1:10">
      <c r="A46" s="516" t="s">
        <v>66</v>
      </c>
    </row>
    <row r="47" spans="1:10">
      <c r="A47" t="s">
        <v>67</v>
      </c>
    </row>
    <row r="49" spans="1:5">
      <c r="A49" t="s">
        <v>68</v>
      </c>
    </row>
    <row r="50" spans="1:5" ht="36">
      <c r="A50" s="227" t="s">
        <v>69</v>
      </c>
      <c r="B50" s="227" t="s">
        <v>70</v>
      </c>
      <c r="C50" s="36" t="s">
        <v>71</v>
      </c>
      <c r="D50" s="36" t="s">
        <v>72</v>
      </c>
      <c r="E50" s="228" t="s">
        <v>73</v>
      </c>
    </row>
    <row r="51" spans="1:5">
      <c r="A51" s="230" t="s">
        <v>74</v>
      </c>
      <c r="B51" s="388">
        <v>249.21323999999998</v>
      </c>
      <c r="C51" s="388">
        <v>358.56245000000001</v>
      </c>
      <c r="D51" s="388">
        <v>609.64800000000002</v>
      </c>
      <c r="E51" s="392">
        <v>0.58814668464425368</v>
      </c>
    </row>
    <row r="52" spans="1:5">
      <c r="A52" s="230" t="s">
        <v>75</v>
      </c>
      <c r="B52" s="388">
        <v>125.61754000000001</v>
      </c>
      <c r="C52" s="388">
        <v>665.93336999999985</v>
      </c>
      <c r="D52" s="388">
        <v>1079.0383936052438</v>
      </c>
      <c r="E52" s="392">
        <v>0.61715447193218731</v>
      </c>
    </row>
    <row r="53" spans="1:5">
      <c r="A53" s="230" t="s">
        <v>76</v>
      </c>
      <c r="B53" s="388">
        <v>103.78541</v>
      </c>
      <c r="C53" s="388">
        <v>338.51515000000006</v>
      </c>
      <c r="D53" s="388">
        <v>737.82548160484623</v>
      </c>
      <c r="E53" s="392">
        <v>0.45880111007239116</v>
      </c>
    </row>
    <row r="54" spans="1:5">
      <c r="A54" s="230" t="s">
        <v>77</v>
      </c>
      <c r="B54" s="388">
        <v>437.41469999999987</v>
      </c>
      <c r="C54" s="388">
        <v>1979.2384999999995</v>
      </c>
      <c r="D54" s="388">
        <v>4083.2777414342818</v>
      </c>
      <c r="E54" s="392">
        <v>0.48471806850561605</v>
      </c>
    </row>
    <row r="55" spans="1:5">
      <c r="A55" s="230" t="s">
        <v>78</v>
      </c>
      <c r="B55" s="388">
        <v>2613</v>
      </c>
      <c r="C55" s="388">
        <v>7144</v>
      </c>
      <c r="D55" s="388">
        <v>10997.215458571074</v>
      </c>
      <c r="E55" s="392">
        <v>0.64961899009008395</v>
      </c>
    </row>
    <row r="56" spans="1:5">
      <c r="A56" s="230" t="s">
        <v>79</v>
      </c>
      <c r="B56" s="388">
        <v>8925.9873000000007</v>
      </c>
      <c r="C56" s="388">
        <v>21777.773440000001</v>
      </c>
      <c r="D56" s="388">
        <v>13711.657773308249</v>
      </c>
      <c r="E56" s="392">
        <v>1.5882669914934451</v>
      </c>
    </row>
    <row r="57" spans="1:5">
      <c r="A57" s="230" t="s">
        <v>80</v>
      </c>
      <c r="B57" s="388">
        <v>38.828000000000003</v>
      </c>
      <c r="C57" s="388">
        <v>86.382999999999996</v>
      </c>
      <c r="D57" s="388">
        <v>1114.8105631157764</v>
      </c>
      <c r="E57" s="392">
        <v>7.7486707480209679E-2</v>
      </c>
    </row>
    <row r="58" spans="1:5">
      <c r="A58" s="230" t="s">
        <v>81</v>
      </c>
      <c r="B58" s="388">
        <v>0</v>
      </c>
      <c r="C58" s="388">
        <v>0</v>
      </c>
      <c r="D58" s="388">
        <v>303.35035402742756</v>
      </c>
      <c r="E58" s="392">
        <v>0</v>
      </c>
    </row>
    <row r="59" spans="1:5">
      <c r="A59" s="233" t="s">
        <v>48</v>
      </c>
      <c r="B59" s="389">
        <v>12493.84619</v>
      </c>
      <c r="C59" s="389">
        <v>32350.405910000001</v>
      </c>
      <c r="D59" s="389">
        <v>32636.823765666901</v>
      </c>
      <c r="E59" s="393">
        <v>0.99122408915391447</v>
      </c>
    </row>
    <row r="67" spans="1:1">
      <c r="A67" s="352"/>
    </row>
  </sheetData>
  <pageMargins left="0.7" right="0.7" top="0.75" bottom="0.75" header="0.3" footer="0.3"/>
  <pageSetup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2:O73"/>
  <sheetViews>
    <sheetView topLeftCell="A52" zoomScale="80" zoomScaleNormal="80" workbookViewId="0">
      <selection activeCell="F74" sqref="F74"/>
    </sheetView>
  </sheetViews>
  <sheetFormatPr defaultRowHeight="14.4"/>
  <cols>
    <col min="1" max="1" width="6.109375" customWidth="1"/>
    <col min="2" max="2" width="43.6640625" customWidth="1"/>
    <col min="3" max="3" width="42.88671875" customWidth="1"/>
    <col min="4" max="4" width="15.44140625" customWidth="1"/>
    <col min="5" max="5" width="13.33203125" customWidth="1"/>
    <col min="6" max="6" width="12.33203125" customWidth="1"/>
    <col min="7" max="8" width="13.33203125" customWidth="1"/>
    <col min="9" max="9" width="15.33203125" customWidth="1"/>
    <col min="10" max="11" width="11.6640625" customWidth="1"/>
    <col min="12" max="12" width="14.5546875" customWidth="1"/>
    <col min="13" max="20" width="11.6640625" customWidth="1"/>
  </cols>
  <sheetData>
    <row r="2" spans="2:15">
      <c r="B2" t="s">
        <v>82</v>
      </c>
    </row>
    <row r="3" spans="2:15" ht="46.95" customHeight="1">
      <c r="B3" s="400" t="s">
        <v>83</v>
      </c>
      <c r="C3" s="401" t="s">
        <v>84</v>
      </c>
      <c r="D3" s="402" t="s">
        <v>85</v>
      </c>
      <c r="E3" s="396" t="s">
        <v>86</v>
      </c>
      <c r="F3" s="354"/>
      <c r="G3" s="354"/>
      <c r="L3" s="354"/>
      <c r="M3" s="354"/>
      <c r="N3" s="354"/>
      <c r="O3" s="354"/>
    </row>
    <row r="4" spans="2:15" ht="16.2">
      <c r="B4" s="361" t="s">
        <v>87</v>
      </c>
      <c r="C4" s="395">
        <v>78317</v>
      </c>
      <c r="D4" s="395">
        <v>303690</v>
      </c>
      <c r="E4" s="394">
        <v>0.20501456779587809</v>
      </c>
      <c r="F4" s="51"/>
      <c r="G4" s="51"/>
      <c r="L4" s="352"/>
    </row>
    <row r="5" spans="2:15" ht="16.2">
      <c r="B5" s="360" t="s">
        <v>88</v>
      </c>
      <c r="C5" s="384">
        <v>7394</v>
      </c>
      <c r="D5" s="384">
        <v>18993</v>
      </c>
      <c r="E5" s="386">
        <v>0.2802137416151893</v>
      </c>
      <c r="F5" s="51"/>
      <c r="G5" s="51"/>
      <c r="L5" s="352"/>
    </row>
    <row r="6" spans="2:15" ht="16.2">
      <c r="B6" s="360" t="s">
        <v>89</v>
      </c>
      <c r="C6" s="403">
        <v>19030288</v>
      </c>
      <c r="D6" s="403">
        <v>68650202</v>
      </c>
      <c r="E6" s="404">
        <v>0.21704130531204832</v>
      </c>
      <c r="F6" s="359"/>
      <c r="G6" s="359"/>
      <c r="L6" s="352"/>
    </row>
    <row r="7" spans="2:15">
      <c r="H7" s="352"/>
      <c r="I7" s="352"/>
      <c r="J7" s="352"/>
      <c r="K7" s="352"/>
      <c r="L7" s="352"/>
    </row>
    <row r="8" spans="2:15" ht="43.2">
      <c r="B8" s="396" t="s">
        <v>90</v>
      </c>
      <c r="C8" s="396" t="s">
        <v>91</v>
      </c>
      <c r="D8" s="396" t="s">
        <v>92</v>
      </c>
      <c r="E8" s="396" t="s">
        <v>93</v>
      </c>
      <c r="F8" s="396" t="s">
        <v>94</v>
      </c>
      <c r="G8" s="396" t="s">
        <v>86</v>
      </c>
      <c r="H8" s="396" t="s">
        <v>95</v>
      </c>
      <c r="I8" s="396" t="s">
        <v>96</v>
      </c>
      <c r="J8" s="396" t="s">
        <v>86</v>
      </c>
    </row>
    <row r="9" spans="2:15" ht="15.6">
      <c r="B9" s="565" t="s">
        <v>97</v>
      </c>
      <c r="C9" s="565"/>
      <c r="D9" s="565"/>
      <c r="E9" s="565"/>
      <c r="F9" s="565"/>
      <c r="G9" s="565"/>
      <c r="H9" s="565"/>
      <c r="I9" s="565"/>
      <c r="J9" s="565"/>
    </row>
    <row r="10" spans="2:15">
      <c r="B10" s="566" t="s">
        <v>98</v>
      </c>
      <c r="C10" s="397" t="s">
        <v>99</v>
      </c>
      <c r="D10" s="398" t="s">
        <v>100</v>
      </c>
      <c r="E10" s="492">
        <v>189</v>
      </c>
      <c r="F10" s="492">
        <v>1679</v>
      </c>
      <c r="G10" s="493">
        <f t="shared" ref="G10:G28" si="0">IFERROR(E10/(E10+F10),"N/A")</f>
        <v>0.10117773019271949</v>
      </c>
      <c r="H10" s="492">
        <v>432</v>
      </c>
      <c r="I10" s="492">
        <v>3867</v>
      </c>
      <c r="J10" s="493">
        <f t="shared" ref="J10:J28" si="1">IFERROR(H10/(H10+I10),"N/A")</f>
        <v>0.10048848569434753</v>
      </c>
    </row>
    <row r="11" spans="2:15">
      <c r="B11" s="566"/>
      <c r="C11" s="397" t="s">
        <v>101</v>
      </c>
      <c r="D11" s="398" t="s">
        <v>100</v>
      </c>
      <c r="E11" s="492">
        <v>50</v>
      </c>
      <c r="F11" s="492">
        <v>455</v>
      </c>
      <c r="G11" s="493">
        <f t="shared" si="0"/>
        <v>9.9009900990099015E-2</v>
      </c>
      <c r="H11" s="492">
        <v>119</v>
      </c>
      <c r="I11" s="492">
        <v>1102</v>
      </c>
      <c r="J11" s="493">
        <f t="shared" si="1"/>
        <v>9.7461097461097462E-2</v>
      </c>
    </row>
    <row r="12" spans="2:15">
      <c r="B12" s="566"/>
      <c r="C12" s="397" t="s">
        <v>102</v>
      </c>
      <c r="D12" s="398" t="s">
        <v>100</v>
      </c>
      <c r="E12" s="492">
        <v>511</v>
      </c>
      <c r="F12" s="492">
        <v>2672</v>
      </c>
      <c r="G12" s="493">
        <f t="shared" si="0"/>
        <v>0.16054037071944707</v>
      </c>
      <c r="H12" s="492">
        <v>1605</v>
      </c>
      <c r="I12" s="492">
        <v>8263</v>
      </c>
      <c r="J12" s="493">
        <f t="shared" si="1"/>
        <v>0.16264693960275639</v>
      </c>
    </row>
    <row r="13" spans="2:15">
      <c r="B13" s="566"/>
      <c r="C13" s="397" t="s">
        <v>103</v>
      </c>
      <c r="D13" s="398" t="s">
        <v>100</v>
      </c>
      <c r="E13" s="492">
        <v>0</v>
      </c>
      <c r="F13" s="492">
        <v>11</v>
      </c>
      <c r="G13" s="493">
        <f t="shared" si="0"/>
        <v>0</v>
      </c>
      <c r="H13" s="492">
        <v>0</v>
      </c>
      <c r="I13" s="492">
        <v>12</v>
      </c>
      <c r="J13" s="493">
        <f t="shared" si="1"/>
        <v>0</v>
      </c>
    </row>
    <row r="14" spans="2:15">
      <c r="B14" s="566" t="s">
        <v>104</v>
      </c>
      <c r="C14" s="397" t="s">
        <v>105</v>
      </c>
      <c r="D14" s="398" t="s">
        <v>100</v>
      </c>
      <c r="E14" s="492">
        <v>4</v>
      </c>
      <c r="F14" s="492">
        <v>22</v>
      </c>
      <c r="G14" s="493">
        <f t="shared" si="0"/>
        <v>0.15384615384615385</v>
      </c>
      <c r="H14" s="492">
        <v>26</v>
      </c>
      <c r="I14" s="492">
        <v>209</v>
      </c>
      <c r="J14" s="493">
        <f t="shared" si="1"/>
        <v>0.11063829787234042</v>
      </c>
    </row>
    <row r="15" spans="2:15">
      <c r="B15" s="566"/>
      <c r="C15" s="397" t="s">
        <v>106</v>
      </c>
      <c r="D15" s="398" t="s">
        <v>107</v>
      </c>
      <c r="E15" s="492">
        <v>54</v>
      </c>
      <c r="F15" s="492">
        <v>294</v>
      </c>
      <c r="G15" s="493">
        <f t="shared" si="0"/>
        <v>0.15517241379310345</v>
      </c>
      <c r="H15" s="492">
        <v>71</v>
      </c>
      <c r="I15" s="492">
        <v>366</v>
      </c>
      <c r="J15" s="493">
        <f t="shared" si="1"/>
        <v>0.16247139588100687</v>
      </c>
    </row>
    <row r="16" spans="2:15">
      <c r="B16" s="566"/>
      <c r="C16" s="397" t="s">
        <v>108</v>
      </c>
      <c r="D16" s="398" t="s">
        <v>107</v>
      </c>
      <c r="E16" s="492">
        <v>28</v>
      </c>
      <c r="F16" s="492">
        <v>69</v>
      </c>
      <c r="G16" s="493">
        <f t="shared" si="0"/>
        <v>0.28865979381443296</v>
      </c>
      <c r="H16" s="492">
        <v>41</v>
      </c>
      <c r="I16" s="492">
        <v>101</v>
      </c>
      <c r="J16" s="493">
        <f t="shared" si="1"/>
        <v>0.28873239436619719</v>
      </c>
    </row>
    <row r="17" spans="2:12" ht="15.6">
      <c r="B17" s="399" t="s">
        <v>109</v>
      </c>
      <c r="C17" s="397" t="s">
        <v>110</v>
      </c>
      <c r="D17" s="398" t="s">
        <v>107</v>
      </c>
      <c r="E17" s="492" t="s">
        <v>17</v>
      </c>
      <c r="F17" s="492" t="s">
        <v>17</v>
      </c>
      <c r="G17" s="493" t="str">
        <f t="shared" si="0"/>
        <v>N/A</v>
      </c>
      <c r="H17" s="492" t="s">
        <v>17</v>
      </c>
      <c r="I17" s="492" t="s">
        <v>17</v>
      </c>
      <c r="J17" s="493" t="str">
        <f t="shared" si="1"/>
        <v>N/A</v>
      </c>
    </row>
    <row r="18" spans="2:12" ht="15.6">
      <c r="B18" s="399" t="s">
        <v>111</v>
      </c>
      <c r="C18" s="397" t="s">
        <v>112</v>
      </c>
      <c r="D18" s="398" t="s">
        <v>100</v>
      </c>
      <c r="E18" s="492">
        <v>0</v>
      </c>
      <c r="F18" s="492">
        <v>0</v>
      </c>
      <c r="G18" s="493" t="str">
        <f t="shared" si="0"/>
        <v>N/A</v>
      </c>
      <c r="H18" s="492">
        <v>2</v>
      </c>
      <c r="I18" s="492">
        <v>8</v>
      </c>
      <c r="J18" s="493">
        <f t="shared" si="1"/>
        <v>0.2</v>
      </c>
    </row>
    <row r="19" spans="2:12">
      <c r="B19" s="567" t="s">
        <v>113</v>
      </c>
      <c r="C19" s="397" t="s">
        <v>114</v>
      </c>
      <c r="D19" s="398" t="s">
        <v>100</v>
      </c>
      <c r="E19" s="492">
        <v>2</v>
      </c>
      <c r="F19" s="492">
        <v>1</v>
      </c>
      <c r="G19" s="493">
        <f t="shared" si="0"/>
        <v>0.66666666666666663</v>
      </c>
      <c r="H19" s="492">
        <v>2</v>
      </c>
      <c r="I19" s="492">
        <v>4</v>
      </c>
      <c r="J19" s="493">
        <f t="shared" si="1"/>
        <v>0.33333333333333331</v>
      </c>
    </row>
    <row r="20" spans="2:12">
      <c r="B20" s="568"/>
      <c r="C20" s="397" t="s">
        <v>115</v>
      </c>
      <c r="D20" s="398" t="s">
        <v>107</v>
      </c>
      <c r="E20" s="492">
        <v>0</v>
      </c>
      <c r="F20" s="492">
        <v>0</v>
      </c>
      <c r="G20" s="493" t="str">
        <f t="shared" si="0"/>
        <v>N/A</v>
      </c>
      <c r="H20" s="492">
        <v>0</v>
      </c>
      <c r="I20" s="492">
        <v>0</v>
      </c>
      <c r="J20" s="493" t="str">
        <f t="shared" si="1"/>
        <v>N/A</v>
      </c>
    </row>
    <row r="21" spans="2:12">
      <c r="B21" s="569"/>
      <c r="C21" s="397" t="s">
        <v>116</v>
      </c>
      <c r="D21" s="398" t="s">
        <v>107</v>
      </c>
      <c r="E21" s="492">
        <v>0</v>
      </c>
      <c r="F21" s="492">
        <v>0</v>
      </c>
      <c r="G21" s="493" t="str">
        <f t="shared" si="0"/>
        <v>N/A</v>
      </c>
      <c r="H21" s="492">
        <v>0</v>
      </c>
      <c r="I21" s="492">
        <v>0</v>
      </c>
      <c r="J21" s="493" t="str">
        <f t="shared" si="1"/>
        <v>N/A</v>
      </c>
    </row>
    <row r="22" spans="2:12">
      <c r="B22" s="566" t="s">
        <v>44</v>
      </c>
      <c r="C22" s="397" t="s">
        <v>117</v>
      </c>
      <c r="D22" s="398" t="s">
        <v>100</v>
      </c>
      <c r="E22" s="492">
        <v>0</v>
      </c>
      <c r="F22" s="492">
        <v>0</v>
      </c>
      <c r="G22" s="493" t="str">
        <f t="shared" si="0"/>
        <v>N/A</v>
      </c>
      <c r="H22" s="492">
        <v>0</v>
      </c>
      <c r="I22" s="492">
        <v>0</v>
      </c>
      <c r="J22" s="493" t="str">
        <f t="shared" si="1"/>
        <v>N/A</v>
      </c>
    </row>
    <row r="23" spans="2:12">
      <c r="B23" s="566"/>
      <c r="C23" s="397" t="s">
        <v>118</v>
      </c>
      <c r="D23" s="398" t="s">
        <v>100</v>
      </c>
      <c r="E23" s="492">
        <v>217</v>
      </c>
      <c r="F23" s="492">
        <v>0</v>
      </c>
      <c r="G23" s="493">
        <f t="shared" si="0"/>
        <v>1</v>
      </c>
      <c r="H23" s="492">
        <v>217</v>
      </c>
      <c r="I23" s="492">
        <v>0</v>
      </c>
      <c r="J23" s="493">
        <f t="shared" si="1"/>
        <v>1</v>
      </c>
    </row>
    <row r="24" spans="2:12">
      <c r="B24" s="566"/>
      <c r="C24" s="397" t="s">
        <v>119</v>
      </c>
      <c r="D24" s="398" t="s">
        <v>100</v>
      </c>
      <c r="E24" s="492">
        <v>0</v>
      </c>
      <c r="F24" s="492">
        <v>0</v>
      </c>
      <c r="G24" s="493" t="str">
        <f t="shared" si="0"/>
        <v>N/A</v>
      </c>
      <c r="H24" s="492">
        <v>0</v>
      </c>
      <c r="I24" s="492">
        <v>0</v>
      </c>
      <c r="J24" s="493" t="str">
        <f t="shared" si="1"/>
        <v>N/A</v>
      </c>
    </row>
    <row r="25" spans="2:12">
      <c r="B25" s="566"/>
      <c r="C25" s="397" t="s">
        <v>120</v>
      </c>
      <c r="D25" s="398" t="s">
        <v>100</v>
      </c>
      <c r="E25" s="492">
        <v>0</v>
      </c>
      <c r="F25" s="492">
        <v>0</v>
      </c>
      <c r="G25" s="493" t="str">
        <f t="shared" si="0"/>
        <v>N/A</v>
      </c>
      <c r="H25" s="492">
        <v>0</v>
      </c>
      <c r="I25" s="492">
        <v>0</v>
      </c>
      <c r="J25" s="493" t="str">
        <f t="shared" si="1"/>
        <v>N/A</v>
      </c>
    </row>
    <row r="26" spans="2:12">
      <c r="B26" s="564" t="s">
        <v>121</v>
      </c>
      <c r="C26" s="564"/>
      <c r="D26" s="564"/>
      <c r="E26" s="494">
        <f>SUMIFS(E10:E25,$D$10:$D$25,"Core")</f>
        <v>973</v>
      </c>
      <c r="F26" s="494">
        <f>SUMIFS(F10:F25,$D$10:$D$25,"Core")</f>
        <v>4840</v>
      </c>
      <c r="G26" s="493">
        <f t="shared" si="0"/>
        <v>0.16738345088594531</v>
      </c>
      <c r="H26" s="494">
        <f>SUMIFS(H10:H25,$D$10:$D$25,"Core")</f>
        <v>2403</v>
      </c>
      <c r="I26" s="494">
        <f>SUMIFS(I10:I25,$D$10:$D$25,"Core")</f>
        <v>13465</v>
      </c>
      <c r="J26" s="493">
        <f t="shared" si="1"/>
        <v>0.15143685404587851</v>
      </c>
    </row>
    <row r="27" spans="2:12">
      <c r="B27" s="564" t="s">
        <v>122</v>
      </c>
      <c r="C27" s="564"/>
      <c r="D27" s="564"/>
      <c r="E27" s="494">
        <f>SUMIFS(E10:E25,$D$10:$D$25,"Additional")</f>
        <v>82</v>
      </c>
      <c r="F27" s="494">
        <f>SUMIFS(F10:F25,$D$10:$D$25,"Additional")</f>
        <v>363</v>
      </c>
      <c r="G27" s="493">
        <f t="shared" si="0"/>
        <v>0.1842696629213483</v>
      </c>
      <c r="H27" s="494">
        <f>SUMIFS(H10:H25,$D$10:$D$25,"Additional")</f>
        <v>112</v>
      </c>
      <c r="I27" s="494">
        <f>SUMIFS(I10:I25,$D$10:$D$25,"Additional")</f>
        <v>467</v>
      </c>
      <c r="J27" s="493">
        <f t="shared" si="1"/>
        <v>0.19343696027633853</v>
      </c>
    </row>
    <row r="28" spans="2:12">
      <c r="B28" s="564" t="s">
        <v>123</v>
      </c>
      <c r="C28" s="564"/>
      <c r="D28" s="564"/>
      <c r="E28" s="494">
        <f>SUM(E26:E27)</f>
        <v>1055</v>
      </c>
      <c r="F28" s="494">
        <f>SUM(F26:F27)</f>
        <v>5203</v>
      </c>
      <c r="G28" s="493">
        <f t="shared" si="0"/>
        <v>0.16858421220837327</v>
      </c>
      <c r="H28" s="494">
        <f>SUM(H26:H27)</f>
        <v>2515</v>
      </c>
      <c r="I28" s="494">
        <f>SUM(I26:I27)</f>
        <v>13932</v>
      </c>
      <c r="J28" s="493">
        <f t="shared" si="1"/>
        <v>0.15291542530552685</v>
      </c>
      <c r="K28" s="257"/>
      <c r="L28" s="257"/>
    </row>
    <row r="29" spans="2:12" ht="15.6">
      <c r="B29" s="565" t="s">
        <v>124</v>
      </c>
      <c r="C29" s="565"/>
      <c r="D29" s="565"/>
      <c r="E29" s="565"/>
      <c r="F29" s="565"/>
      <c r="G29" s="565"/>
      <c r="H29" s="565"/>
      <c r="I29" s="565"/>
      <c r="J29" s="565"/>
    </row>
    <row r="30" spans="2:12">
      <c r="B30" s="566" t="s">
        <v>98</v>
      </c>
      <c r="C30" s="397" t="s">
        <v>99</v>
      </c>
      <c r="D30" s="398" t="s">
        <v>100</v>
      </c>
      <c r="E30" s="492">
        <v>2318.0652499999978</v>
      </c>
      <c r="F30" s="492">
        <v>21448.932669999947</v>
      </c>
      <c r="G30" s="493">
        <f t="shared" ref="G30:G48" si="2">IFERROR(E30/(E30+F30),"N/A")</f>
        <v>9.7532942856419599E-2</v>
      </c>
      <c r="H30" s="492">
        <v>5833.720999999995</v>
      </c>
      <c r="I30" s="492">
        <v>51447.519379999947</v>
      </c>
      <c r="J30" s="493">
        <f t="shared" ref="J30:J48" si="3">IFERROR(H30/(H30+I30),"N/A")</f>
        <v>0.10184348246126441</v>
      </c>
    </row>
    <row r="31" spans="2:12">
      <c r="B31" s="566"/>
      <c r="C31" s="397" t="s">
        <v>101</v>
      </c>
      <c r="D31" s="398" t="s">
        <v>100</v>
      </c>
      <c r="E31" s="492">
        <v>36.291999999999994</v>
      </c>
      <c r="F31" s="492">
        <v>318.41600000000096</v>
      </c>
      <c r="G31" s="493">
        <f t="shared" si="2"/>
        <v>0.10231514372385145</v>
      </c>
      <c r="H31" s="492">
        <v>85.984999999999985</v>
      </c>
      <c r="I31" s="492">
        <v>776.74200000000178</v>
      </c>
      <c r="J31" s="493">
        <f t="shared" si="3"/>
        <v>9.9666522550006909E-2</v>
      </c>
    </row>
    <row r="32" spans="2:12">
      <c r="B32" s="566"/>
      <c r="C32" s="397" t="s">
        <v>102</v>
      </c>
      <c r="D32" s="398" t="s">
        <v>100</v>
      </c>
      <c r="E32" s="492">
        <v>2033.8830000000039</v>
      </c>
      <c r="F32" s="492">
        <v>10654.855999999894</v>
      </c>
      <c r="G32" s="493">
        <f t="shared" si="2"/>
        <v>0.16029039607482037</v>
      </c>
      <c r="H32" s="492">
        <v>6391.2970000000132</v>
      </c>
      <c r="I32" s="492">
        <v>32932.062999999529</v>
      </c>
      <c r="J32" s="493">
        <f t="shared" si="3"/>
        <v>0.16253181315126905</v>
      </c>
    </row>
    <row r="33" spans="2:12">
      <c r="B33" s="566"/>
      <c r="C33" s="397" t="s">
        <v>103</v>
      </c>
      <c r="D33" s="398" t="s">
        <v>100</v>
      </c>
      <c r="E33" s="492">
        <v>0</v>
      </c>
      <c r="F33" s="492">
        <v>46.75</v>
      </c>
      <c r="G33" s="493">
        <f t="shared" si="2"/>
        <v>0</v>
      </c>
      <c r="H33" s="492">
        <v>0</v>
      </c>
      <c r="I33" s="492">
        <v>51</v>
      </c>
      <c r="J33" s="493">
        <f t="shared" si="3"/>
        <v>0</v>
      </c>
    </row>
    <row r="34" spans="2:12">
      <c r="B34" s="566" t="s">
        <v>104</v>
      </c>
      <c r="C34" s="397" t="s">
        <v>105</v>
      </c>
      <c r="D34" s="398" t="s">
        <v>100</v>
      </c>
      <c r="E34" s="492">
        <v>126.15218999999999</v>
      </c>
      <c r="F34" s="492">
        <v>576.89589000000001</v>
      </c>
      <c r="G34" s="493">
        <f t="shared" si="2"/>
        <v>0.17943607782841819</v>
      </c>
      <c r="H34" s="492">
        <v>748.12458000000004</v>
      </c>
      <c r="I34" s="492">
        <v>5979.377260000002</v>
      </c>
      <c r="J34" s="493">
        <f t="shared" si="3"/>
        <v>0.1112039205328556</v>
      </c>
    </row>
    <row r="35" spans="2:12">
      <c r="B35" s="566"/>
      <c r="C35" s="397" t="s">
        <v>125</v>
      </c>
      <c r="D35" s="398" t="s">
        <v>107</v>
      </c>
      <c r="E35" s="492">
        <v>82.853409999999968</v>
      </c>
      <c r="F35" s="492">
        <v>362.86110000000053</v>
      </c>
      <c r="G35" s="493">
        <f t="shared" si="2"/>
        <v>0.18588896735715399</v>
      </c>
      <c r="H35" s="492">
        <v>115.09074999999999</v>
      </c>
      <c r="I35" s="492">
        <v>499.45645000000059</v>
      </c>
      <c r="J35" s="493">
        <f t="shared" si="3"/>
        <v>0.18727731572123327</v>
      </c>
    </row>
    <row r="36" spans="2:12">
      <c r="B36" s="566"/>
      <c r="C36" s="397" t="s">
        <v>108</v>
      </c>
      <c r="D36" s="398" t="s">
        <v>107</v>
      </c>
      <c r="E36" s="492">
        <v>541.30313000000001</v>
      </c>
      <c r="F36" s="492">
        <v>1394.6070500000003</v>
      </c>
      <c r="G36" s="493">
        <f t="shared" si="2"/>
        <v>0.27961169665423213</v>
      </c>
      <c r="H36" s="492">
        <v>954.15127000000007</v>
      </c>
      <c r="I36" s="492">
        <v>2099.7150600000009</v>
      </c>
      <c r="J36" s="493">
        <f t="shared" si="3"/>
        <v>0.31244041712853876</v>
      </c>
    </row>
    <row r="37" spans="2:12" ht="15.6">
      <c r="B37" s="399" t="s">
        <v>109</v>
      </c>
      <c r="C37" s="397" t="s">
        <v>110</v>
      </c>
      <c r="D37" s="398" t="s">
        <v>107</v>
      </c>
      <c r="E37" s="492" t="s">
        <v>17</v>
      </c>
      <c r="F37" s="492" t="s">
        <v>17</v>
      </c>
      <c r="G37" s="493" t="str">
        <f t="shared" si="2"/>
        <v>N/A</v>
      </c>
      <c r="H37" s="492" t="s">
        <v>17</v>
      </c>
      <c r="I37" s="492" t="s">
        <v>17</v>
      </c>
      <c r="J37" s="493" t="str">
        <f t="shared" si="3"/>
        <v>N/A</v>
      </c>
    </row>
    <row r="38" spans="2:12" ht="15.6">
      <c r="B38" s="399" t="s">
        <v>111</v>
      </c>
      <c r="C38" s="397" t="s">
        <v>112</v>
      </c>
      <c r="D38" s="398" t="s">
        <v>100</v>
      </c>
      <c r="E38" s="492">
        <v>0</v>
      </c>
      <c r="F38" s="492">
        <v>0</v>
      </c>
      <c r="G38" s="493" t="str">
        <f t="shared" si="2"/>
        <v>N/A</v>
      </c>
      <c r="H38" s="492">
        <v>1040.46128</v>
      </c>
      <c r="I38" s="492">
        <v>153.47038000000001</v>
      </c>
      <c r="J38" s="493">
        <f t="shared" si="3"/>
        <v>0.87145798612962488</v>
      </c>
    </row>
    <row r="39" spans="2:12" hidden="1">
      <c r="B39" s="566" t="s">
        <v>113</v>
      </c>
      <c r="C39" s="397" t="s">
        <v>114</v>
      </c>
      <c r="D39" s="398" t="s">
        <v>100</v>
      </c>
      <c r="E39" s="492">
        <v>105.33178000000001</v>
      </c>
      <c r="F39" s="492">
        <v>138.83333999999999</v>
      </c>
      <c r="G39" s="493">
        <f t="shared" si="2"/>
        <v>0.43139568829487196</v>
      </c>
      <c r="H39" s="492">
        <v>105.33178000000001</v>
      </c>
      <c r="I39" s="492">
        <v>958.33112999999992</v>
      </c>
      <c r="J39" s="493">
        <f t="shared" si="3"/>
        <v>9.9027407094602934E-2</v>
      </c>
    </row>
    <row r="40" spans="2:12">
      <c r="B40" s="566"/>
      <c r="C40" s="397" t="s">
        <v>115</v>
      </c>
      <c r="D40" s="398" t="s">
        <v>107</v>
      </c>
      <c r="E40" s="492">
        <v>0</v>
      </c>
      <c r="F40" s="492">
        <v>0</v>
      </c>
      <c r="G40" s="493" t="str">
        <f t="shared" si="2"/>
        <v>N/A</v>
      </c>
      <c r="H40" s="492">
        <v>0</v>
      </c>
      <c r="I40" s="492">
        <v>0</v>
      </c>
      <c r="J40" s="493" t="str">
        <f t="shared" si="3"/>
        <v>N/A</v>
      </c>
    </row>
    <row r="41" spans="2:12">
      <c r="B41" s="570"/>
      <c r="C41" s="397" t="s">
        <v>116</v>
      </c>
      <c r="D41" s="398" t="s">
        <v>107</v>
      </c>
      <c r="E41" s="492">
        <v>0</v>
      </c>
      <c r="F41" s="492">
        <v>0</v>
      </c>
      <c r="G41" s="493" t="str">
        <f t="shared" si="2"/>
        <v>N/A</v>
      </c>
      <c r="H41" s="492">
        <v>0</v>
      </c>
      <c r="I41" s="492">
        <v>0</v>
      </c>
      <c r="J41" s="493" t="str">
        <f t="shared" si="3"/>
        <v>N/A</v>
      </c>
    </row>
    <row r="42" spans="2:12">
      <c r="B42" s="566" t="s">
        <v>44</v>
      </c>
      <c r="C42" s="397" t="s">
        <v>117</v>
      </c>
      <c r="D42" s="398" t="s">
        <v>100</v>
      </c>
      <c r="E42" s="492">
        <v>0</v>
      </c>
      <c r="F42" s="492">
        <v>0</v>
      </c>
      <c r="G42" s="493" t="str">
        <f t="shared" si="2"/>
        <v>N/A</v>
      </c>
      <c r="H42" s="492">
        <v>0</v>
      </c>
      <c r="I42" s="492">
        <v>0</v>
      </c>
      <c r="J42" s="493" t="str">
        <f t="shared" si="3"/>
        <v>N/A</v>
      </c>
    </row>
    <row r="43" spans="2:12">
      <c r="B43" s="566"/>
      <c r="C43" s="397" t="s">
        <v>118</v>
      </c>
      <c r="D43" s="398" t="s">
        <v>100</v>
      </c>
      <c r="E43" s="492">
        <v>382.57350000000054</v>
      </c>
      <c r="F43" s="492">
        <v>0</v>
      </c>
      <c r="G43" s="493">
        <f t="shared" si="2"/>
        <v>1</v>
      </c>
      <c r="H43" s="492">
        <v>382.57350000000054</v>
      </c>
      <c r="I43" s="492">
        <v>0</v>
      </c>
      <c r="J43" s="493">
        <f t="shared" si="3"/>
        <v>1</v>
      </c>
    </row>
    <row r="44" spans="2:12">
      <c r="B44" s="566"/>
      <c r="C44" s="397" t="s">
        <v>119</v>
      </c>
      <c r="D44" s="398" t="s">
        <v>100</v>
      </c>
      <c r="E44" s="492">
        <v>0</v>
      </c>
      <c r="F44" s="492">
        <v>0</v>
      </c>
      <c r="G44" s="493" t="str">
        <f t="shared" si="2"/>
        <v>N/A</v>
      </c>
      <c r="H44" s="492">
        <v>0</v>
      </c>
      <c r="I44" s="492">
        <v>0</v>
      </c>
      <c r="J44" s="493" t="str">
        <f t="shared" si="3"/>
        <v>N/A</v>
      </c>
    </row>
    <row r="45" spans="2:12">
      <c r="B45" s="566"/>
      <c r="C45" s="397" t="s">
        <v>120</v>
      </c>
      <c r="D45" s="398" t="s">
        <v>100</v>
      </c>
      <c r="E45" s="492">
        <v>0</v>
      </c>
      <c r="F45" s="492">
        <v>0</v>
      </c>
      <c r="G45" s="493" t="str">
        <f t="shared" si="2"/>
        <v>N/A</v>
      </c>
      <c r="H45" s="492">
        <v>0</v>
      </c>
      <c r="I45" s="492">
        <v>0</v>
      </c>
      <c r="J45" s="493" t="str">
        <f t="shared" si="3"/>
        <v>N/A</v>
      </c>
    </row>
    <row r="46" spans="2:12">
      <c r="B46" s="564" t="s">
        <v>126</v>
      </c>
      <c r="C46" s="564"/>
      <c r="D46" s="564"/>
      <c r="E46" s="494">
        <f>SUMIFS(E30:E45,$D$30:$D$45,"Core")</f>
        <v>5002.2977200000023</v>
      </c>
      <c r="F46" s="494">
        <f>SUMIFS(F30:F45,$D$30:$D$45,"Core")</f>
        <v>33184.683899999844</v>
      </c>
      <c r="G46" s="493">
        <f t="shared" si="2"/>
        <v>0.13099484452000065</v>
      </c>
      <c r="H46" s="494">
        <f>SUMIFS(H30:H45,$D$30:$D$45,"Core")</f>
        <v>14587.494140000008</v>
      </c>
      <c r="I46" s="494">
        <f>SUMIFS(I30:I45,$D$30:$D$45,"Core")</f>
        <v>92298.503149999495</v>
      </c>
      <c r="J46" s="493">
        <f t="shared" si="3"/>
        <v>0.13647712993145125</v>
      </c>
    </row>
    <row r="47" spans="2:12">
      <c r="B47" s="564" t="s">
        <v>127</v>
      </c>
      <c r="C47" s="564"/>
      <c r="D47" s="564"/>
      <c r="E47" s="494">
        <f>SUMIFS(E30:E45,$D$30:$D$45,"Additional")</f>
        <v>624.15653999999995</v>
      </c>
      <c r="F47" s="494">
        <f>SUMIFS(F30:F45,$D$30:$D$45,"Additional")</f>
        <v>1757.4681500000008</v>
      </c>
      <c r="G47" s="493">
        <f t="shared" si="2"/>
        <v>0.26207174565359403</v>
      </c>
      <c r="H47" s="494">
        <f>SUMIFS(H30:H45,$D$30:$D$45,"Additional")</f>
        <v>1069.2420200000001</v>
      </c>
      <c r="I47" s="494">
        <f>SUMIFS(I30:I45,$D$30:$D$45,"Additional")</f>
        <v>2599.1715100000015</v>
      </c>
      <c r="J47" s="493">
        <f t="shared" si="3"/>
        <v>0.29147259742006232</v>
      </c>
    </row>
    <row r="48" spans="2:12">
      <c r="B48" s="564" t="s">
        <v>128</v>
      </c>
      <c r="C48" s="564"/>
      <c r="D48" s="564"/>
      <c r="E48" s="494">
        <f>SUM(E46:E47)</f>
        <v>5626.4542600000023</v>
      </c>
      <c r="F48" s="494">
        <f>SUM(F46:F47)</f>
        <v>34942.152049999844</v>
      </c>
      <c r="G48" s="493">
        <f t="shared" si="2"/>
        <v>0.138689858286138</v>
      </c>
      <c r="H48" s="494">
        <f>SUM(H46:H47)</f>
        <v>15656.736160000008</v>
      </c>
      <c r="I48" s="494">
        <f>SUM(I46:I47)</f>
        <v>94897.674659999495</v>
      </c>
      <c r="J48" s="493">
        <f t="shared" si="3"/>
        <v>0.14162018542608593</v>
      </c>
      <c r="K48" s="257"/>
      <c r="L48" s="257"/>
    </row>
    <row r="49" spans="2:10" ht="15.6">
      <c r="B49" s="565" t="s">
        <v>129</v>
      </c>
      <c r="C49" s="565"/>
      <c r="D49" s="565"/>
      <c r="E49" s="565"/>
      <c r="F49" s="565"/>
      <c r="G49" s="565"/>
      <c r="H49" s="565"/>
      <c r="I49" s="565"/>
      <c r="J49" s="565"/>
    </row>
    <row r="50" spans="2:10">
      <c r="B50" s="566" t="s">
        <v>98</v>
      </c>
      <c r="C50" s="397" t="s">
        <v>99</v>
      </c>
      <c r="D50" s="398" t="s">
        <v>100</v>
      </c>
      <c r="E50" s="492">
        <v>42006.228299999959</v>
      </c>
      <c r="F50" s="492">
        <v>382770.11013999389</v>
      </c>
      <c r="G50" s="493">
        <f t="shared" ref="G50:G68" si="4">IFERROR(E50/(E50+F50),"N/A")</f>
        <v>9.8890226452512206E-2</v>
      </c>
      <c r="H50" s="492">
        <v>106085.22505999994</v>
      </c>
      <c r="I50" s="492">
        <v>930260.13905998971</v>
      </c>
      <c r="J50" s="493">
        <f>IFERROR(H50/(H50+I50),"N/A")</f>
        <v>0.10236474126565132</v>
      </c>
    </row>
    <row r="51" spans="2:10">
      <c r="B51" s="566"/>
      <c r="C51" s="397" t="s">
        <v>101</v>
      </c>
      <c r="D51" s="398" t="s">
        <v>100</v>
      </c>
      <c r="E51" s="492">
        <v>420.74399999999997</v>
      </c>
      <c r="F51" s="492">
        <v>3674.8319999999853</v>
      </c>
      <c r="G51" s="493">
        <f t="shared" si="4"/>
        <v>0.10273133742360084</v>
      </c>
      <c r="H51" s="492">
        <v>995.81999999999994</v>
      </c>
      <c r="I51" s="492">
        <v>8973.2639999999774</v>
      </c>
      <c r="J51" s="493">
        <f t="shared" ref="J51:J65" si="5">IFERROR(H51/(H51+I51),"N/A")</f>
        <v>9.9890822466738388E-2</v>
      </c>
    </row>
    <row r="52" spans="2:10">
      <c r="B52" s="566"/>
      <c r="C52" s="397" t="s">
        <v>102</v>
      </c>
      <c r="D52" s="398" t="s">
        <v>100</v>
      </c>
      <c r="E52" s="492">
        <v>15924.722999999945</v>
      </c>
      <c r="F52" s="492">
        <v>83041.268000003343</v>
      </c>
      <c r="G52" s="493">
        <f t="shared" si="4"/>
        <v>0.16091106489298346</v>
      </c>
      <c r="H52" s="492">
        <v>49629.33099999986</v>
      </c>
      <c r="I52" s="492">
        <v>254456.32800000944</v>
      </c>
      <c r="J52" s="493">
        <f t="shared" si="5"/>
        <v>0.16320839056733794</v>
      </c>
    </row>
    <row r="53" spans="2:10">
      <c r="B53" s="566"/>
      <c r="C53" s="397" t="s">
        <v>103</v>
      </c>
      <c r="D53" s="398" t="s">
        <v>100</v>
      </c>
      <c r="E53" s="492">
        <v>0</v>
      </c>
      <c r="F53" s="492">
        <v>463.92500000000001</v>
      </c>
      <c r="G53" s="493">
        <f t="shared" si="4"/>
        <v>0</v>
      </c>
      <c r="H53" s="492">
        <v>0</v>
      </c>
      <c r="I53" s="492">
        <v>506.1</v>
      </c>
      <c r="J53" s="493">
        <f t="shared" si="5"/>
        <v>0</v>
      </c>
    </row>
    <row r="54" spans="2:10">
      <c r="B54" s="566" t="s">
        <v>104</v>
      </c>
      <c r="C54" s="397" t="s">
        <v>105</v>
      </c>
      <c r="D54" s="398" t="s">
        <v>100</v>
      </c>
      <c r="E54" s="492">
        <v>2754.0133699999997</v>
      </c>
      <c r="F54" s="492">
        <v>12601.431749999998</v>
      </c>
      <c r="G54" s="493">
        <f t="shared" si="4"/>
        <v>0.17935093046654713</v>
      </c>
      <c r="H54" s="492">
        <v>15003.320250000001</v>
      </c>
      <c r="I54" s="492">
        <v>122424.22474000001</v>
      </c>
      <c r="J54" s="493">
        <f t="shared" si="5"/>
        <v>0.10917258436867025</v>
      </c>
    </row>
    <row r="55" spans="2:10">
      <c r="B55" s="566"/>
      <c r="C55" s="397" t="s">
        <v>106</v>
      </c>
      <c r="D55" s="398" t="s">
        <v>107</v>
      </c>
      <c r="E55" s="492">
        <v>831.48801000000003</v>
      </c>
      <c r="F55" s="492">
        <v>3639.383429999993</v>
      </c>
      <c r="G55" s="493">
        <f t="shared" si="4"/>
        <v>0.18597895760563432</v>
      </c>
      <c r="H55" s="492">
        <v>1154.8469</v>
      </c>
      <c r="I55" s="492">
        <v>5012.4154299999927</v>
      </c>
      <c r="J55" s="493">
        <f t="shared" si="5"/>
        <v>0.1872543826103148</v>
      </c>
    </row>
    <row r="56" spans="2:10">
      <c r="B56" s="566"/>
      <c r="C56" s="397" t="s">
        <v>108</v>
      </c>
      <c r="D56" s="398" t="s">
        <v>107</v>
      </c>
      <c r="E56" s="492">
        <v>13586.161249999999</v>
      </c>
      <c r="F56" s="492">
        <v>35456.847259999995</v>
      </c>
      <c r="G56" s="493">
        <f t="shared" si="4"/>
        <v>0.27702544486498515</v>
      </c>
      <c r="H56" s="492">
        <v>24583.84863</v>
      </c>
      <c r="I56" s="492">
        <v>51536.559899999986</v>
      </c>
      <c r="J56" s="493">
        <f t="shared" si="5"/>
        <v>0.3229600195893747</v>
      </c>
    </row>
    <row r="57" spans="2:10" ht="15.6">
      <c r="B57" s="399" t="s">
        <v>109</v>
      </c>
      <c r="C57" s="397" t="s">
        <v>110</v>
      </c>
      <c r="D57" s="398" t="s">
        <v>107</v>
      </c>
      <c r="E57" s="492" t="s">
        <v>17</v>
      </c>
      <c r="F57" s="492" t="s">
        <v>17</v>
      </c>
      <c r="G57" s="493" t="str">
        <f t="shared" si="4"/>
        <v>N/A</v>
      </c>
      <c r="H57" s="492" t="s">
        <v>17</v>
      </c>
      <c r="I57" s="492" t="s">
        <v>17</v>
      </c>
      <c r="J57" s="493" t="str">
        <f t="shared" si="5"/>
        <v>N/A</v>
      </c>
    </row>
    <row r="58" spans="2:10" ht="15.6">
      <c r="B58" s="399" t="s">
        <v>111</v>
      </c>
      <c r="C58" s="397" t="s">
        <v>112</v>
      </c>
      <c r="D58" s="398" t="s">
        <v>100</v>
      </c>
      <c r="E58" s="492">
        <v>0</v>
      </c>
      <c r="F58" s="492">
        <v>0</v>
      </c>
      <c r="G58" s="493" t="str">
        <f t="shared" si="4"/>
        <v>N/A</v>
      </c>
      <c r="H58" s="492">
        <v>13836.107659999998</v>
      </c>
      <c r="I58" s="492">
        <v>1689.6863799999999</v>
      </c>
      <c r="J58" s="493">
        <f t="shared" si="5"/>
        <v>0.89116908445089749</v>
      </c>
    </row>
    <row r="59" spans="2:10">
      <c r="B59" s="566" t="s">
        <v>113</v>
      </c>
      <c r="C59" s="397" t="s">
        <v>114</v>
      </c>
      <c r="D59" s="398" t="s">
        <v>100</v>
      </c>
      <c r="E59" s="492">
        <v>2106.6356000000001</v>
      </c>
      <c r="F59" s="492">
        <v>2776.6668</v>
      </c>
      <c r="G59" s="493">
        <f t="shared" si="4"/>
        <v>0.4313956882948719</v>
      </c>
      <c r="H59" s="492">
        <v>2106.6356000000001</v>
      </c>
      <c r="I59" s="492">
        <v>19058.16243</v>
      </c>
      <c r="J59" s="493">
        <f t="shared" si="5"/>
        <v>9.9534878481427211E-2</v>
      </c>
    </row>
    <row r="60" spans="2:10">
      <c r="B60" s="566"/>
      <c r="C60" s="397" t="s">
        <v>115</v>
      </c>
      <c r="D60" s="398" t="s">
        <v>107</v>
      </c>
      <c r="E60" s="492">
        <v>0</v>
      </c>
      <c r="F60" s="492">
        <v>0</v>
      </c>
      <c r="G60" s="493" t="str">
        <f t="shared" si="4"/>
        <v>N/A</v>
      </c>
      <c r="H60" s="492">
        <v>0</v>
      </c>
      <c r="I60" s="492">
        <v>0</v>
      </c>
      <c r="J60" s="493" t="str">
        <f t="shared" si="5"/>
        <v>N/A</v>
      </c>
    </row>
    <row r="61" spans="2:10">
      <c r="B61" s="570"/>
      <c r="C61" s="397" t="s">
        <v>116</v>
      </c>
      <c r="D61" s="398" t="s">
        <v>107</v>
      </c>
      <c r="E61" s="492">
        <v>0</v>
      </c>
      <c r="F61" s="492">
        <v>0</v>
      </c>
      <c r="G61" s="493" t="str">
        <f t="shared" si="4"/>
        <v>N/A</v>
      </c>
      <c r="H61" s="492">
        <v>0</v>
      </c>
      <c r="I61" s="492">
        <v>0</v>
      </c>
      <c r="J61" s="493" t="str">
        <f t="shared" si="5"/>
        <v>N/A</v>
      </c>
    </row>
    <row r="62" spans="2:10">
      <c r="B62" s="566" t="s">
        <v>44</v>
      </c>
      <c r="C62" s="397" t="s">
        <v>117</v>
      </c>
      <c r="D62" s="398" t="s">
        <v>100</v>
      </c>
      <c r="E62" s="492">
        <v>0</v>
      </c>
      <c r="F62" s="492">
        <v>0</v>
      </c>
      <c r="G62" s="493" t="str">
        <f t="shared" si="4"/>
        <v>N/A</v>
      </c>
      <c r="H62" s="492">
        <v>0</v>
      </c>
      <c r="I62" s="492">
        <v>0</v>
      </c>
      <c r="J62" s="493" t="str">
        <f t="shared" si="5"/>
        <v>N/A</v>
      </c>
    </row>
    <row r="63" spans="2:10">
      <c r="B63" s="566"/>
      <c r="C63" s="397" t="s">
        <v>118</v>
      </c>
      <c r="D63" s="398" t="s">
        <v>100</v>
      </c>
      <c r="E63" s="492">
        <v>3821.6933099999987</v>
      </c>
      <c r="F63" s="492">
        <v>0</v>
      </c>
      <c r="G63" s="493">
        <f t="shared" si="4"/>
        <v>1</v>
      </c>
      <c r="H63" s="492">
        <v>3821.6933099999987</v>
      </c>
      <c r="I63" s="492">
        <v>0</v>
      </c>
      <c r="J63" s="493">
        <f t="shared" si="5"/>
        <v>1</v>
      </c>
    </row>
    <row r="64" spans="2:10">
      <c r="B64" s="566"/>
      <c r="C64" s="397" t="s">
        <v>119</v>
      </c>
      <c r="D64" s="398" t="s">
        <v>100</v>
      </c>
      <c r="E64" s="492">
        <v>0</v>
      </c>
      <c r="F64" s="492">
        <v>0</v>
      </c>
      <c r="G64" s="493" t="str">
        <f t="shared" si="4"/>
        <v>N/A</v>
      </c>
      <c r="H64" s="492">
        <v>0</v>
      </c>
      <c r="I64" s="492">
        <v>0</v>
      </c>
      <c r="J64" s="493" t="str">
        <f t="shared" si="5"/>
        <v>N/A</v>
      </c>
    </row>
    <row r="65" spans="2:14">
      <c r="B65" s="566"/>
      <c r="C65" s="397" t="s">
        <v>120</v>
      </c>
      <c r="D65" s="398" t="s">
        <v>100</v>
      </c>
      <c r="E65" s="492">
        <v>0</v>
      </c>
      <c r="F65" s="492">
        <v>0</v>
      </c>
      <c r="G65" s="493" t="str">
        <f t="shared" si="4"/>
        <v>N/A</v>
      </c>
      <c r="H65" s="492">
        <v>0</v>
      </c>
      <c r="I65" s="492">
        <v>0</v>
      </c>
      <c r="J65" s="493" t="str">
        <f t="shared" si="5"/>
        <v>N/A</v>
      </c>
    </row>
    <row r="66" spans="2:14">
      <c r="B66" s="564" t="s">
        <v>130</v>
      </c>
      <c r="C66" s="564"/>
      <c r="D66" s="564"/>
      <c r="E66" s="494">
        <f>SUMIFS(E50:E65,$D$50:$D$65,"Core")</f>
        <v>67034.037579999902</v>
      </c>
      <c r="F66" s="494">
        <f>SUMIFS(F50:F65,$D$50:$D$65,"Core")</f>
        <v>485328.23368999723</v>
      </c>
      <c r="G66" s="493">
        <f t="shared" si="4"/>
        <v>0.12135882747001264</v>
      </c>
      <c r="H66" s="494">
        <f>SUMIFS(H50:H65,$D$50:$D$65,"Core")</f>
        <v>191478.13287999982</v>
      </c>
      <c r="I66" s="494">
        <f>SUMIFS(I50:I65,$D$50:$D$65,"Core")</f>
        <v>1337367.9046099994</v>
      </c>
      <c r="J66" s="493">
        <f>IFERROR(H66/(H66+I66),"N/A")</f>
        <v>0.1252435681452668</v>
      </c>
      <c r="K66" s="257"/>
      <c r="L66" s="257"/>
    </row>
    <row r="67" spans="2:14">
      <c r="B67" s="564" t="s">
        <v>122</v>
      </c>
      <c r="C67" s="564"/>
      <c r="D67" s="564"/>
      <c r="E67" s="494">
        <f>SUMIFS(E50:E65, $D$50:$D$65, "Additional")</f>
        <v>14417.649259999998</v>
      </c>
      <c r="F67" s="494">
        <f>SUMIFS(F50:F65, $D$50:$D$65, "Additional")</f>
        <v>39096.230689999989</v>
      </c>
      <c r="G67" s="493">
        <f t="shared" si="4"/>
        <v>0.26941887363560529</v>
      </c>
      <c r="H67" s="494">
        <f>SUMIFS(H50:H65, $D$50:$D$65, "Additional")</f>
        <v>25738.695530000001</v>
      </c>
      <c r="I67" s="494">
        <f>SUMIFS(I50:I65, $D$50:$D$65, "Additional")</f>
        <v>56548.975329999979</v>
      </c>
      <c r="J67" s="493">
        <f>IFERROR(H67/(H67+I67),"N/A")</f>
        <v>0.31278920962279388</v>
      </c>
      <c r="K67" s="257"/>
      <c r="L67" s="257"/>
    </row>
    <row r="68" spans="2:14">
      <c r="B68" s="564" t="s">
        <v>131</v>
      </c>
      <c r="C68" s="564"/>
      <c r="D68" s="564"/>
      <c r="E68" s="494">
        <f>SUM(E66:E67)</f>
        <v>81451.686839999893</v>
      </c>
      <c r="F68" s="494">
        <f>SUM(F66:F67)</f>
        <v>524424.46437999723</v>
      </c>
      <c r="G68" s="493">
        <f t="shared" si="4"/>
        <v>0.13443619900863918</v>
      </c>
      <c r="H68" s="494">
        <f>SUM(H66:H67)</f>
        <v>217216.82840999981</v>
      </c>
      <c r="I68" s="494">
        <f>SUM(I66:I67)</f>
        <v>1393916.8799399994</v>
      </c>
      <c r="J68" s="493">
        <f>IFERROR(H68/(H68+I68),"N/A")</f>
        <v>0.13482234732240614</v>
      </c>
      <c r="K68" s="257"/>
      <c r="L68" s="257"/>
    </row>
    <row r="69" spans="2:14">
      <c r="N69" s="412">
        <f t="shared" ref="N69" si="6">L69-M69</f>
        <v>0</v>
      </c>
    </row>
    <row r="70" spans="2:14" ht="16.2">
      <c r="B70" t="s">
        <v>132</v>
      </c>
    </row>
    <row r="71" spans="2:14" ht="16.2">
      <c r="B71" t="s">
        <v>133</v>
      </c>
    </row>
    <row r="72" spans="2:14" ht="16.2">
      <c r="B72" t="s">
        <v>134</v>
      </c>
    </row>
    <row r="73" spans="2:14" ht="16.2">
      <c r="B73" t="s">
        <v>135</v>
      </c>
    </row>
  </sheetData>
  <mergeCells count="24">
    <mergeCell ref="B62:B65"/>
    <mergeCell ref="B66:D66"/>
    <mergeCell ref="B67:D67"/>
    <mergeCell ref="B68:D68"/>
    <mergeCell ref="B48:D48"/>
    <mergeCell ref="B49:J49"/>
    <mergeCell ref="B50:B53"/>
    <mergeCell ref="B54:B56"/>
    <mergeCell ref="B59:B61"/>
    <mergeCell ref="B34:B36"/>
    <mergeCell ref="B39:B41"/>
    <mergeCell ref="B42:B45"/>
    <mergeCell ref="B46:D46"/>
    <mergeCell ref="B47:D47"/>
    <mergeCell ref="B9:J9"/>
    <mergeCell ref="B10:B13"/>
    <mergeCell ref="B14:B16"/>
    <mergeCell ref="B19:B21"/>
    <mergeCell ref="B22:B25"/>
    <mergeCell ref="B26:D26"/>
    <mergeCell ref="B27:D27"/>
    <mergeCell ref="B28:D28"/>
    <mergeCell ref="B29:J29"/>
    <mergeCell ref="B30:B33"/>
  </mergeCells>
  <pageMargins left="0.7" right="0.7" top="0.75" bottom="0.75" header="0.3" footer="0.3"/>
  <pageSetup scale="11" fitToHeight="0" orientation="portrait" r:id="rId1"/>
  <ignoredErrors>
    <ignoredError sqref="G46:G48 G66:G68 G26:G2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N11"/>
  <sheetViews>
    <sheetView zoomScaleNormal="100" workbookViewId="0">
      <selection activeCell="D17" sqref="D17"/>
    </sheetView>
  </sheetViews>
  <sheetFormatPr defaultRowHeight="14.4"/>
  <cols>
    <col min="1" max="1" width="4.88671875" customWidth="1"/>
    <col min="2" max="2" width="32" bestFit="1" customWidth="1"/>
    <col min="3" max="14" width="9.6640625" customWidth="1"/>
  </cols>
  <sheetData>
    <row r="1" spans="1:14">
      <c r="A1" s="352"/>
      <c r="B1" s="352"/>
      <c r="C1" s="352"/>
    </row>
    <row r="2" spans="1:14">
      <c r="A2" s="352"/>
      <c r="B2" t="s">
        <v>136</v>
      </c>
    </row>
    <row r="3" spans="1:14">
      <c r="A3" s="352"/>
      <c r="B3" s="571"/>
      <c r="C3" s="573" t="s">
        <v>137</v>
      </c>
      <c r="D3" s="573"/>
      <c r="E3" s="573"/>
      <c r="F3" s="573"/>
      <c r="G3" s="573"/>
      <c r="H3" s="573"/>
      <c r="I3" s="573" t="s">
        <v>138</v>
      </c>
      <c r="J3" s="573"/>
      <c r="K3" s="573"/>
      <c r="L3" s="573"/>
      <c r="M3" s="573"/>
      <c r="N3" s="573"/>
    </row>
    <row r="4" spans="1:14">
      <c r="A4" s="352"/>
      <c r="B4" s="572"/>
      <c r="C4" s="554" t="s">
        <v>139</v>
      </c>
      <c r="D4" s="555" t="s">
        <v>140</v>
      </c>
      <c r="E4" s="555" t="s">
        <v>141</v>
      </c>
      <c r="F4" s="556" t="s">
        <v>142</v>
      </c>
      <c r="G4" s="557" t="s">
        <v>143</v>
      </c>
      <c r="H4" s="557" t="s">
        <v>144</v>
      </c>
      <c r="I4" s="554" t="s">
        <v>139</v>
      </c>
      <c r="J4" s="555" t="s">
        <v>140</v>
      </c>
      <c r="K4" s="555" t="s">
        <v>141</v>
      </c>
      <c r="L4" s="556" t="s">
        <v>142</v>
      </c>
      <c r="M4" s="557" t="s">
        <v>143</v>
      </c>
      <c r="N4" s="557" t="s">
        <v>144</v>
      </c>
    </row>
    <row r="5" spans="1:14">
      <c r="B5" s="558" t="s">
        <v>145</v>
      </c>
      <c r="C5" s="552">
        <v>1.7590020958399948</v>
      </c>
      <c r="D5" s="552">
        <v>2.694777540933762</v>
      </c>
      <c r="E5" s="552">
        <v>1.3377331812943787</v>
      </c>
      <c r="F5" s="552">
        <v>0.72283044094869564</v>
      </c>
      <c r="G5" s="552">
        <v>1.3377331812943787</v>
      </c>
      <c r="H5" s="552">
        <v>2.1148099885609111</v>
      </c>
      <c r="I5" s="552">
        <v>2.0750618225636241</v>
      </c>
      <c r="J5" s="552">
        <v>2.4657415553662614</v>
      </c>
      <c r="K5" s="552">
        <v>2.7028555694492642</v>
      </c>
      <c r="L5" s="552">
        <v>0.99567271229936816</v>
      </c>
      <c r="M5" s="552">
        <v>1.5813093057818011</v>
      </c>
      <c r="N5" s="552">
        <v>2.1587721180759289</v>
      </c>
    </row>
    <row r="6" spans="1:14">
      <c r="B6" s="558" t="s">
        <v>224</v>
      </c>
      <c r="C6" s="552">
        <v>2.0267577590639285</v>
      </c>
      <c r="D6" s="552">
        <v>2.9778331572279311</v>
      </c>
      <c r="E6" s="552">
        <v>1.4646469957464558</v>
      </c>
      <c r="F6" s="552">
        <v>0.77568662403933264</v>
      </c>
      <c r="G6" s="552">
        <v>1.3122618056052782</v>
      </c>
      <c r="H6" s="552">
        <v>6.6873179035061359</v>
      </c>
      <c r="I6" s="552">
        <v>2.8472890854103383</v>
      </c>
      <c r="J6" s="552">
        <v>3.185554505905797</v>
      </c>
      <c r="K6" s="552">
        <v>1.9679657542625295</v>
      </c>
      <c r="L6" s="552">
        <v>0.90829746274980649</v>
      </c>
      <c r="M6" s="552">
        <v>1.7516869619838642</v>
      </c>
      <c r="N6" s="552">
        <v>3.0495856609967253</v>
      </c>
    </row>
    <row r="7" spans="1:14">
      <c r="B7" s="558" t="s">
        <v>146</v>
      </c>
      <c r="C7" s="552">
        <v>1.0999338497131983</v>
      </c>
      <c r="D7" s="552">
        <v>2.1561628702285658</v>
      </c>
      <c r="E7" s="552">
        <v>0.7313595993401748</v>
      </c>
      <c r="F7" s="552">
        <v>0.52183349802822954</v>
      </c>
      <c r="G7" s="552">
        <v>0.69364161837501404</v>
      </c>
      <c r="H7" s="552">
        <v>2.2324807421146238</v>
      </c>
      <c r="I7" s="552">
        <v>1.0541482725451834</v>
      </c>
      <c r="J7" s="552">
        <v>1.9247277092083872</v>
      </c>
      <c r="K7" s="552">
        <v>0.65871005024621554</v>
      </c>
      <c r="L7" s="552">
        <v>0.47755659260490946</v>
      </c>
      <c r="M7" s="552">
        <v>0.61526428987628679</v>
      </c>
      <c r="N7" s="552">
        <v>1.1318775651427599</v>
      </c>
    </row>
    <row r="8" spans="1:14">
      <c r="B8" s="558" t="s">
        <v>44</v>
      </c>
      <c r="C8" s="552">
        <v>2.5586342172791405</v>
      </c>
      <c r="D8" s="552">
        <v>3.891411305109489</v>
      </c>
      <c r="E8" s="552">
        <v>1.9392242001241329</v>
      </c>
      <c r="F8" s="553">
        <v>0.96577117412960178</v>
      </c>
      <c r="G8" s="553">
        <v>1.6682276355201027</v>
      </c>
      <c r="H8" s="553">
        <v>5.8486520450149042</v>
      </c>
      <c r="I8" s="552">
        <v>0.11817017201244802</v>
      </c>
      <c r="J8" s="552">
        <v>3.3947249108629234</v>
      </c>
      <c r="K8" s="552">
        <v>8.1245733257936978E-2</v>
      </c>
      <c r="L8" s="552">
        <v>7.770488625002718E-2</v>
      </c>
      <c r="M8" s="552">
        <v>8.2444816012455943E-2</v>
      </c>
      <c r="N8" s="552">
        <v>0.14410908264354377</v>
      </c>
    </row>
    <row r="9" spans="1:14">
      <c r="B9" s="558" t="s">
        <v>113</v>
      </c>
      <c r="C9" s="552">
        <v>2.7066361774890102</v>
      </c>
      <c r="D9" s="552">
        <v>3.5203902757986514</v>
      </c>
      <c r="E9" s="552">
        <v>2.1533640357095343</v>
      </c>
      <c r="F9" s="553">
        <v>1.3668331685703268</v>
      </c>
      <c r="G9" s="553">
        <v>1.7685718986707766</v>
      </c>
      <c r="H9" s="553">
        <v>5.261198768391548</v>
      </c>
      <c r="I9" s="552">
        <v>3.1441387724387641E-2</v>
      </c>
      <c r="J9" s="552">
        <v>27.134258447417857</v>
      </c>
      <c r="K9" s="552">
        <v>1.7367262331912346E-2</v>
      </c>
      <c r="L9" s="552">
        <v>1.7215149476232695E-2</v>
      </c>
      <c r="M9" s="552">
        <v>2.0050309732575777E-2</v>
      </c>
      <c r="N9" s="552">
        <v>3.3550327677359902E-2</v>
      </c>
    </row>
    <row r="10" spans="1:14">
      <c r="B10" s="558" t="s">
        <v>111</v>
      </c>
      <c r="C10" s="552">
        <v>2.4908947950557803</v>
      </c>
      <c r="D10" s="552">
        <v>3.8693089526870952</v>
      </c>
      <c r="E10" s="552">
        <v>1.3993388538520071</v>
      </c>
      <c r="F10" s="553">
        <v>0.92810700241697586</v>
      </c>
      <c r="G10" s="553">
        <v>1.6792724862876487</v>
      </c>
      <c r="H10" s="553">
        <v>6.1118691802740219</v>
      </c>
      <c r="I10" s="552">
        <v>2.0041129300932043</v>
      </c>
      <c r="J10" s="552">
        <v>3.0392614020430142</v>
      </c>
      <c r="K10" s="552">
        <v>1.7578688159729374</v>
      </c>
      <c r="L10" s="552">
        <v>1.0653639769887551</v>
      </c>
      <c r="M10" s="552">
        <v>1.3506016492870301</v>
      </c>
      <c r="N10" s="552">
        <v>2.5456622044202319</v>
      </c>
    </row>
    <row r="11" spans="1:14">
      <c r="B11" s="558" t="s">
        <v>147</v>
      </c>
      <c r="C11" s="552">
        <v>1.7037518152065574</v>
      </c>
      <c r="D11" s="552">
        <v>2.8352331224470828</v>
      </c>
      <c r="E11" s="552">
        <v>1.1927151153430777</v>
      </c>
      <c r="F11" s="553">
        <v>0.7265698277487761</v>
      </c>
      <c r="G11" s="553">
        <v>1.1063948584964498</v>
      </c>
      <c r="H11" s="553">
        <v>4.5549833203574615</v>
      </c>
      <c r="I11" s="552">
        <v>2.1165941267521258</v>
      </c>
      <c r="J11" s="552">
        <v>2.8351660808341177</v>
      </c>
      <c r="K11" s="552">
        <v>1.4919239919195721</v>
      </c>
      <c r="L11" s="552">
        <v>0.79652457603150284</v>
      </c>
      <c r="M11" s="552">
        <v>1.320760781961605</v>
      </c>
      <c r="N11" s="552">
        <v>2.2796804348872062</v>
      </c>
    </row>
  </sheetData>
  <mergeCells count="3">
    <mergeCell ref="B3:B4"/>
    <mergeCell ref="C3:H3"/>
    <mergeCell ref="I3: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B2"/>
  <sheetViews>
    <sheetView workbookViewId="0">
      <selection activeCell="I25" sqref="I25"/>
    </sheetView>
  </sheetViews>
  <sheetFormatPr defaultRowHeight="14.4"/>
  <sheetData>
    <row r="2" spans="2:2">
      <c r="B2" s="362" t="s">
        <v>148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AF43"/>
  <sheetViews>
    <sheetView zoomScale="80" zoomScaleNormal="80" zoomScaleSheetLayoutView="100" workbookViewId="0">
      <selection activeCell="I1" sqref="I1"/>
    </sheetView>
  </sheetViews>
  <sheetFormatPr defaultColWidth="9.33203125" defaultRowHeight="14.4"/>
  <cols>
    <col min="1" max="1" width="4.33203125" customWidth="1"/>
    <col min="2" max="2" width="22.109375" customWidth="1"/>
    <col min="3" max="3" width="35" customWidth="1"/>
    <col min="4" max="13" width="13.5546875" customWidth="1"/>
    <col min="14" max="15" width="14.5546875" style="2" customWidth="1"/>
    <col min="16" max="16" width="14.5546875" style="125" customWidth="1"/>
    <col min="17" max="17" width="14.5546875" style="3" customWidth="1"/>
    <col min="18" max="18" width="14.5546875" customWidth="1"/>
    <col min="19" max="19" width="16.109375" customWidth="1"/>
    <col min="20" max="20" width="15.109375" customWidth="1"/>
    <col min="22" max="22" width="9.33203125" customWidth="1"/>
  </cols>
  <sheetData>
    <row r="1" spans="1:21" ht="23.4">
      <c r="A1" s="1" t="s">
        <v>149</v>
      </c>
    </row>
    <row r="2" spans="1:21" ht="15.6">
      <c r="B2" s="134" t="s">
        <v>150</v>
      </c>
    </row>
    <row r="3" spans="1:21" ht="18.600000000000001" thickBot="1">
      <c r="A3" s="5"/>
      <c r="B3" s="5" t="s">
        <v>151</v>
      </c>
      <c r="C3" s="5"/>
      <c r="D3" s="5"/>
      <c r="E3" s="5"/>
      <c r="F3" s="5"/>
      <c r="G3" s="5"/>
      <c r="H3" s="5"/>
      <c r="I3" s="5"/>
      <c r="J3" s="5"/>
      <c r="K3" s="5"/>
      <c r="L3" s="5"/>
      <c r="M3" s="5"/>
      <c r="Q3" s="12"/>
    </row>
    <row r="4" spans="1:21" ht="43.2" customHeight="1" thickBot="1">
      <c r="A4" t="s">
        <v>152</v>
      </c>
      <c r="B4" s="30"/>
      <c r="C4" s="30"/>
      <c r="D4" s="575" t="s">
        <v>97</v>
      </c>
      <c r="E4" s="575"/>
      <c r="F4" s="575"/>
      <c r="G4" s="576"/>
      <c r="H4" s="577" t="s">
        <v>153</v>
      </c>
      <c r="I4" s="578"/>
      <c r="J4" s="578"/>
      <c r="K4" s="578"/>
      <c r="L4" s="574" t="s">
        <v>154</v>
      </c>
      <c r="M4" s="574"/>
      <c r="N4" s="574"/>
      <c r="O4" s="574"/>
      <c r="P4" s="574"/>
      <c r="Q4" s="574"/>
      <c r="R4" s="574"/>
      <c r="S4" s="574"/>
    </row>
    <row r="5" spans="1:21" ht="21" customHeight="1" thickBot="1">
      <c r="B5" s="33"/>
      <c r="C5" s="33"/>
      <c r="D5" s="31" t="s">
        <v>155</v>
      </c>
      <c r="E5" s="16" t="s">
        <v>156</v>
      </c>
      <c r="F5" s="16" t="s">
        <v>157</v>
      </c>
      <c r="G5" s="16" t="s">
        <v>158</v>
      </c>
      <c r="H5" s="26" t="s">
        <v>159</v>
      </c>
      <c r="I5" s="27" t="s">
        <v>160</v>
      </c>
      <c r="J5" s="27" t="s">
        <v>161</v>
      </c>
      <c r="K5" s="27" t="s">
        <v>162</v>
      </c>
      <c r="L5" s="23" t="s">
        <v>163</v>
      </c>
      <c r="M5" s="23" t="s">
        <v>164</v>
      </c>
      <c r="N5" s="6" t="s">
        <v>165</v>
      </c>
      <c r="O5" s="23" t="s">
        <v>166</v>
      </c>
      <c r="P5" s="126" t="s">
        <v>167</v>
      </c>
      <c r="Q5" s="16" t="s">
        <v>168</v>
      </c>
      <c r="R5" s="50" t="s">
        <v>169</v>
      </c>
      <c r="S5" s="50" t="s">
        <v>170</v>
      </c>
    </row>
    <row r="6" spans="1:21" ht="52.5" customHeight="1" thickBot="1">
      <c r="B6" s="32"/>
      <c r="C6" s="89"/>
      <c r="D6" s="35" t="s">
        <v>171</v>
      </c>
      <c r="E6" s="36" t="s">
        <v>172</v>
      </c>
      <c r="F6" s="36" t="s">
        <v>173</v>
      </c>
      <c r="G6" s="36" t="s">
        <v>174</v>
      </c>
      <c r="H6" s="28" t="s">
        <v>175</v>
      </c>
      <c r="I6" s="114" t="s">
        <v>176</v>
      </c>
      <c r="J6" s="29" t="s">
        <v>177</v>
      </c>
      <c r="K6" s="29" t="s">
        <v>178</v>
      </c>
      <c r="L6" s="24" t="s">
        <v>179</v>
      </c>
      <c r="M6" s="24" t="s">
        <v>180</v>
      </c>
      <c r="N6" s="14" t="s">
        <v>181</v>
      </c>
      <c r="O6" s="25" t="s">
        <v>182</v>
      </c>
      <c r="P6" s="127" t="s">
        <v>183</v>
      </c>
      <c r="Q6" s="113" t="s">
        <v>184</v>
      </c>
      <c r="R6" s="50" t="s">
        <v>376</v>
      </c>
      <c r="S6" s="50" t="s">
        <v>377</v>
      </c>
    </row>
    <row r="7" spans="1:21" ht="15" thickBot="1">
      <c r="B7" s="94" t="s">
        <v>185</v>
      </c>
      <c r="C7" s="95" t="s">
        <v>186</v>
      </c>
      <c r="D7" s="96"/>
      <c r="E7" s="97"/>
      <c r="F7" s="98"/>
      <c r="G7" s="95"/>
      <c r="H7" s="97"/>
      <c r="I7" s="99"/>
      <c r="J7" s="100"/>
      <c r="K7" s="101"/>
      <c r="L7" s="102"/>
      <c r="M7" s="103"/>
      <c r="N7" s="103"/>
      <c r="O7" s="103"/>
      <c r="P7" s="128"/>
      <c r="Q7" s="104"/>
      <c r="R7" s="9"/>
      <c r="S7" s="259"/>
    </row>
    <row r="8" spans="1:21">
      <c r="B8" s="583" t="s">
        <v>187</v>
      </c>
      <c r="C8" s="54" t="s">
        <v>99</v>
      </c>
      <c r="D8" s="276">
        <v>1868</v>
      </c>
      <c r="E8" s="277"/>
      <c r="F8" s="278">
        <v>4299</v>
      </c>
      <c r="G8" s="421"/>
      <c r="H8" s="422">
        <v>10307.820795454882</v>
      </c>
      <c r="I8" s="423"/>
      <c r="J8" s="424">
        <v>22978.265933682429</v>
      </c>
      <c r="K8" s="421"/>
      <c r="L8" s="279">
        <v>23766.997919999874</v>
      </c>
      <c r="M8" s="280"/>
      <c r="N8" s="281">
        <v>57281.240379999799</v>
      </c>
      <c r="O8" s="282"/>
      <c r="P8" s="283">
        <v>58112.245490514193</v>
      </c>
      <c r="Q8" s="283"/>
      <c r="R8" s="283">
        <v>424776.33843998966</v>
      </c>
      <c r="S8" s="260">
        <v>1036345.36411998</v>
      </c>
    </row>
    <row r="9" spans="1:21">
      <c r="B9" s="584"/>
      <c r="C9" s="57" t="s">
        <v>101</v>
      </c>
      <c r="D9" s="276">
        <v>505</v>
      </c>
      <c r="E9" s="284"/>
      <c r="F9" s="278">
        <v>1221</v>
      </c>
      <c r="G9" s="425"/>
      <c r="H9" s="285">
        <v>138.56778548603495</v>
      </c>
      <c r="I9" s="426"/>
      <c r="J9" s="427">
        <v>361.56448622256312</v>
      </c>
      <c r="K9" s="425"/>
      <c r="L9" s="285">
        <v>354.70800000000207</v>
      </c>
      <c r="M9" s="286"/>
      <c r="N9" s="287">
        <v>862.72700000000407</v>
      </c>
      <c r="O9" s="288"/>
      <c r="P9" s="289">
        <v>875.24297453586689</v>
      </c>
      <c r="Q9" s="289"/>
      <c r="R9" s="289">
        <v>4095.5759999999864</v>
      </c>
      <c r="S9" s="160">
        <v>9969.0839999999698</v>
      </c>
    </row>
    <row r="10" spans="1:21">
      <c r="B10" s="584"/>
      <c r="C10" s="57" t="s">
        <v>188</v>
      </c>
      <c r="D10" s="276">
        <v>3183</v>
      </c>
      <c r="E10" s="284"/>
      <c r="F10" s="278">
        <v>9868</v>
      </c>
      <c r="G10" s="425"/>
      <c r="H10" s="285">
        <v>343.52661171148623</v>
      </c>
      <c r="I10" s="426"/>
      <c r="J10" s="427">
        <v>1073.0501820498696</v>
      </c>
      <c r="K10" s="425"/>
      <c r="L10" s="285">
        <v>12688.738999999623</v>
      </c>
      <c r="M10" s="286"/>
      <c r="N10" s="287">
        <v>39323.3599999988</v>
      </c>
      <c r="O10" s="288"/>
      <c r="P10" s="289">
        <v>39893.841939737009</v>
      </c>
      <c r="Q10" s="289"/>
      <c r="R10" s="289">
        <v>98965.991000005233</v>
      </c>
      <c r="S10" s="160">
        <v>304085.65900001599</v>
      </c>
    </row>
    <row r="11" spans="1:21">
      <c r="B11" s="584"/>
      <c r="C11" s="57" t="s">
        <v>189</v>
      </c>
      <c r="D11" s="276">
        <v>11</v>
      </c>
      <c r="E11" s="284"/>
      <c r="F11" s="278">
        <v>12</v>
      </c>
      <c r="G11" s="425"/>
      <c r="H11" s="285">
        <v>0.2959</v>
      </c>
      <c r="I11" s="426"/>
      <c r="J11" s="427">
        <v>0.32279999999999998</v>
      </c>
      <c r="K11" s="425"/>
      <c r="L11" s="285">
        <v>46.75</v>
      </c>
      <c r="M11" s="286"/>
      <c r="N11" s="287">
        <v>51</v>
      </c>
      <c r="O11" s="288"/>
      <c r="P11" s="289">
        <v>51.739880288120119</v>
      </c>
      <c r="Q11" s="289"/>
      <c r="R11" s="289">
        <v>463.92500000000001</v>
      </c>
      <c r="S11" s="160">
        <v>506.1</v>
      </c>
    </row>
    <row r="12" spans="1:21" ht="15" thickBot="1">
      <c r="B12" s="584"/>
      <c r="C12" s="86" t="s">
        <v>190</v>
      </c>
      <c r="D12" s="276">
        <v>5567</v>
      </c>
      <c r="E12" s="278">
        <v>25817</v>
      </c>
      <c r="F12" s="278">
        <v>15400</v>
      </c>
      <c r="G12" s="290">
        <v>0.59646744393229267</v>
      </c>
      <c r="H12" s="285">
        <v>10790.211092652402</v>
      </c>
      <c r="I12" s="278">
        <v>20072.82728832186</v>
      </c>
      <c r="J12" s="427">
        <v>24413.203401954863</v>
      </c>
      <c r="K12" s="290">
        <v>1.2162314282531681</v>
      </c>
      <c r="L12" s="285">
        <v>36857.1949199995</v>
      </c>
      <c r="M12" s="278">
        <v>106126</v>
      </c>
      <c r="N12" s="287">
        <v>97518.32737999862</v>
      </c>
      <c r="O12" s="474">
        <v>0.91889195277310576</v>
      </c>
      <c r="P12" s="289">
        <v>98933.070285075184</v>
      </c>
      <c r="Q12" s="289">
        <v>0</v>
      </c>
      <c r="R12" s="289">
        <v>528301.83043999493</v>
      </c>
      <c r="S12" s="261">
        <v>1350906.2071199981</v>
      </c>
    </row>
    <row r="13" spans="1:21" ht="14.4" customHeight="1">
      <c r="B13" s="583" t="s">
        <v>146</v>
      </c>
      <c r="C13" s="54" t="s">
        <v>191</v>
      </c>
      <c r="D13" s="292">
        <v>25</v>
      </c>
      <c r="E13" s="291">
        <v>200</v>
      </c>
      <c r="F13" s="291">
        <v>235</v>
      </c>
      <c r="G13" s="454">
        <v>1.18</v>
      </c>
      <c r="H13" s="279">
        <v>344.50502763927909</v>
      </c>
      <c r="I13" s="291">
        <v>3141.8947303341315</v>
      </c>
      <c r="J13" s="424">
        <v>4067.8466737939498</v>
      </c>
      <c r="K13" s="454">
        <v>1.2947113200579277</v>
      </c>
      <c r="L13" s="279">
        <v>703.0480799999998</v>
      </c>
      <c r="M13" s="291">
        <v>6598.1072081697621</v>
      </c>
      <c r="N13" s="281">
        <v>6727.5018399999999</v>
      </c>
      <c r="O13" s="475">
        <v>1.0128429281600486</v>
      </c>
      <c r="P13" s="283">
        <v>6779.6871664806749</v>
      </c>
      <c r="Q13" s="283"/>
      <c r="R13" s="283">
        <v>15355.445119999998</v>
      </c>
      <c r="S13" s="262">
        <v>137427.54498999999</v>
      </c>
    </row>
    <row r="14" spans="1:21" ht="14.4" customHeight="1">
      <c r="B14" s="584"/>
      <c r="C14" s="52" t="s">
        <v>125</v>
      </c>
      <c r="D14" s="276">
        <v>348</v>
      </c>
      <c r="E14" s="278">
        <v>850</v>
      </c>
      <c r="F14" s="278">
        <v>437</v>
      </c>
      <c r="G14" s="290">
        <v>0.51411764705882357</v>
      </c>
      <c r="H14" s="285">
        <v>126.65907437555705</v>
      </c>
      <c r="I14" s="278">
        <v>659.96633119520777</v>
      </c>
      <c r="J14" s="428">
        <v>235.85944865121604</v>
      </c>
      <c r="K14" s="290">
        <v>0.35738103218700784</v>
      </c>
      <c r="L14" s="285">
        <v>445.71451000000133</v>
      </c>
      <c r="M14" s="278">
        <v>2403</v>
      </c>
      <c r="N14" s="287">
        <v>614.547200000001</v>
      </c>
      <c r="O14" s="474">
        <v>0.25574165626300516</v>
      </c>
      <c r="P14" s="289">
        <v>623.46271685097031</v>
      </c>
      <c r="Q14" s="289"/>
      <c r="R14" s="289">
        <v>4470.8714399999999</v>
      </c>
      <c r="S14" s="160">
        <v>6167.2623299999996</v>
      </c>
    </row>
    <row r="15" spans="1:21" ht="14.4" customHeight="1" thickBot="1">
      <c r="B15" s="584"/>
      <c r="C15" s="53" t="s">
        <v>108</v>
      </c>
      <c r="D15" s="276">
        <v>97</v>
      </c>
      <c r="E15" s="278">
        <v>350</v>
      </c>
      <c r="F15" s="278">
        <v>142</v>
      </c>
      <c r="G15" s="290">
        <v>0.40857142857142859</v>
      </c>
      <c r="H15" s="285">
        <v>670.87138687978461</v>
      </c>
      <c r="I15" s="278">
        <v>4209.1579242976168</v>
      </c>
      <c r="J15" s="428">
        <v>1441.8515414893852</v>
      </c>
      <c r="K15" s="290">
        <v>0.34351207711710224</v>
      </c>
      <c r="L15" s="285">
        <v>1935.9101799999985</v>
      </c>
      <c r="M15" s="278">
        <v>5754</v>
      </c>
      <c r="N15" s="287">
        <v>3053.8663299999998</v>
      </c>
      <c r="O15" s="474">
        <v>0.53150244177963135</v>
      </c>
      <c r="P15" s="289">
        <v>3102.6326975753259</v>
      </c>
      <c r="Q15" s="289"/>
      <c r="R15" s="289">
        <v>49043.00851</v>
      </c>
      <c r="S15" s="160">
        <v>76120.408530000001</v>
      </c>
    </row>
    <row r="16" spans="1:21" ht="33" customHeight="1" thickBot="1">
      <c r="B16" s="40" t="s">
        <v>110</v>
      </c>
      <c r="C16" s="40" t="s">
        <v>110</v>
      </c>
      <c r="D16" s="292">
        <v>182849</v>
      </c>
      <c r="E16" s="291">
        <v>150000</v>
      </c>
      <c r="F16" s="291">
        <v>182849</v>
      </c>
      <c r="G16" s="454">
        <v>1.2189933333333334</v>
      </c>
      <c r="H16" s="279">
        <v>242</v>
      </c>
      <c r="I16" s="291">
        <v>1102.9280443233167</v>
      </c>
      <c r="J16" s="424">
        <v>726</v>
      </c>
      <c r="K16" s="454">
        <v>4.7698519565562938E-2</v>
      </c>
      <c r="L16" s="279">
        <v>25478.7</v>
      </c>
      <c r="M16" s="291">
        <v>63420</v>
      </c>
      <c r="N16" s="281">
        <v>142592</v>
      </c>
      <c r="O16" s="476">
        <v>2.2483759066540525</v>
      </c>
      <c r="P16" s="293">
        <v>144660.64725575733</v>
      </c>
      <c r="Q16" s="283"/>
      <c r="R16" s="293">
        <v>53505.270000000004</v>
      </c>
      <c r="S16" s="161">
        <v>299443.20000000001</v>
      </c>
      <c r="T16" s="415"/>
      <c r="U16" s="415"/>
    </row>
    <row r="17" spans="2:32" ht="15" thickBot="1">
      <c r="B17" s="58" t="s">
        <v>192</v>
      </c>
      <c r="C17" s="61"/>
      <c r="D17" s="294">
        <v>188887</v>
      </c>
      <c r="E17" s="295">
        <v>177217</v>
      </c>
      <c r="F17" s="295">
        <v>199063</v>
      </c>
      <c r="G17" s="455">
        <v>1.1232669552018146</v>
      </c>
      <c r="H17" s="429">
        <v>12174.246581547022</v>
      </c>
      <c r="I17" s="295">
        <v>29186.774318472129</v>
      </c>
      <c r="J17" s="429">
        <v>30884.761065889412</v>
      </c>
      <c r="K17" s="455">
        <v>1.0581765812449728</v>
      </c>
      <c r="L17" s="294">
        <v>65420.567689999501</v>
      </c>
      <c r="M17" s="295">
        <v>184301</v>
      </c>
      <c r="N17" s="296">
        <v>250506.24274999864</v>
      </c>
      <c r="O17" s="477">
        <v>1.3590044398565315</v>
      </c>
      <c r="P17" s="297">
        <v>254099.50012173952</v>
      </c>
      <c r="Q17" s="297">
        <v>0</v>
      </c>
      <c r="R17" s="297">
        <v>650676.42550999497</v>
      </c>
      <c r="S17" s="162">
        <v>1870064.98713</v>
      </c>
    </row>
    <row r="18" spans="2:32" ht="15" thickBot="1">
      <c r="B18" s="18"/>
      <c r="C18" s="63"/>
      <c r="D18" s="430"/>
      <c r="E18" s="298"/>
      <c r="F18" s="431"/>
      <c r="G18" s="456"/>
      <c r="H18" s="431"/>
      <c r="I18" s="431"/>
      <c r="J18" s="431"/>
      <c r="K18" s="469"/>
      <c r="L18" s="432"/>
      <c r="M18" s="298"/>
      <c r="N18" s="299"/>
      <c r="O18" s="478"/>
      <c r="P18" s="299"/>
      <c r="Q18" s="298"/>
      <c r="R18" s="298"/>
      <c r="S18" s="163"/>
    </row>
    <row r="19" spans="2:32" ht="15" thickBot="1">
      <c r="B19" s="62" t="s">
        <v>193</v>
      </c>
      <c r="C19" s="59" t="s">
        <v>194</v>
      </c>
      <c r="D19" s="433"/>
      <c r="E19" s="300"/>
      <c r="F19" s="434"/>
      <c r="G19" s="457"/>
      <c r="H19" s="434"/>
      <c r="I19" s="434"/>
      <c r="J19" s="434"/>
      <c r="K19" s="470"/>
      <c r="L19" s="435"/>
      <c r="M19" s="300"/>
      <c r="N19" s="301"/>
      <c r="O19" s="479"/>
      <c r="P19" s="437"/>
      <c r="Q19" s="436"/>
      <c r="R19" s="436"/>
      <c r="S19" s="164"/>
    </row>
    <row r="20" spans="2:32" ht="15" thickBot="1">
      <c r="B20" s="55" t="s">
        <v>111</v>
      </c>
      <c r="C20" s="64" t="s">
        <v>195</v>
      </c>
      <c r="D20" s="292">
        <v>0</v>
      </c>
      <c r="E20" s="291">
        <v>15</v>
      </c>
      <c r="F20" s="291">
        <v>10</v>
      </c>
      <c r="G20" s="454">
        <v>0.66666666666666663</v>
      </c>
      <c r="H20" s="279">
        <v>103.97999929194155</v>
      </c>
      <c r="I20" s="291">
        <v>1357.4301174209195</v>
      </c>
      <c r="J20" s="291">
        <v>545.70258838389418</v>
      </c>
      <c r="K20" s="454">
        <v>0.40201155210900608</v>
      </c>
      <c r="L20" s="279">
        <v>0</v>
      </c>
      <c r="M20" s="291">
        <v>2071</v>
      </c>
      <c r="N20" s="281">
        <v>1193.9316599999997</v>
      </c>
      <c r="O20" s="475">
        <v>0.57650007725736352</v>
      </c>
      <c r="P20" s="438">
        <v>1211.2525717764022</v>
      </c>
      <c r="Q20" s="283"/>
      <c r="R20" s="283">
        <v>0</v>
      </c>
      <c r="S20" s="417">
        <v>15525.794040000001</v>
      </c>
    </row>
    <row r="21" spans="2:32">
      <c r="B21" s="581" t="s">
        <v>113</v>
      </c>
      <c r="C21" s="54" t="s">
        <v>196</v>
      </c>
      <c r="D21" s="439">
        <v>3</v>
      </c>
      <c r="E21" s="302">
        <v>843</v>
      </c>
      <c r="F21" s="302">
        <v>6</v>
      </c>
      <c r="G21" s="458">
        <v>7.1174377224199285E-3</v>
      </c>
      <c r="H21" s="439">
        <v>45.129560000000005</v>
      </c>
      <c r="I21" s="302">
        <v>881.06433219809458</v>
      </c>
      <c r="J21" s="302">
        <v>343.92541</v>
      </c>
      <c r="K21" s="458">
        <v>0.39035221087882305</v>
      </c>
      <c r="L21" s="440">
        <v>244.16512000000003</v>
      </c>
      <c r="M21" s="302">
        <v>7770</v>
      </c>
      <c r="N21" s="303">
        <v>1063.66291</v>
      </c>
      <c r="O21" s="480">
        <v>0.13689355341055343</v>
      </c>
      <c r="P21" s="441">
        <v>1079.0939535355585</v>
      </c>
      <c r="Q21" s="441"/>
      <c r="R21" s="441">
        <v>4883.3024000000005</v>
      </c>
      <c r="S21" s="263">
        <v>21164.798030000002</v>
      </c>
    </row>
    <row r="22" spans="2:32">
      <c r="B22" s="582"/>
      <c r="C22" s="53" t="s">
        <v>115</v>
      </c>
      <c r="D22" s="276">
        <v>0</v>
      </c>
      <c r="E22" s="278">
        <v>0</v>
      </c>
      <c r="F22" s="278">
        <v>0</v>
      </c>
      <c r="G22" s="459" t="s">
        <v>17</v>
      </c>
      <c r="H22" s="276">
        <v>19.562242753401073</v>
      </c>
      <c r="I22" s="278">
        <v>0</v>
      </c>
      <c r="J22" s="278">
        <v>66.970420279672453</v>
      </c>
      <c r="K22" s="459" t="s">
        <v>17</v>
      </c>
      <c r="L22" s="442">
        <v>0</v>
      </c>
      <c r="M22" s="278">
        <v>0</v>
      </c>
      <c r="N22" s="304">
        <v>0</v>
      </c>
      <c r="O22" s="474" t="s">
        <v>17</v>
      </c>
      <c r="P22" s="289">
        <v>0</v>
      </c>
      <c r="Q22" s="289"/>
      <c r="R22" s="289">
        <v>0</v>
      </c>
      <c r="S22" s="160">
        <v>0</v>
      </c>
    </row>
    <row r="23" spans="2:32" ht="15" thickBot="1">
      <c r="B23" s="582"/>
      <c r="C23" s="80" t="s">
        <v>116</v>
      </c>
      <c r="D23" s="307">
        <v>0</v>
      </c>
      <c r="E23" s="305">
        <v>0</v>
      </c>
      <c r="F23" s="305">
        <v>0</v>
      </c>
      <c r="G23" s="460" t="s">
        <v>17</v>
      </c>
      <c r="H23" s="307">
        <v>28.341660000000001</v>
      </c>
      <c r="I23" s="305">
        <v>0</v>
      </c>
      <c r="J23" s="305">
        <v>114.36019999999999</v>
      </c>
      <c r="K23" s="460" t="s">
        <v>17</v>
      </c>
      <c r="L23" s="306">
        <v>0</v>
      </c>
      <c r="M23" s="305">
        <v>0</v>
      </c>
      <c r="N23" s="306">
        <v>0</v>
      </c>
      <c r="O23" s="481" t="s">
        <v>17</v>
      </c>
      <c r="P23" s="443">
        <v>0</v>
      </c>
      <c r="Q23" s="443"/>
      <c r="R23" s="443">
        <v>0</v>
      </c>
      <c r="S23" s="261">
        <v>0</v>
      </c>
    </row>
    <row r="24" spans="2:32" s="12" customFormat="1" ht="15" thickBot="1">
      <c r="B24" s="11" t="s">
        <v>197</v>
      </c>
      <c r="C24" s="39"/>
      <c r="D24" s="294">
        <v>3</v>
      </c>
      <c r="E24" s="295">
        <v>858</v>
      </c>
      <c r="F24" s="295">
        <v>16</v>
      </c>
      <c r="G24" s="455">
        <v>1.8648018648018648E-2</v>
      </c>
      <c r="H24" s="429">
        <v>197.01346204534264</v>
      </c>
      <c r="I24" s="295">
        <v>2238.4944496190142</v>
      </c>
      <c r="J24" s="295">
        <v>1070.9586186635668</v>
      </c>
      <c r="K24" s="455">
        <v>0.47842808761301198</v>
      </c>
      <c r="L24" s="294">
        <v>244.16512000000003</v>
      </c>
      <c r="M24" s="295">
        <v>9841</v>
      </c>
      <c r="N24" s="296">
        <v>2257.5945699999997</v>
      </c>
      <c r="O24" s="477">
        <v>0.22940702875724009</v>
      </c>
      <c r="P24" s="297">
        <v>2290.3465253119607</v>
      </c>
      <c r="Q24" s="297">
        <v>0</v>
      </c>
      <c r="R24" s="297">
        <v>4883.3024000000005</v>
      </c>
      <c r="S24" s="162">
        <v>36690.592069999999</v>
      </c>
      <c r="T24"/>
      <c r="U24"/>
      <c r="V24"/>
      <c r="W24"/>
      <c r="X24"/>
      <c r="Y24"/>
      <c r="Z24"/>
      <c r="AA24"/>
      <c r="AB24"/>
      <c r="AC24"/>
      <c r="AD24"/>
      <c r="AE24"/>
      <c r="AF24"/>
    </row>
    <row r="25" spans="2:32" ht="15" thickBot="1">
      <c r="B25" s="65"/>
      <c r="C25" s="63"/>
      <c r="D25" s="153"/>
      <c r="E25" s="154"/>
      <c r="F25" s="154"/>
      <c r="G25" s="461"/>
      <c r="H25" s="153"/>
      <c r="I25" s="154"/>
      <c r="J25" s="154"/>
      <c r="K25" s="461"/>
      <c r="L25" s="153"/>
      <c r="M25" s="154"/>
      <c r="N25" s="154"/>
      <c r="O25" s="482"/>
      <c r="P25" s="154"/>
      <c r="Q25" s="154"/>
      <c r="R25" s="154"/>
      <c r="S25" s="264"/>
    </row>
    <row r="26" spans="2:32">
      <c r="B26" s="579" t="s">
        <v>198</v>
      </c>
      <c r="C26" s="90" t="s">
        <v>199</v>
      </c>
      <c r="D26" s="292">
        <v>0</v>
      </c>
      <c r="E26" s="277"/>
      <c r="F26" s="291">
        <v>0</v>
      </c>
      <c r="G26" s="462"/>
      <c r="H26" s="279">
        <v>5.0422819203605407</v>
      </c>
      <c r="I26" s="423"/>
      <c r="J26" s="291">
        <v>28.123957920236169</v>
      </c>
      <c r="K26" s="471"/>
      <c r="L26" s="279">
        <v>0</v>
      </c>
      <c r="M26" s="280"/>
      <c r="N26" s="281">
        <v>0</v>
      </c>
      <c r="O26" s="483"/>
      <c r="P26" s="444">
        <v>0</v>
      </c>
      <c r="Q26" s="283"/>
      <c r="R26" s="283">
        <v>0</v>
      </c>
      <c r="S26" s="263">
        <v>0</v>
      </c>
    </row>
    <row r="27" spans="2:32">
      <c r="B27" s="580"/>
      <c r="C27" s="90" t="s">
        <v>112</v>
      </c>
      <c r="D27" s="276">
        <v>217</v>
      </c>
      <c r="E27" s="284"/>
      <c r="F27" s="278">
        <v>217</v>
      </c>
      <c r="G27" s="463"/>
      <c r="H27" s="285">
        <v>47.851096805458269</v>
      </c>
      <c r="I27" s="426"/>
      <c r="J27" s="278">
        <v>95.063373467925445</v>
      </c>
      <c r="K27" s="472"/>
      <c r="L27" s="285">
        <v>382.57350000000054</v>
      </c>
      <c r="M27" s="286"/>
      <c r="N27" s="287">
        <v>382.57350000000099</v>
      </c>
      <c r="O27" s="484"/>
      <c r="P27" s="445">
        <v>388.12366845896372</v>
      </c>
      <c r="Q27" s="289"/>
      <c r="R27" s="289">
        <v>3821.6933099999987</v>
      </c>
      <c r="S27" s="265">
        <v>3821.6933100000001</v>
      </c>
    </row>
    <row r="28" spans="2:32">
      <c r="B28" s="580"/>
      <c r="C28" s="90" t="s">
        <v>200</v>
      </c>
      <c r="D28" s="276">
        <v>0</v>
      </c>
      <c r="E28" s="284"/>
      <c r="F28" s="278">
        <v>0</v>
      </c>
      <c r="G28" s="463"/>
      <c r="H28" s="285">
        <v>6.254920200811448E-2</v>
      </c>
      <c r="I28" s="426"/>
      <c r="J28" s="278">
        <v>0.44242251194891136</v>
      </c>
      <c r="K28" s="472"/>
      <c r="L28" s="285">
        <v>0</v>
      </c>
      <c r="M28" s="286"/>
      <c r="N28" s="287">
        <v>0</v>
      </c>
      <c r="O28" s="484"/>
      <c r="P28" s="445">
        <v>0</v>
      </c>
      <c r="Q28" s="289"/>
      <c r="R28" s="289">
        <v>0</v>
      </c>
      <c r="S28" s="160">
        <v>0</v>
      </c>
    </row>
    <row r="29" spans="2:32">
      <c r="B29" s="580"/>
      <c r="C29" s="90" t="s">
        <v>116</v>
      </c>
      <c r="D29" s="276">
        <v>0</v>
      </c>
      <c r="E29" s="284"/>
      <c r="F29" s="278">
        <v>0</v>
      </c>
      <c r="G29" s="463"/>
      <c r="H29" s="285">
        <v>70.248412253366013</v>
      </c>
      <c r="I29" s="426"/>
      <c r="J29" s="278">
        <v>271.31199956266062</v>
      </c>
      <c r="K29" s="472"/>
      <c r="L29" s="285">
        <v>0</v>
      </c>
      <c r="M29" s="286"/>
      <c r="N29" s="287">
        <v>0</v>
      </c>
      <c r="O29" s="484"/>
      <c r="P29" s="445">
        <v>0</v>
      </c>
      <c r="Q29" s="289"/>
      <c r="R29" s="289">
        <v>0</v>
      </c>
      <c r="S29" s="160">
        <v>0</v>
      </c>
    </row>
    <row r="30" spans="2:32" ht="15" thickBot="1">
      <c r="B30" s="580"/>
      <c r="C30" s="268" t="s">
        <v>201</v>
      </c>
      <c r="D30" s="307">
        <v>217</v>
      </c>
      <c r="E30" s="305">
        <v>652</v>
      </c>
      <c r="F30" s="305">
        <v>217</v>
      </c>
      <c r="G30" s="308">
        <v>0.33282208588957057</v>
      </c>
      <c r="H30" s="446">
        <v>123.20434018119293</v>
      </c>
      <c r="I30" s="309">
        <v>1211.5550000000001</v>
      </c>
      <c r="J30" s="447">
        <v>394.94175346277115</v>
      </c>
      <c r="K30" s="308">
        <v>0.32597921964976506</v>
      </c>
      <c r="L30" s="446">
        <v>382.57350000000054</v>
      </c>
      <c r="M30" s="309">
        <v>1801</v>
      </c>
      <c r="N30" s="310">
        <v>382.57350000000054</v>
      </c>
      <c r="O30" s="481">
        <v>0.21242282065519186</v>
      </c>
      <c r="P30" s="448">
        <v>388.12366845896372</v>
      </c>
      <c r="Q30" s="289">
        <v>0</v>
      </c>
      <c r="R30" s="289">
        <v>3821.6933099999987</v>
      </c>
      <c r="S30" s="266">
        <v>3821.6933099999987</v>
      </c>
    </row>
    <row r="31" spans="2:32">
      <c r="B31" s="269" t="s">
        <v>202</v>
      </c>
      <c r="C31" s="270"/>
      <c r="D31" s="271"/>
      <c r="E31" s="272"/>
      <c r="F31" s="272"/>
      <c r="G31" s="464"/>
      <c r="H31" s="271"/>
      <c r="I31" s="272"/>
      <c r="J31" s="272"/>
      <c r="K31" s="464"/>
      <c r="L31" s="273"/>
      <c r="M31" s="274"/>
      <c r="N31" s="274"/>
      <c r="O31" s="485"/>
      <c r="P31" s="274"/>
      <c r="Q31" s="274"/>
      <c r="R31" s="274"/>
      <c r="S31" s="275"/>
    </row>
    <row r="32" spans="2:32">
      <c r="B32" s="10" t="s">
        <v>203</v>
      </c>
      <c r="C32" s="15"/>
      <c r="D32" s="133"/>
      <c r="E32" s="155"/>
      <c r="F32" s="155"/>
      <c r="G32" s="465"/>
      <c r="H32" s="133"/>
      <c r="I32" s="155"/>
      <c r="J32" s="155"/>
      <c r="K32" s="465"/>
      <c r="L32" s="132"/>
      <c r="M32" s="151"/>
      <c r="N32" s="151"/>
      <c r="O32" s="486"/>
      <c r="P32" s="151"/>
      <c r="Q32" s="151"/>
      <c r="R32" s="151"/>
      <c r="S32" s="160"/>
    </row>
    <row r="33" spans="2:32" ht="15" thickBot="1">
      <c r="B33" s="11" t="s">
        <v>204</v>
      </c>
      <c r="C33" s="17"/>
      <c r="D33" s="119"/>
      <c r="E33" s="156"/>
      <c r="F33" s="156"/>
      <c r="G33" s="466"/>
      <c r="H33" s="119"/>
      <c r="I33" s="156"/>
      <c r="J33" s="156"/>
      <c r="K33" s="466"/>
      <c r="L33" s="165"/>
      <c r="M33" s="166"/>
      <c r="N33" s="166"/>
      <c r="O33" s="487"/>
      <c r="P33" s="166"/>
      <c r="Q33" s="166"/>
      <c r="R33" s="166"/>
      <c r="S33" s="267"/>
    </row>
    <row r="34" spans="2:32">
      <c r="B34" s="18"/>
      <c r="C34" s="19"/>
      <c r="D34" s="120"/>
      <c r="E34" s="152"/>
      <c r="F34" s="152"/>
      <c r="G34" s="467"/>
      <c r="H34" s="120"/>
      <c r="I34" s="152"/>
      <c r="J34" s="152"/>
      <c r="K34" s="467"/>
      <c r="L34" s="120"/>
      <c r="M34" s="152"/>
      <c r="N34" s="152"/>
      <c r="O34" s="488"/>
      <c r="P34" s="152"/>
      <c r="Q34" s="152"/>
      <c r="R34" s="152"/>
      <c r="S34" s="163"/>
    </row>
    <row r="35" spans="2:32" ht="15" thickBot="1">
      <c r="B35" s="20" t="s">
        <v>205</v>
      </c>
      <c r="C35" s="21"/>
      <c r="D35" s="449"/>
      <c r="E35" s="450"/>
      <c r="F35" s="450"/>
      <c r="G35" s="468"/>
      <c r="H35" s="451"/>
      <c r="I35" s="452"/>
      <c r="J35" s="452"/>
      <c r="K35" s="473"/>
      <c r="L35" s="449"/>
      <c r="M35" s="450"/>
      <c r="N35" s="450"/>
      <c r="O35" s="489"/>
      <c r="P35" s="450"/>
      <c r="Q35" s="450"/>
      <c r="R35" s="450"/>
      <c r="S35" s="453"/>
    </row>
    <row r="36" spans="2:32" ht="15" thickBot="1">
      <c r="B36" s="11" t="s">
        <v>206</v>
      </c>
      <c r="C36" s="17"/>
      <c r="D36" s="311">
        <v>189107</v>
      </c>
      <c r="E36" s="311">
        <v>178727</v>
      </c>
      <c r="F36" s="311">
        <v>199296</v>
      </c>
      <c r="G36" s="157">
        <v>1.115080541831956</v>
      </c>
      <c r="H36" s="500">
        <v>12494.464383773558</v>
      </c>
      <c r="I36" s="311">
        <v>32636.823768091144</v>
      </c>
      <c r="J36" s="500">
        <v>32350.461438015798</v>
      </c>
      <c r="K36" s="455">
        <v>0.99123191851913073</v>
      </c>
      <c r="L36" s="311">
        <v>66006.940829999498</v>
      </c>
      <c r="M36" s="311">
        <v>195943</v>
      </c>
      <c r="N36" s="311">
        <v>253146.41081999862</v>
      </c>
      <c r="O36" s="157">
        <v>1.2917330312386694</v>
      </c>
      <c r="P36" s="311">
        <v>256818.92139596085</v>
      </c>
      <c r="Q36" s="311">
        <v>0</v>
      </c>
      <c r="R36" s="311">
        <v>659381.42121999501</v>
      </c>
      <c r="S36" s="267">
        <v>1910576.9083499981</v>
      </c>
    </row>
    <row r="37" spans="2:32" ht="16.2">
      <c r="B37" s="85" t="s">
        <v>207</v>
      </c>
      <c r="C37" s="12"/>
      <c r="D37" s="12"/>
      <c r="E37" s="12"/>
      <c r="F37" s="12"/>
      <c r="G37" s="12"/>
      <c r="H37" s="12"/>
      <c r="I37" s="12"/>
      <c r="J37" s="12"/>
      <c r="K37" s="12"/>
      <c r="L37" s="12"/>
      <c r="M37" s="12"/>
      <c r="N37" s="12"/>
      <c r="O37" s="12"/>
      <c r="P37" s="129"/>
      <c r="Q37" s="12"/>
      <c r="R37" s="12"/>
      <c r="S37" s="413"/>
      <c r="T37" s="12"/>
      <c r="U37" s="12"/>
      <c r="V37" s="12"/>
      <c r="W37" s="12"/>
      <c r="X37" s="12"/>
      <c r="Y37" s="12"/>
      <c r="Z37" s="12"/>
      <c r="AA37" s="12"/>
      <c r="AB37" s="12"/>
      <c r="AC37" s="12"/>
      <c r="AD37" s="12"/>
      <c r="AE37" s="12"/>
      <c r="AF37" s="12"/>
    </row>
    <row r="38" spans="2:32" ht="16.2">
      <c r="B38" s="22" t="s">
        <v>208</v>
      </c>
      <c r="D38" s="257"/>
      <c r="F38" s="257"/>
      <c r="L38" s="257"/>
      <c r="M38" s="257"/>
      <c r="N38" s="257"/>
      <c r="O38" s="257"/>
      <c r="R38" s="257"/>
      <c r="S38" s="257"/>
    </row>
    <row r="39" spans="2:32" ht="16.2">
      <c r="B39" s="112" t="s">
        <v>209</v>
      </c>
    </row>
    <row r="40" spans="2:32" ht="16.2">
      <c r="B40" s="22" t="s">
        <v>210</v>
      </c>
      <c r="S40" s="412"/>
    </row>
    <row r="41" spans="2:32">
      <c r="B41" t="s">
        <v>211</v>
      </c>
      <c r="S41" s="412"/>
      <c r="T41" s="412"/>
    </row>
    <row r="42" spans="2:32">
      <c r="B42" s="405" t="s">
        <v>212</v>
      </c>
    </row>
    <row r="43" spans="2:32">
      <c r="B43" t="s">
        <v>213</v>
      </c>
    </row>
  </sheetData>
  <mergeCells count="7">
    <mergeCell ref="L4:S4"/>
    <mergeCell ref="D4:G4"/>
    <mergeCell ref="H4:K4"/>
    <mergeCell ref="B26:B30"/>
    <mergeCell ref="B21:B23"/>
    <mergeCell ref="B8:B12"/>
    <mergeCell ref="B13:B15"/>
  </mergeCells>
  <pageMargins left="0.25" right="0.25" top="0.75" bottom="0.75" header="0.3" footer="0.3"/>
  <pageSetup scale="4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AB30"/>
  <sheetViews>
    <sheetView topLeftCell="K1" zoomScaleNormal="100" zoomScaleSheetLayoutView="100" workbookViewId="0">
      <selection activeCell="I1" sqref="I1"/>
    </sheetView>
  </sheetViews>
  <sheetFormatPr defaultColWidth="9.33203125" defaultRowHeight="14.4"/>
  <cols>
    <col min="1" max="1" width="4.33203125" customWidth="1"/>
    <col min="2" max="2" width="22.109375" customWidth="1"/>
    <col min="3" max="3" width="35" customWidth="1"/>
    <col min="4" max="8" width="13.5546875" customWidth="1"/>
    <col min="9" max="9" width="14.5546875" customWidth="1"/>
    <col min="10" max="10" width="22.6640625" bestFit="1" customWidth="1"/>
    <col min="11" max="11" width="16.33203125" customWidth="1"/>
    <col min="12" max="12" width="15.6640625" style="2" customWidth="1"/>
    <col min="13" max="13" width="21.44140625" style="2" customWidth="1"/>
    <col min="14" max="14" width="13.5546875" customWidth="1"/>
    <col min="18" max="18" width="9.33203125" customWidth="1"/>
  </cols>
  <sheetData>
    <row r="1" spans="1:13" ht="23.4">
      <c r="A1" s="1" t="s">
        <v>214</v>
      </c>
      <c r="L1" s="41"/>
      <c r="M1" s="41"/>
    </row>
    <row r="2" spans="1:13" ht="15.6">
      <c r="B2" s="134" t="s">
        <v>215</v>
      </c>
      <c r="L2" s="41"/>
      <c r="M2" s="41"/>
    </row>
    <row r="3" spans="1:13" ht="18.600000000000001" thickBot="1">
      <c r="A3" s="5"/>
      <c r="B3" s="5" t="s">
        <v>151</v>
      </c>
      <c r="C3" s="5"/>
      <c r="D3" s="5"/>
      <c r="E3" s="5"/>
      <c r="F3" s="5"/>
      <c r="G3" s="5"/>
      <c r="H3" s="5"/>
      <c r="L3" s="41"/>
      <c r="M3" s="41"/>
    </row>
    <row r="4" spans="1:13" ht="43.2" customHeight="1" thickBot="1">
      <c r="A4" t="s">
        <v>152</v>
      </c>
      <c r="B4" s="30"/>
      <c r="C4" s="30"/>
      <c r="D4" s="587" t="s">
        <v>97</v>
      </c>
      <c r="E4" s="587"/>
      <c r="F4" s="588" t="s">
        <v>216</v>
      </c>
      <c r="G4" s="589"/>
      <c r="H4" s="590" t="s">
        <v>154</v>
      </c>
      <c r="I4" s="591"/>
      <c r="K4" s="48" t="s">
        <v>97</v>
      </c>
      <c r="L4" s="48"/>
      <c r="M4" s="48"/>
    </row>
    <row r="5" spans="1:13" ht="21" customHeight="1" thickBot="1">
      <c r="B5" s="33"/>
      <c r="C5" s="33"/>
      <c r="D5" s="115" t="s">
        <v>155</v>
      </c>
      <c r="E5" s="116" t="s">
        <v>156</v>
      </c>
      <c r="F5" s="74" t="s">
        <v>157</v>
      </c>
      <c r="G5" s="75" t="s">
        <v>217</v>
      </c>
      <c r="H5" s="68" t="s">
        <v>159</v>
      </c>
      <c r="I5" s="69" t="s">
        <v>160</v>
      </c>
      <c r="L5" s="41"/>
      <c r="M5" s="41"/>
    </row>
    <row r="6" spans="1:13" ht="52.5" customHeight="1" thickBot="1">
      <c r="B6" s="32"/>
      <c r="C6" s="32"/>
      <c r="D6" s="592" t="s">
        <v>218</v>
      </c>
      <c r="E6" s="593"/>
      <c r="F6" s="594" t="s">
        <v>219</v>
      </c>
      <c r="G6" s="595"/>
      <c r="H6" s="596" t="s">
        <v>220</v>
      </c>
      <c r="I6" s="597"/>
      <c r="L6" s="41"/>
      <c r="M6" s="41"/>
    </row>
    <row r="7" spans="1:13" ht="29.4" thickBot="1">
      <c r="B7" s="56" t="s">
        <v>185</v>
      </c>
      <c r="C7" s="59" t="s">
        <v>221</v>
      </c>
      <c r="D7" s="117" t="s">
        <v>222</v>
      </c>
      <c r="E7" s="118" t="s">
        <v>223</v>
      </c>
      <c r="F7" s="105" t="s">
        <v>222</v>
      </c>
      <c r="G7" s="106" t="s">
        <v>223</v>
      </c>
      <c r="H7" s="158" t="s">
        <v>222</v>
      </c>
      <c r="I7" s="159" t="s">
        <v>223</v>
      </c>
      <c r="J7" s="44"/>
      <c r="K7" s="44"/>
      <c r="L7" s="44"/>
      <c r="M7" s="44"/>
    </row>
    <row r="8" spans="1:13">
      <c r="B8" s="583" t="s">
        <v>224</v>
      </c>
      <c r="C8" s="54" t="s">
        <v>99</v>
      </c>
      <c r="D8" s="279">
        <v>86</v>
      </c>
      <c r="E8" s="312">
        <v>4213</v>
      </c>
      <c r="F8" s="313">
        <v>468.79540000000003</v>
      </c>
      <c r="G8" s="314">
        <v>21733.891540000001</v>
      </c>
      <c r="H8" s="315">
        <v>1252.3527999999997</v>
      </c>
      <c r="I8" s="316">
        <v>56028.887579999842</v>
      </c>
      <c r="J8" s="41"/>
      <c r="K8" s="41"/>
      <c r="L8" s="41"/>
      <c r="M8" s="41"/>
    </row>
    <row r="9" spans="1:13">
      <c r="B9" s="584"/>
      <c r="C9" s="57" t="s">
        <v>101</v>
      </c>
      <c r="D9" s="285">
        <v>0</v>
      </c>
      <c r="E9" s="317">
        <v>12</v>
      </c>
      <c r="F9" s="318">
        <v>0</v>
      </c>
      <c r="G9" s="319">
        <v>0.32279999999999998</v>
      </c>
      <c r="H9" s="320">
        <v>0</v>
      </c>
      <c r="I9" s="321">
        <v>51</v>
      </c>
      <c r="J9" s="41"/>
      <c r="K9" s="41"/>
      <c r="L9" s="41"/>
      <c r="M9" s="41"/>
    </row>
    <row r="10" spans="1:13">
      <c r="B10" s="584"/>
      <c r="C10" s="60" t="s">
        <v>188</v>
      </c>
      <c r="D10" s="285">
        <v>0</v>
      </c>
      <c r="E10" s="322">
        <v>9868</v>
      </c>
      <c r="F10" s="323">
        <v>0</v>
      </c>
      <c r="G10" s="319">
        <v>899.28997999998251</v>
      </c>
      <c r="H10" s="320">
        <v>0</v>
      </c>
      <c r="I10" s="321">
        <v>39323.359999998771</v>
      </c>
      <c r="J10" s="41"/>
      <c r="K10" s="41"/>
      <c r="L10" s="41"/>
      <c r="M10" s="41"/>
    </row>
    <row r="11" spans="1:13">
      <c r="B11" s="584"/>
      <c r="C11" s="60" t="s">
        <v>225</v>
      </c>
      <c r="D11" s="285">
        <v>0</v>
      </c>
      <c r="E11" s="322">
        <v>1221</v>
      </c>
      <c r="F11" s="323">
        <v>0</v>
      </c>
      <c r="G11" s="319">
        <v>166</v>
      </c>
      <c r="H11" s="320">
        <v>0</v>
      </c>
      <c r="I11" s="321">
        <v>862.72700000000407</v>
      </c>
      <c r="J11" s="41"/>
      <c r="K11" s="41"/>
      <c r="L11" s="41"/>
      <c r="M11" s="41"/>
    </row>
    <row r="12" spans="1:13" ht="15" thickBot="1">
      <c r="B12" s="124"/>
      <c r="C12" s="130" t="s">
        <v>190</v>
      </c>
      <c r="D12" s="285">
        <v>86</v>
      </c>
      <c r="E12" s="322">
        <v>15314</v>
      </c>
      <c r="F12" s="418">
        <v>468.79540000000003</v>
      </c>
      <c r="G12" s="419">
        <v>22799.50432</v>
      </c>
      <c r="H12" s="285">
        <v>1252.3527999999997</v>
      </c>
      <c r="I12" s="334">
        <v>96265.974579998612</v>
      </c>
      <c r="J12" s="414"/>
      <c r="K12" s="41"/>
      <c r="L12" s="41"/>
      <c r="M12" s="41"/>
    </row>
    <row r="13" spans="1:13" ht="14.4" customHeight="1">
      <c r="B13" s="583" t="s">
        <v>146</v>
      </c>
      <c r="C13" s="54" t="s">
        <v>226</v>
      </c>
      <c r="D13" s="279">
        <v>0</v>
      </c>
      <c r="E13" s="316">
        <v>235</v>
      </c>
      <c r="F13" s="313">
        <v>0</v>
      </c>
      <c r="G13" s="314">
        <v>3464.4684999999999</v>
      </c>
      <c r="H13" s="279">
        <v>0</v>
      </c>
      <c r="I13" s="316">
        <v>6727.5018399999999</v>
      </c>
      <c r="J13" s="49"/>
      <c r="K13" s="41"/>
      <c r="L13" s="41"/>
      <c r="M13" s="41"/>
    </row>
    <row r="14" spans="1:13" ht="14.4" customHeight="1">
      <c r="B14" s="584"/>
      <c r="C14" s="52" t="s">
        <v>125</v>
      </c>
      <c r="D14" s="285">
        <v>0</v>
      </c>
      <c r="E14" s="321">
        <v>437</v>
      </c>
      <c r="F14" s="323">
        <v>0</v>
      </c>
      <c r="G14" s="319">
        <v>118.60056000000003</v>
      </c>
      <c r="H14" s="285">
        <v>0</v>
      </c>
      <c r="I14" s="321">
        <v>614.54720000000145</v>
      </c>
      <c r="J14" s="49"/>
      <c r="K14" s="41"/>
      <c r="L14" s="41"/>
      <c r="M14" s="41"/>
    </row>
    <row r="15" spans="1:13" ht="14.4" customHeight="1" thickBot="1">
      <c r="B15" s="584"/>
      <c r="C15" s="53" t="s">
        <v>108</v>
      </c>
      <c r="D15" s="326">
        <v>142</v>
      </c>
      <c r="E15" s="327">
        <v>0</v>
      </c>
      <c r="F15" s="324">
        <v>977.64170000000024</v>
      </c>
      <c r="G15" s="325">
        <v>0</v>
      </c>
      <c r="H15" s="326">
        <v>3053.8663299999985</v>
      </c>
      <c r="I15" s="327">
        <v>0</v>
      </c>
      <c r="J15" s="49"/>
      <c r="K15" s="41"/>
      <c r="L15" s="41"/>
      <c r="M15" s="41"/>
    </row>
    <row r="16" spans="1:13" ht="28.8">
      <c r="B16" s="64" t="s">
        <v>227</v>
      </c>
      <c r="C16" s="64" t="s">
        <v>110</v>
      </c>
      <c r="D16" s="279">
        <v>0</v>
      </c>
      <c r="E16" s="316">
        <v>182849</v>
      </c>
      <c r="F16" s="313">
        <v>0</v>
      </c>
      <c r="G16" s="313">
        <v>673</v>
      </c>
      <c r="H16" s="278">
        <v>0</v>
      </c>
      <c r="I16" s="316">
        <v>142592</v>
      </c>
      <c r="J16" s="4"/>
      <c r="K16" s="41"/>
      <c r="L16" s="41"/>
      <c r="M16" s="41"/>
    </row>
    <row r="17" spans="2:28" ht="15" thickBot="1">
      <c r="B17" s="58" t="s">
        <v>192</v>
      </c>
      <c r="C17" s="61"/>
      <c r="D17" s="328">
        <v>228</v>
      </c>
      <c r="E17" s="329">
        <v>198835</v>
      </c>
      <c r="F17" s="406">
        <v>1446.4371000000003</v>
      </c>
      <c r="G17" s="406">
        <v>27055.573380000002</v>
      </c>
      <c r="H17" s="328">
        <v>4306.2191299999977</v>
      </c>
      <c r="I17" s="329">
        <v>246200.0236199986</v>
      </c>
      <c r="J17" s="4"/>
      <c r="K17" s="2"/>
      <c r="L17" s="44"/>
      <c r="M17" s="44"/>
    </row>
    <row r="18" spans="2:28" ht="15" thickBot="1">
      <c r="B18" s="18"/>
      <c r="C18" s="63"/>
      <c r="D18" s="131"/>
      <c r="E18" s="121"/>
      <c r="F18" s="170"/>
      <c r="G18" s="171"/>
      <c r="H18" s="131"/>
      <c r="I18" s="163"/>
      <c r="J18" s="4"/>
      <c r="K18" s="2"/>
      <c r="L18" s="46"/>
      <c r="M18" s="46"/>
    </row>
    <row r="19" spans="2:28">
      <c r="B19" s="585" t="s">
        <v>44</v>
      </c>
      <c r="C19" s="92" t="s">
        <v>199</v>
      </c>
      <c r="D19" s="292">
        <v>0</v>
      </c>
      <c r="E19" s="316">
        <v>0</v>
      </c>
      <c r="F19" s="333">
        <v>0</v>
      </c>
      <c r="G19" s="314">
        <v>0</v>
      </c>
      <c r="H19" s="292">
        <v>0</v>
      </c>
      <c r="I19" s="316">
        <v>0</v>
      </c>
      <c r="J19" s="46"/>
      <c r="K19" s="46"/>
      <c r="L19" s="46"/>
      <c r="M19" s="46"/>
    </row>
    <row r="20" spans="2:28" ht="15" thickBot="1">
      <c r="B20" s="586"/>
      <c r="C20" s="91" t="s">
        <v>228</v>
      </c>
      <c r="D20" s="307">
        <v>0</v>
      </c>
      <c r="E20" s="334">
        <v>217</v>
      </c>
      <c r="F20" s="335">
        <v>0</v>
      </c>
      <c r="G20" s="336">
        <v>25.220679999999945</v>
      </c>
      <c r="H20" s="307">
        <v>0</v>
      </c>
      <c r="I20" s="334">
        <v>382.57350000000054</v>
      </c>
      <c r="J20" s="46"/>
      <c r="K20" s="46"/>
      <c r="L20" s="46"/>
      <c r="M20" s="46"/>
    </row>
    <row r="21" spans="2:28" ht="15" thickBot="1">
      <c r="B21" s="8" t="s">
        <v>229</v>
      </c>
      <c r="C21" s="66"/>
      <c r="D21" s="337">
        <v>0</v>
      </c>
      <c r="E21" s="338">
        <v>217</v>
      </c>
      <c r="F21" s="408">
        <v>0</v>
      </c>
      <c r="G21" s="409">
        <v>25.220679999999945</v>
      </c>
      <c r="H21" s="337">
        <v>0</v>
      </c>
      <c r="I21" s="338">
        <v>382.57350000000054</v>
      </c>
      <c r="J21" s="495"/>
      <c r="K21" s="44"/>
      <c r="L21" s="44"/>
      <c r="M21" s="44"/>
    </row>
    <row r="22" spans="2:28">
      <c r="B22" s="10" t="s">
        <v>203</v>
      </c>
      <c r="C22" s="15"/>
      <c r="D22" s="339"/>
      <c r="E22" s="340"/>
      <c r="F22" s="341"/>
      <c r="G22" s="342"/>
      <c r="H22" s="339"/>
      <c r="I22" s="343"/>
      <c r="J22" s="496"/>
      <c r="K22" s="43"/>
      <c r="L22" s="41"/>
      <c r="M22" s="41"/>
    </row>
    <row r="23" spans="2:28" ht="15" thickBot="1">
      <c r="B23" s="11" t="s">
        <v>204</v>
      </c>
      <c r="C23" s="17"/>
      <c r="D23" s="328">
        <v>0</v>
      </c>
      <c r="E23" s="329">
        <v>0</v>
      </c>
      <c r="F23" s="330">
        <v>0</v>
      </c>
      <c r="G23" s="331">
        <v>0</v>
      </c>
      <c r="H23" s="328">
        <v>0</v>
      </c>
      <c r="I23" s="332">
        <v>0</v>
      </c>
      <c r="J23" s="497"/>
      <c r="K23" s="47"/>
      <c r="L23" s="41"/>
      <c r="M23" s="41"/>
    </row>
    <row r="24" spans="2:28">
      <c r="B24" s="18"/>
      <c r="C24" s="19"/>
      <c r="D24" s="344"/>
      <c r="E24" s="345"/>
      <c r="F24" s="346"/>
      <c r="G24" s="347"/>
      <c r="H24" s="344"/>
      <c r="I24" s="345"/>
      <c r="J24" s="46"/>
      <c r="K24" s="46"/>
      <c r="L24" s="41"/>
      <c r="M24" s="41"/>
    </row>
    <row r="25" spans="2:28" ht="15" thickBot="1">
      <c r="B25" s="11" t="s">
        <v>206</v>
      </c>
      <c r="C25" s="17"/>
      <c r="D25" s="328">
        <v>228</v>
      </c>
      <c r="E25" s="329">
        <v>199052</v>
      </c>
      <c r="F25" s="406">
        <v>1446.4371000000003</v>
      </c>
      <c r="G25" s="407">
        <f>G17+G21</f>
        <v>27080.79406</v>
      </c>
      <c r="H25" s="328">
        <v>4306.2191299999977</v>
      </c>
      <c r="I25" s="329">
        <v>246582.59711999859</v>
      </c>
      <c r="J25" s="495"/>
      <c r="K25" s="44"/>
      <c r="L25" s="41"/>
      <c r="M25" s="41"/>
    </row>
    <row r="26" spans="2:28" ht="15" thickBot="1">
      <c r="B26" s="20" t="s">
        <v>205</v>
      </c>
      <c r="C26" s="21"/>
      <c r="D26" s="122"/>
      <c r="E26" s="123"/>
      <c r="F26" s="108"/>
      <c r="G26" s="109"/>
      <c r="H26" s="107"/>
      <c r="I26" s="110"/>
      <c r="J26" s="495"/>
      <c r="K26" s="44"/>
      <c r="L26" s="41"/>
      <c r="M26" s="41"/>
    </row>
    <row r="27" spans="2:28">
      <c r="B27" s="22" t="s">
        <v>230</v>
      </c>
      <c r="C27" s="12"/>
      <c r="D27" s="12"/>
      <c r="E27" s="12"/>
      <c r="F27" s="12"/>
      <c r="G27" s="12"/>
      <c r="H27" s="12"/>
      <c r="J27" s="12"/>
      <c r="K27" s="12"/>
      <c r="L27" s="13"/>
      <c r="M27" s="13"/>
      <c r="N27" s="12"/>
      <c r="O27" s="12"/>
      <c r="P27" s="12"/>
      <c r="Q27" s="12"/>
      <c r="R27" s="12"/>
      <c r="S27" s="12"/>
      <c r="T27" s="12"/>
      <c r="U27" s="12"/>
      <c r="V27" s="12"/>
      <c r="W27" s="12"/>
      <c r="X27" s="12"/>
      <c r="Y27" s="12"/>
      <c r="Z27" s="12"/>
      <c r="AA27" s="12"/>
      <c r="AB27" s="12"/>
    </row>
    <row r="28" spans="2:28">
      <c r="F28" s="498"/>
      <c r="G28" s="498"/>
      <c r="J28" s="204"/>
      <c r="K28" s="204"/>
    </row>
    <row r="29" spans="2:28">
      <c r="G29" s="2"/>
    </row>
    <row r="30" spans="2:28">
      <c r="F30" s="499"/>
      <c r="G30" s="499"/>
    </row>
  </sheetData>
  <mergeCells count="9">
    <mergeCell ref="B13:B15"/>
    <mergeCell ref="B19:B20"/>
    <mergeCell ref="D4:E4"/>
    <mergeCell ref="F4:G4"/>
    <mergeCell ref="H4:I4"/>
    <mergeCell ref="D6:E6"/>
    <mergeCell ref="F6:G6"/>
    <mergeCell ref="H6:I6"/>
    <mergeCell ref="B8:B11"/>
  </mergeCells>
  <pageMargins left="0.25" right="0.25" top="0.75" bottom="0.75" header="0.3" footer="0.3"/>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AD21"/>
  <sheetViews>
    <sheetView zoomScale="50" zoomScaleNormal="50" zoomScaleSheetLayoutView="100" workbookViewId="0">
      <selection activeCell="I1" sqref="I1"/>
    </sheetView>
  </sheetViews>
  <sheetFormatPr defaultColWidth="9.33203125" defaultRowHeight="14.4"/>
  <cols>
    <col min="1" max="1" width="4.33203125" customWidth="1"/>
    <col min="2" max="2" width="22.109375" customWidth="1"/>
    <col min="3" max="3" width="35" customWidth="1"/>
    <col min="4" max="8" width="13.5546875" customWidth="1"/>
    <col min="9" max="9" width="14.5546875" customWidth="1"/>
    <col min="10" max="10" width="16.6640625" bestFit="1" customWidth="1"/>
    <col min="11" max="11" width="16.33203125" style="4" customWidth="1"/>
    <col min="12" max="13" width="16.33203125" customWidth="1"/>
    <col min="14" max="15" width="15.6640625" style="2" customWidth="1"/>
    <col min="16" max="16" width="13.5546875" customWidth="1"/>
    <col min="20" max="20" width="9.33203125" customWidth="1"/>
  </cols>
  <sheetData>
    <row r="1" spans="1:30" ht="23.4">
      <c r="A1" s="1" t="s">
        <v>214</v>
      </c>
      <c r="K1" s="42"/>
      <c r="N1" s="41"/>
      <c r="O1" s="41"/>
    </row>
    <row r="2" spans="1:30" ht="15.6">
      <c r="B2" s="134" t="s">
        <v>231</v>
      </c>
      <c r="K2" s="42"/>
      <c r="N2" s="41"/>
      <c r="O2" s="41"/>
    </row>
    <row r="3" spans="1:30" ht="18.600000000000001" thickBot="1">
      <c r="A3" s="5"/>
      <c r="B3" s="5" t="s">
        <v>151</v>
      </c>
      <c r="C3" s="5"/>
      <c r="D3" s="5"/>
      <c r="E3" s="5"/>
      <c r="F3" s="5"/>
      <c r="G3" s="5"/>
      <c r="H3" s="5"/>
      <c r="K3" s="51"/>
      <c r="N3" s="41"/>
      <c r="O3" s="41"/>
    </row>
    <row r="4" spans="1:30" ht="43.2" customHeight="1" thickBot="1">
      <c r="A4" t="s">
        <v>152</v>
      </c>
      <c r="B4" s="84"/>
      <c r="C4" s="30"/>
      <c r="D4" s="601" t="s">
        <v>97</v>
      </c>
      <c r="E4" s="576"/>
      <c r="F4" s="588" t="s">
        <v>216</v>
      </c>
      <c r="G4" s="589"/>
      <c r="H4" s="590" t="s">
        <v>154</v>
      </c>
      <c r="I4" s="591"/>
      <c r="K4" s="42"/>
      <c r="M4" s="48" t="s">
        <v>97</v>
      </c>
      <c r="N4" s="48"/>
      <c r="O4" s="48"/>
    </row>
    <row r="5" spans="1:30" ht="21" customHeight="1" thickBot="1">
      <c r="B5" s="78"/>
      <c r="C5" s="33"/>
      <c r="D5" s="67" t="s">
        <v>155</v>
      </c>
      <c r="E5" s="69" t="s">
        <v>156</v>
      </c>
      <c r="F5" s="74" t="s">
        <v>157</v>
      </c>
      <c r="G5" s="75" t="s">
        <v>217</v>
      </c>
      <c r="H5" s="68" t="s">
        <v>159</v>
      </c>
      <c r="I5" s="69" t="s">
        <v>160</v>
      </c>
      <c r="K5" s="42"/>
      <c r="N5" s="41"/>
      <c r="O5" s="41"/>
    </row>
    <row r="6" spans="1:30" ht="52.5" customHeight="1" thickBot="1">
      <c r="B6" s="79"/>
      <c r="C6" s="32"/>
      <c r="D6" s="602" t="s">
        <v>218</v>
      </c>
      <c r="E6" s="603"/>
      <c r="F6" s="594" t="s">
        <v>232</v>
      </c>
      <c r="G6" s="595"/>
      <c r="H6" s="596" t="s">
        <v>220</v>
      </c>
      <c r="I6" s="597"/>
      <c r="K6" s="42"/>
      <c r="N6" s="41"/>
      <c r="O6" s="41"/>
    </row>
    <row r="7" spans="1:30" ht="29.4" thickBot="1">
      <c r="B7" s="62" t="s">
        <v>193</v>
      </c>
      <c r="C7" s="56" t="s">
        <v>194</v>
      </c>
      <c r="D7" s="76" t="s">
        <v>233</v>
      </c>
      <c r="E7" s="77" t="s">
        <v>234</v>
      </c>
      <c r="F7" s="76" t="s">
        <v>233</v>
      </c>
      <c r="G7" s="77" t="s">
        <v>234</v>
      </c>
      <c r="H7" s="76" t="s">
        <v>233</v>
      </c>
      <c r="I7" s="77" t="s">
        <v>234</v>
      </c>
      <c r="J7" s="44"/>
      <c r="K7" s="45"/>
      <c r="L7" s="44"/>
      <c r="M7" s="44"/>
      <c r="N7" s="44"/>
      <c r="O7" s="44"/>
    </row>
    <row r="8" spans="1:30" ht="15" thickBot="1">
      <c r="B8" s="55" t="s">
        <v>111</v>
      </c>
      <c r="C8" s="55" t="s">
        <v>112</v>
      </c>
      <c r="D8" s="135">
        <v>10</v>
      </c>
      <c r="E8" s="111" t="s">
        <v>17</v>
      </c>
      <c r="F8" s="172">
        <v>202.23</v>
      </c>
      <c r="G8" s="173" t="s">
        <v>17</v>
      </c>
      <c r="H8" s="501">
        <v>1193.93166</v>
      </c>
      <c r="I8" s="502" t="s">
        <v>17</v>
      </c>
      <c r="J8" s="93"/>
      <c r="K8" s="42"/>
      <c r="L8" s="43"/>
      <c r="M8" s="43"/>
      <c r="N8" s="41"/>
      <c r="O8" s="41"/>
    </row>
    <row r="9" spans="1:30">
      <c r="B9" s="598" t="s">
        <v>113</v>
      </c>
      <c r="C9" s="54" t="s">
        <v>114</v>
      </c>
      <c r="D9" s="136">
        <v>0</v>
      </c>
      <c r="E9" s="137">
        <v>6</v>
      </c>
      <c r="F9" s="174">
        <v>0</v>
      </c>
      <c r="G9" s="175">
        <v>192.17</v>
      </c>
      <c r="H9" s="503">
        <v>0</v>
      </c>
      <c r="I9" s="504">
        <v>1063.66291</v>
      </c>
      <c r="J9" s="49"/>
      <c r="K9" s="49"/>
      <c r="L9" s="49"/>
      <c r="M9" s="43"/>
      <c r="N9" s="41"/>
      <c r="O9" s="41"/>
    </row>
    <row r="10" spans="1:30">
      <c r="B10" s="582"/>
      <c r="C10" s="53" t="s">
        <v>115</v>
      </c>
      <c r="D10" s="139">
        <v>0</v>
      </c>
      <c r="E10" s="140">
        <v>0</v>
      </c>
      <c r="F10" s="167">
        <v>0</v>
      </c>
      <c r="G10" s="168">
        <v>0</v>
      </c>
      <c r="H10" s="132">
        <v>0</v>
      </c>
      <c r="I10" s="505">
        <v>0</v>
      </c>
      <c r="J10" s="49"/>
      <c r="K10" s="49"/>
      <c r="L10" s="49"/>
      <c r="M10" s="43"/>
      <c r="N10" s="41"/>
      <c r="O10" s="41"/>
    </row>
    <row r="11" spans="1:30" ht="15" thickBot="1">
      <c r="B11" s="599"/>
      <c r="C11" s="80" t="s">
        <v>116</v>
      </c>
      <c r="D11" s="141">
        <v>0</v>
      </c>
      <c r="E11" s="111">
        <v>0</v>
      </c>
      <c r="F11" s="172">
        <v>0</v>
      </c>
      <c r="G11" s="173">
        <v>0</v>
      </c>
      <c r="H11" s="506">
        <v>0</v>
      </c>
      <c r="I11" s="507">
        <v>0</v>
      </c>
      <c r="J11" s="49"/>
      <c r="K11" s="49"/>
      <c r="L11" s="49"/>
      <c r="M11" s="41"/>
      <c r="N11" s="41"/>
      <c r="O11" s="41"/>
    </row>
    <row r="12" spans="1:30" s="12" customFormat="1" ht="15" thickBot="1">
      <c r="B12" s="20" t="s">
        <v>197</v>
      </c>
      <c r="C12" s="70"/>
      <c r="D12" s="142">
        <v>10</v>
      </c>
      <c r="E12" s="142">
        <v>6</v>
      </c>
      <c r="F12" s="169">
        <v>202.23</v>
      </c>
      <c r="G12" s="176">
        <v>192.17</v>
      </c>
      <c r="H12" s="508">
        <v>1193.93166</v>
      </c>
      <c r="I12" s="509">
        <v>1063.66291</v>
      </c>
      <c r="J12" s="44"/>
      <c r="K12" s="45"/>
      <c r="L12" s="44"/>
      <c r="M12" s="44"/>
      <c r="N12" s="44"/>
      <c r="O12" s="44"/>
      <c r="P12"/>
      <c r="Q12"/>
      <c r="R12"/>
      <c r="S12"/>
      <c r="T12"/>
      <c r="U12"/>
      <c r="V12"/>
      <c r="W12"/>
      <c r="X12"/>
      <c r="Y12"/>
      <c r="Z12"/>
      <c r="AA12"/>
      <c r="AB12"/>
      <c r="AC12"/>
      <c r="AD12"/>
    </row>
    <row r="13" spans="1:30" ht="15" thickBot="1">
      <c r="B13" s="65"/>
      <c r="C13" s="72"/>
      <c r="D13" s="143"/>
      <c r="E13" s="144"/>
      <c r="F13" s="177"/>
      <c r="G13" s="178"/>
      <c r="H13" s="153"/>
      <c r="I13" s="510"/>
      <c r="J13" s="46"/>
      <c r="K13" s="46"/>
      <c r="L13" s="46"/>
      <c r="M13" s="46"/>
      <c r="N13" s="46"/>
      <c r="O13" s="46"/>
    </row>
    <row r="14" spans="1:30">
      <c r="B14" s="585" t="s">
        <v>44</v>
      </c>
      <c r="C14" s="87" t="s">
        <v>114</v>
      </c>
      <c r="D14" s="138">
        <v>0</v>
      </c>
      <c r="E14" s="137">
        <v>0</v>
      </c>
      <c r="F14" s="174">
        <v>0</v>
      </c>
      <c r="G14" s="175">
        <v>0</v>
      </c>
      <c r="H14" s="503">
        <v>0</v>
      </c>
      <c r="I14" s="511">
        <v>0</v>
      </c>
      <c r="J14" s="46"/>
      <c r="K14" s="46"/>
      <c r="L14" s="46"/>
      <c r="M14" s="46"/>
      <c r="N14" s="46"/>
      <c r="O14" s="46"/>
    </row>
    <row r="15" spans="1:30" ht="15.75" customHeight="1" thickBot="1">
      <c r="B15" s="600"/>
      <c r="C15" s="88" t="s">
        <v>116</v>
      </c>
      <c r="D15" s="135">
        <v>0</v>
      </c>
      <c r="E15" s="111">
        <v>0</v>
      </c>
      <c r="F15" s="172">
        <v>0</v>
      </c>
      <c r="G15" s="173">
        <v>0</v>
      </c>
      <c r="H15" s="506">
        <v>0</v>
      </c>
      <c r="I15" s="502">
        <v>0</v>
      </c>
      <c r="J15" s="46"/>
      <c r="K15" s="46"/>
      <c r="L15" s="46"/>
      <c r="M15" s="46"/>
      <c r="N15" s="46"/>
      <c r="O15" s="46"/>
    </row>
    <row r="16" spans="1:30" ht="15" thickBot="1">
      <c r="B16" s="7" t="s">
        <v>202</v>
      </c>
      <c r="C16" s="81"/>
      <c r="D16" s="145">
        <v>0</v>
      </c>
      <c r="E16" s="145">
        <v>0</v>
      </c>
      <c r="F16" s="169">
        <v>0</v>
      </c>
      <c r="G16" s="176">
        <v>0</v>
      </c>
      <c r="H16" s="512">
        <v>0</v>
      </c>
      <c r="I16" s="512">
        <v>0</v>
      </c>
      <c r="J16" s="44"/>
      <c r="K16" s="45"/>
      <c r="L16" s="44"/>
      <c r="M16" s="44"/>
      <c r="N16" s="44"/>
      <c r="O16" s="44"/>
    </row>
    <row r="17" spans="2:15" ht="15" thickBot="1">
      <c r="B17" s="82" t="s">
        <v>203</v>
      </c>
      <c r="C17" s="83"/>
      <c r="D17" s="146"/>
      <c r="E17" s="147"/>
      <c r="F17" s="146"/>
      <c r="G17" s="179"/>
      <c r="H17" s="513"/>
      <c r="I17" s="514"/>
      <c r="J17" s="43"/>
      <c r="K17" s="42"/>
      <c r="L17" s="43"/>
      <c r="M17" s="43"/>
      <c r="N17" s="41"/>
      <c r="O17" s="41"/>
    </row>
    <row r="18" spans="2:15" ht="15" thickBot="1">
      <c r="B18" s="20" t="s">
        <v>204</v>
      </c>
      <c r="C18" s="70"/>
      <c r="D18" s="148">
        <f>D17</f>
        <v>0</v>
      </c>
      <c r="E18" s="148">
        <f t="shared" ref="E18:I18" si="0">E17</f>
        <v>0</v>
      </c>
      <c r="F18" s="411">
        <f t="shared" si="0"/>
        <v>0</v>
      </c>
      <c r="G18" s="176">
        <f t="shared" si="0"/>
        <v>0</v>
      </c>
      <c r="H18" s="515">
        <f t="shared" si="0"/>
        <v>0</v>
      </c>
      <c r="I18" s="515">
        <f t="shared" si="0"/>
        <v>0</v>
      </c>
      <c r="J18" s="47"/>
      <c r="K18" s="45"/>
      <c r="L18" s="47"/>
      <c r="M18" s="47"/>
      <c r="N18" s="44"/>
      <c r="O18" s="44"/>
    </row>
    <row r="19" spans="2:15" ht="15" thickBot="1">
      <c r="B19" s="18"/>
      <c r="C19" s="71"/>
      <c r="D19" s="149"/>
      <c r="E19" s="150"/>
      <c r="F19" s="410"/>
      <c r="G19" s="180"/>
      <c r="H19" s="344"/>
      <c r="I19" s="345"/>
      <c r="J19" s="46"/>
      <c r="K19" s="46"/>
      <c r="L19" s="46"/>
      <c r="M19" s="46"/>
      <c r="N19" s="46"/>
      <c r="O19" s="46"/>
    </row>
    <row r="20" spans="2:15" ht="15" thickBot="1">
      <c r="B20" s="11" t="s">
        <v>206</v>
      </c>
      <c r="C20" s="73"/>
      <c r="D20" s="142">
        <v>10</v>
      </c>
      <c r="E20" s="142">
        <v>6</v>
      </c>
      <c r="F20" s="169">
        <v>202.23</v>
      </c>
      <c r="G20" s="176">
        <v>192.17</v>
      </c>
      <c r="H20" s="508">
        <v>1193.93166</v>
      </c>
      <c r="I20" s="509">
        <v>1063.66291</v>
      </c>
      <c r="J20" s="44"/>
      <c r="K20" s="45"/>
      <c r="L20" s="44"/>
      <c r="M20" s="44"/>
      <c r="N20" s="44"/>
      <c r="O20" s="44"/>
    </row>
    <row r="21" spans="2:15" ht="15" thickBot="1">
      <c r="B21" s="20" t="s">
        <v>205</v>
      </c>
      <c r="C21" s="34"/>
      <c r="D21" s="37"/>
      <c r="E21" s="38"/>
      <c r="F21" s="181"/>
      <c r="G21" s="182"/>
      <c r="H21" s="37"/>
      <c r="I21" s="38"/>
      <c r="J21" s="44"/>
      <c r="K21" s="45"/>
      <c r="L21" s="44"/>
      <c r="M21" s="44"/>
      <c r="N21" s="44"/>
      <c r="O21" s="44"/>
    </row>
  </sheetData>
  <mergeCells count="8">
    <mergeCell ref="B9:B11"/>
    <mergeCell ref="B14:B15"/>
    <mergeCell ref="D4:E4"/>
    <mergeCell ref="F4:G4"/>
    <mergeCell ref="H4:I4"/>
    <mergeCell ref="D6:E6"/>
    <mergeCell ref="F6:G6"/>
    <mergeCell ref="H6:I6"/>
  </mergeCells>
  <pageMargins left="0.25" right="0.25" top="0.75" bottom="0.75" header="0.3" footer="0.3"/>
  <pageSetup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Q18"/>
  <sheetViews>
    <sheetView showGridLines="0" zoomScale="80" zoomScaleNormal="80" zoomScaleSheetLayoutView="70" workbookViewId="0">
      <selection activeCell="I1" sqref="I1"/>
    </sheetView>
  </sheetViews>
  <sheetFormatPr defaultRowHeight="14.4"/>
  <cols>
    <col min="1" max="1" width="4.44140625" customWidth="1"/>
    <col min="2" max="2" width="25.5546875" customWidth="1"/>
    <col min="3" max="3" width="16.109375" customWidth="1"/>
    <col min="4" max="4" width="18.88671875" customWidth="1"/>
    <col min="5" max="5" width="19.6640625" customWidth="1"/>
    <col min="6" max="6" width="17.6640625" customWidth="1"/>
    <col min="7" max="7" width="18.88671875" customWidth="1"/>
    <col min="8" max="10" width="18.5546875" customWidth="1"/>
    <col min="11" max="12" width="21" customWidth="1"/>
    <col min="13" max="14" width="20.6640625" customWidth="1"/>
    <col min="16" max="16" width="21.6640625" customWidth="1"/>
    <col min="17" max="17" width="16.5546875" customWidth="1"/>
  </cols>
  <sheetData>
    <row r="1" spans="1:17" ht="17.399999999999999">
      <c r="A1" s="183"/>
      <c r="B1" s="183"/>
      <c r="C1" s="184"/>
      <c r="D1" s="184"/>
      <c r="E1" s="183"/>
      <c r="F1" s="183"/>
      <c r="G1" s="183"/>
      <c r="H1" s="183"/>
      <c r="I1" s="183"/>
      <c r="J1" s="183"/>
      <c r="K1" s="183"/>
      <c r="L1" s="183"/>
      <c r="M1" s="183"/>
      <c r="N1" s="183"/>
      <c r="P1" s="183"/>
    </row>
    <row r="2" spans="1:17" ht="19.2">
      <c r="A2" s="183"/>
      <c r="B2" s="185" t="s">
        <v>235</v>
      </c>
      <c r="C2" s="184"/>
      <c r="D2" s="184"/>
      <c r="E2" s="183"/>
      <c r="F2" s="183"/>
      <c r="G2" s="183"/>
      <c r="H2" s="183"/>
      <c r="I2" s="183"/>
      <c r="J2" s="183"/>
      <c r="K2" s="183"/>
      <c r="L2" s="183"/>
      <c r="M2" s="183"/>
      <c r="N2" s="183"/>
      <c r="P2" s="183"/>
    </row>
    <row r="3" spans="1:17" ht="18" thickBot="1">
      <c r="A3" s="183"/>
      <c r="B3" s="373" t="s">
        <v>151</v>
      </c>
      <c r="C3" s="184"/>
      <c r="D3" s="184"/>
      <c r="E3" s="183"/>
      <c r="F3" s="183"/>
      <c r="G3" s="183"/>
      <c r="H3" s="183"/>
      <c r="I3" s="183"/>
      <c r="J3" s="183"/>
      <c r="K3" s="183"/>
      <c r="L3" s="183"/>
      <c r="M3" s="183"/>
      <c r="N3" s="183"/>
      <c r="P3" s="183"/>
    </row>
    <row r="4" spans="1:17" ht="18.75" customHeight="1">
      <c r="A4" s="183"/>
      <c r="B4" s="604" t="s">
        <v>236</v>
      </c>
      <c r="C4" s="605"/>
      <c r="D4" s="605"/>
      <c r="E4" s="605"/>
      <c r="F4" s="605"/>
      <c r="G4" s="605"/>
      <c r="H4" s="605"/>
      <c r="I4" s="605"/>
      <c r="J4" s="605"/>
      <c r="K4" s="605"/>
      <c r="L4" s="605"/>
      <c r="M4" s="605"/>
      <c r="N4" s="606"/>
      <c r="P4" s="183"/>
    </row>
    <row r="5" spans="1:17" ht="18" thickBot="1">
      <c r="A5" s="183"/>
      <c r="B5" s="607"/>
      <c r="C5" s="608"/>
      <c r="D5" s="608"/>
      <c r="E5" s="608"/>
      <c r="F5" s="608"/>
      <c r="G5" s="608"/>
      <c r="H5" s="608"/>
      <c r="I5" s="608"/>
      <c r="J5" s="608"/>
      <c r="K5" s="608"/>
      <c r="L5" s="608"/>
      <c r="M5" s="608"/>
      <c r="N5" s="609"/>
      <c r="P5" s="183"/>
    </row>
    <row r="6" spans="1:17" ht="122.25" customHeight="1">
      <c r="A6" s="186"/>
      <c r="B6" s="187" t="s">
        <v>237</v>
      </c>
      <c r="C6" s="188" t="s">
        <v>238</v>
      </c>
      <c r="D6" s="188" t="s">
        <v>239</v>
      </c>
      <c r="E6" s="188" t="s">
        <v>240</v>
      </c>
      <c r="F6" s="189" t="s">
        <v>241</v>
      </c>
      <c r="G6" s="188" t="s">
        <v>242</v>
      </c>
      <c r="H6" s="190" t="s">
        <v>243</v>
      </c>
      <c r="I6" s="191" t="s">
        <v>244</v>
      </c>
      <c r="J6" s="191" t="s">
        <v>245</v>
      </c>
      <c r="K6" s="191" t="s">
        <v>246</v>
      </c>
      <c r="L6" s="191" t="s">
        <v>247</v>
      </c>
      <c r="M6" s="192" t="s">
        <v>248</v>
      </c>
      <c r="N6" s="193" t="s">
        <v>249</v>
      </c>
      <c r="P6" s="186"/>
    </row>
    <row r="7" spans="1:17" ht="30.75" customHeight="1">
      <c r="A7" s="186"/>
      <c r="B7" s="194"/>
      <c r="C7" s="195"/>
      <c r="D7" s="195"/>
      <c r="E7" s="196" t="s">
        <v>9</v>
      </c>
      <c r="F7" s="196" t="s">
        <v>10</v>
      </c>
      <c r="G7" s="196" t="s">
        <v>250</v>
      </c>
      <c r="H7" s="197" t="s">
        <v>251</v>
      </c>
      <c r="I7" s="197" t="s">
        <v>13</v>
      </c>
      <c r="J7" s="197" t="s">
        <v>252</v>
      </c>
      <c r="K7" s="197" t="s">
        <v>253</v>
      </c>
      <c r="L7" s="197" t="s">
        <v>254</v>
      </c>
      <c r="M7" s="197" t="s">
        <v>255</v>
      </c>
      <c r="N7" s="198" t="s">
        <v>256</v>
      </c>
      <c r="P7" s="186"/>
    </row>
    <row r="8" spans="1:17" ht="17.399999999999999">
      <c r="A8" s="186"/>
      <c r="B8" s="199"/>
      <c r="C8" s="200"/>
      <c r="D8" s="200"/>
      <c r="E8" s="200"/>
      <c r="F8" s="200"/>
      <c r="G8" s="200"/>
      <c r="H8" s="201"/>
      <c r="I8" s="201"/>
      <c r="J8" s="201"/>
      <c r="K8" s="201"/>
      <c r="L8" s="201"/>
      <c r="M8" s="202"/>
      <c r="N8" s="203"/>
      <c r="P8" s="204"/>
    </row>
    <row r="9" spans="1:17" ht="17.399999999999999">
      <c r="A9" s="183"/>
      <c r="B9" s="205" t="s">
        <v>257</v>
      </c>
      <c r="C9" s="206">
        <v>2019</v>
      </c>
      <c r="D9" s="206" t="s">
        <v>258</v>
      </c>
      <c r="E9" s="207">
        <v>574069243.4000001</v>
      </c>
      <c r="F9" s="207">
        <v>45731812.699999996</v>
      </c>
      <c r="G9" s="208">
        <v>528337430.70000011</v>
      </c>
      <c r="H9" s="208"/>
      <c r="I9" s="208"/>
      <c r="J9" s="208"/>
      <c r="K9" s="208"/>
      <c r="L9" s="208"/>
      <c r="M9" s="209"/>
      <c r="N9" s="210"/>
      <c r="P9" s="211"/>
      <c r="Q9" s="204"/>
    </row>
    <row r="10" spans="1:17" ht="17.399999999999999">
      <c r="A10" s="183"/>
      <c r="B10" s="212"/>
      <c r="C10" s="206">
        <v>2020</v>
      </c>
      <c r="D10" s="206" t="s">
        <v>259</v>
      </c>
      <c r="E10" s="207">
        <v>529105554.20000005</v>
      </c>
      <c r="F10" s="207">
        <v>42406213.600000001</v>
      </c>
      <c r="G10" s="208">
        <v>486699340.60000002</v>
      </c>
      <c r="H10" s="208"/>
      <c r="I10" s="208"/>
      <c r="J10" s="208"/>
      <c r="K10" s="208"/>
      <c r="L10" s="208"/>
      <c r="M10" s="209"/>
      <c r="N10" s="210"/>
      <c r="P10" s="211"/>
    </row>
    <row r="11" spans="1:17" ht="17.399999999999999">
      <c r="A11" s="183"/>
      <c r="B11" s="205"/>
      <c r="C11" s="206">
        <v>2021</v>
      </c>
      <c r="D11" s="206" t="s">
        <v>260</v>
      </c>
      <c r="E11" s="207">
        <v>551325543.39999998</v>
      </c>
      <c r="F11" s="207">
        <v>36813249.600000001</v>
      </c>
      <c r="G11" s="208">
        <v>514512293.79999995</v>
      </c>
      <c r="H11" s="208"/>
      <c r="I11" s="208"/>
      <c r="J11" s="208"/>
      <c r="K11" s="208"/>
      <c r="L11" s="208"/>
      <c r="M11" s="209"/>
      <c r="N11" s="210"/>
      <c r="P11" s="183"/>
    </row>
    <row r="12" spans="1:17" ht="18" thickBot="1">
      <c r="A12" s="183"/>
      <c r="B12" s="213"/>
      <c r="C12" s="214" t="s">
        <v>261</v>
      </c>
      <c r="D12" s="214"/>
      <c r="E12" s="215"/>
      <c r="F12" s="215"/>
      <c r="G12" s="215"/>
      <c r="H12" s="215">
        <f>AVERAGE(G9:G11)</f>
        <v>509849688.36666673</v>
      </c>
      <c r="I12" s="216">
        <v>0</v>
      </c>
      <c r="J12" s="217">
        <f>I12*$H$12</f>
        <v>0</v>
      </c>
      <c r="K12" s="216">
        <v>0</v>
      </c>
      <c r="L12" s="217">
        <f>K12*$H$12</f>
        <v>0</v>
      </c>
      <c r="M12" s="218">
        <v>0</v>
      </c>
      <c r="N12" s="219">
        <f>M12*$H$12</f>
        <v>0</v>
      </c>
      <c r="P12" s="183"/>
    </row>
    <row r="13" spans="1:17" ht="17.399999999999999">
      <c r="A13" s="183"/>
      <c r="B13" s="220"/>
      <c r="C13" s="221"/>
      <c r="D13" s="221"/>
      <c r="E13" s="222"/>
      <c r="F13" s="223"/>
      <c r="G13" s="223"/>
      <c r="H13" s="224"/>
      <c r="I13" s="224"/>
      <c r="J13" s="224"/>
      <c r="K13" s="224"/>
      <c r="L13" s="224"/>
      <c r="M13" s="224"/>
      <c r="N13" s="224"/>
      <c r="P13" s="183"/>
    </row>
    <row r="14" spans="1:17" ht="17.399999999999999">
      <c r="A14" s="183"/>
      <c r="B14" s="225" t="s">
        <v>262</v>
      </c>
      <c r="C14" s="184"/>
      <c r="D14" s="184"/>
      <c r="E14" s="183"/>
      <c r="F14" s="183"/>
      <c r="G14" s="183"/>
      <c r="H14" s="183"/>
      <c r="I14" s="183"/>
      <c r="J14" s="183"/>
      <c r="K14" s="183"/>
      <c r="L14" s="183"/>
      <c r="M14" s="183"/>
      <c r="N14" s="183"/>
      <c r="P14" s="183"/>
    </row>
    <row r="15" spans="1:17" ht="17.399999999999999">
      <c r="A15" s="183"/>
      <c r="B15" s="226" t="s">
        <v>263</v>
      </c>
      <c r="C15" s="184"/>
      <c r="D15" s="184"/>
      <c r="E15" s="183"/>
      <c r="F15" s="183"/>
      <c r="G15" s="183"/>
      <c r="H15" s="183"/>
      <c r="I15" s="183"/>
      <c r="J15" s="183"/>
      <c r="K15" s="183"/>
      <c r="L15" s="183"/>
      <c r="M15" s="183"/>
      <c r="N15" s="183"/>
      <c r="P15" s="183"/>
    </row>
    <row r="16" spans="1:17" ht="17.399999999999999">
      <c r="A16" s="183"/>
      <c r="B16" s="226" t="s">
        <v>264</v>
      </c>
      <c r="C16" s="184"/>
      <c r="D16" s="184"/>
      <c r="E16" s="183"/>
      <c r="F16" s="183"/>
      <c r="G16" s="183"/>
      <c r="H16" s="183"/>
      <c r="I16" s="183"/>
      <c r="J16" s="183"/>
      <c r="K16" s="183"/>
      <c r="L16" s="183"/>
      <c r="M16" s="183"/>
      <c r="N16" s="183"/>
      <c r="P16" s="183"/>
    </row>
    <row r="17" spans="1:14" ht="17.399999999999999">
      <c r="A17" s="183"/>
      <c r="B17" s="226" t="s">
        <v>265</v>
      </c>
      <c r="C17" s="184"/>
      <c r="D17" s="184"/>
      <c r="E17" s="183"/>
      <c r="F17" s="183"/>
      <c r="G17" s="183"/>
      <c r="H17" s="183"/>
      <c r="I17" s="183"/>
      <c r="J17" s="183"/>
      <c r="K17" s="183"/>
      <c r="L17" s="183"/>
      <c r="M17" s="183"/>
      <c r="N17" s="183"/>
    </row>
    <row r="18" spans="1:14" ht="17.399999999999999">
      <c r="A18" s="183"/>
      <c r="B18" s="183"/>
      <c r="C18" s="184"/>
      <c r="D18" s="184"/>
      <c r="E18" s="183"/>
      <c r="F18" s="183"/>
      <c r="G18" s="183"/>
      <c r="H18" s="183"/>
      <c r="I18" s="183"/>
      <c r="J18" s="183"/>
      <c r="K18" s="183"/>
      <c r="L18" s="183"/>
      <c r="M18" s="183"/>
      <c r="N18" s="183"/>
    </row>
  </sheetData>
  <mergeCells count="1">
    <mergeCell ref="B4:N5"/>
  </mergeCells>
  <pageMargins left="0.25" right="0.25" top="0.75" bottom="0.75" header="0.3" footer="0.3"/>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4" ma:contentTypeDescription="Create a new document." ma:contentTypeScope="" ma:versionID="1c10a9e3d670c8bc454fa7d1a814e19f">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556e726f8fb1d2979cd060d8637ab753"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e8aa14d7-8093-4a9a-9b68-4915b7a176ec"/>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94c6f84-0b25-47d3-bda9-13d7ce8d50cf"/>
    <ds:schemaRef ds:uri="http://www.w3.org/XML/1998/namespace"/>
  </ds:schemaRefs>
</ds:datastoreItem>
</file>

<file path=customXml/itemProps2.xml><?xml version="1.0" encoding="utf-8"?>
<ds:datastoreItem xmlns:ds="http://schemas.openxmlformats.org/officeDocument/2006/customXml" ds:itemID="{571C27D0-FD43-4B2D-8566-EFB5A48F698F}"/>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Table 1</vt:lpstr>
      <vt:lpstr>Tables 2-6</vt:lpstr>
      <vt:lpstr>Table 7</vt:lpstr>
      <vt:lpstr>Table 8</vt:lpstr>
      <vt:lpstr>Ap A - Participant Def</vt:lpstr>
      <vt:lpstr>Ap B - Qtr NG Master</vt:lpstr>
      <vt:lpstr>Ap C - Qtr NG LMI</vt:lpstr>
      <vt:lpstr> Ap D - Qtr NG Business Class </vt:lpstr>
      <vt:lpstr>Ap E - NJ CEA Benchmarks</vt:lpstr>
      <vt:lpstr>AP F - Secondary Metrics</vt:lpstr>
      <vt:lpstr>AP G - Transfer</vt:lpstr>
      <vt:lpstr>AP H - CostTest</vt:lpstr>
      <vt:lpstr>AP I - Program Changes</vt:lpstr>
      <vt:lpstr>SJG</vt:lpstr>
      <vt:lpstr>Lookup_Sheet</vt:lpstr>
      <vt:lpstr>'Ap E - NJ CEA Benchmarks'!Print_Area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Spivey, Jacob</cp:lastModifiedBy>
  <cp:revision/>
  <cp:lastPrinted>2022-10-17T18:24:55Z</cp:lastPrinted>
  <dcterms:created xsi:type="dcterms:W3CDTF">2021-03-17T19:24:16Z</dcterms:created>
  <dcterms:modified xsi:type="dcterms:W3CDTF">2022-10-17T19:18:55Z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0x010100165E26D29C6A204E8099981F1DB64922</vt:lpwstr>
  </property>
  <property fmtid="{D5CDD505-2E9C-101B-9397-08002B2CF9AE}" pid="3" name="MediaServiceImageTags">
    <vt:lpwstr/>
  </property>
</Properties>
</file>