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3/Q1 2023/Final Published Reports/"/>
    </mc:Choice>
  </mc:AlternateContent>
  <bookViews>
    <workbookView xWindow="0" yWindow="0" windowWidth="19200" windowHeight="7050" tabRatio="883"/>
  </bookViews>
  <sheets>
    <sheet name="Qtr NG Master" sheetId="27" r:id="rId1"/>
    <sheet name=" Qtr NG LMI" sheetId="29" r:id="rId2"/>
    <sheet name="Qtr NG Business" sheetId="30" r:id="rId3"/>
  </sheets>
  <definedNames>
    <definedName name="_xlnm.Database">#REF!</definedName>
    <definedName name="JR_PAGE_ANCHOR_0_1">#REF!</definedName>
    <definedName name="Table1">#REF!</definedName>
    <definedName name="wrn.CFC._.QUARTER." localSheetId="1"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1" hidden="1">{"COVER",#N/A,FALSE,"COVERPMT";"COMPANY ORDER",#N/A,FALSE,"COVERPMT";"EXHIBIT A",#N/A,FALSE,"COVERPMT"}</definedName>
    <definedName name="wrn.FUEL._.SCHEDULE." localSheetId="2" hidden="1">{"COVER",#N/A,FALSE,"COVERPMT";"COMPANY ORDER",#N/A,FALSE,"COVERPMT";"EXHIBIT A",#N/A,FALSE,"COVERPMT"}</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1" hidden="1">' Qtr NG LMI'!#REF!</definedName>
    <definedName name="Z_E3A30FBC_675D_4AD8_9B2D_12956792A138_.wvu.Rows" localSheetId="2" hidden="1">'Qtr NG Business'!#REF!</definedName>
    <definedName name="Z_E3A30FBC_675D_4AD8_9B2D_12956792A138_.wvu.Rows" localSheetId="0" hidden="1">'Qtr NG Master'!#REF!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27" l="1"/>
  <c r="G22" i="27"/>
  <c r="G15" i="27"/>
  <c r="G10" i="27"/>
  <c r="G13" i="29"/>
  <c r="H13" i="29" s="1"/>
  <c r="D13" i="29"/>
  <c r="K10" i="27" l="1"/>
  <c r="E11" i="30" l="1"/>
  <c r="C17" i="30"/>
  <c r="H34" i="27"/>
  <c r="L11" i="27" l="1"/>
  <c r="F25" i="29" l="1"/>
  <c r="F21" i="29"/>
  <c r="F14" i="29"/>
  <c r="E14" i="29"/>
  <c r="R14" i="27" l="1"/>
  <c r="Q14" i="27"/>
  <c r="J34" i="27"/>
  <c r="I28" i="27"/>
  <c r="G28" i="27"/>
  <c r="O7" i="27" l="1"/>
  <c r="O9" i="27"/>
  <c r="O8" i="27"/>
  <c r="O14" i="27"/>
  <c r="M14" i="27" l="1"/>
  <c r="K14" i="27"/>
  <c r="H17" i="30" l="1"/>
  <c r="G17" i="30"/>
  <c r="F17" i="30"/>
  <c r="D17" i="30"/>
  <c r="C25" i="29"/>
  <c r="H20" i="29"/>
  <c r="H19" i="29"/>
  <c r="H18" i="29"/>
  <c r="G21" i="29"/>
  <c r="E21" i="29"/>
  <c r="C21" i="29"/>
  <c r="D20" i="29"/>
  <c r="D19" i="29"/>
  <c r="D18" i="29"/>
  <c r="H11" i="30"/>
  <c r="G10" i="30"/>
  <c r="G9" i="30"/>
  <c r="G8" i="30"/>
  <c r="G7" i="30"/>
  <c r="C10" i="30"/>
  <c r="C9" i="30"/>
  <c r="C8" i="30"/>
  <c r="C7" i="30"/>
  <c r="C11" i="30" l="1"/>
  <c r="H17" i="29" l="1"/>
  <c r="H21" i="29" s="1"/>
  <c r="D17" i="29"/>
  <c r="D21" i="29" s="1"/>
  <c r="M28" i="27" l="1"/>
  <c r="L10" i="27" l="1"/>
  <c r="D10" i="27"/>
  <c r="D9" i="27"/>
  <c r="F22" i="27" l="1"/>
  <c r="F21" i="27"/>
  <c r="F20" i="27"/>
  <c r="F19" i="27"/>
  <c r="F18" i="27"/>
  <c r="F14" i="27"/>
  <c r="F13" i="27"/>
  <c r="F12" i="27"/>
  <c r="F11" i="27"/>
  <c r="F9" i="27"/>
  <c r="F8" i="27"/>
  <c r="F7" i="27"/>
  <c r="Q9" i="27"/>
  <c r="K9" i="27"/>
  <c r="E28" i="27"/>
  <c r="C28" i="27"/>
  <c r="E22" i="27"/>
  <c r="C22" i="27"/>
  <c r="E10" i="27"/>
  <c r="F10" i="27" s="1"/>
  <c r="C10" i="27"/>
  <c r="C15" i="27" s="1"/>
  <c r="C9" i="27"/>
  <c r="L22" i="27"/>
  <c r="L15" i="27"/>
  <c r="L33" i="27" s="1"/>
  <c r="H33" i="27"/>
  <c r="H22" i="27"/>
  <c r="H15" i="27"/>
  <c r="D22" i="27"/>
  <c r="D15" i="27"/>
  <c r="H20" i="27"/>
  <c r="L20" i="27"/>
  <c r="H21" i="27"/>
  <c r="L21" i="27"/>
  <c r="H13" i="27"/>
  <c r="L13" i="27"/>
  <c r="H12" i="27"/>
  <c r="L12" i="27"/>
  <c r="H14" i="27"/>
  <c r="L14" i="27"/>
  <c r="E15" i="27" l="1"/>
  <c r="F15" i="27" s="1"/>
  <c r="D33" i="27"/>
  <c r="H19" i="27"/>
  <c r="L19" i="27"/>
  <c r="H18" i="27"/>
  <c r="L18" i="27"/>
  <c r="H28" i="27"/>
  <c r="H10" i="27"/>
  <c r="H11" i="27"/>
  <c r="R10" i="27"/>
  <c r="H25" i="29" l="1"/>
  <c r="G25" i="29"/>
  <c r="F27" i="29"/>
  <c r="E25" i="29"/>
  <c r="E27" i="29" s="1"/>
  <c r="D25" i="29"/>
  <c r="E17" i="30"/>
  <c r="R22" i="27"/>
  <c r="Q10" i="27" l="1"/>
  <c r="Q22" i="27" l="1"/>
  <c r="K22" i="27"/>
  <c r="K15" i="27"/>
  <c r="O19" i="27" l="1"/>
  <c r="O18" i="27"/>
  <c r="O12" i="27"/>
  <c r="R31" i="27" l="1"/>
  <c r="Q31" i="27"/>
  <c r="L31" i="27"/>
  <c r="K31" i="27"/>
  <c r="E30" i="27"/>
  <c r="E31" i="27" s="1"/>
  <c r="D31" i="27"/>
  <c r="C31" i="27"/>
  <c r="C33" i="27" s="1"/>
  <c r="G11" i="30" l="1"/>
  <c r="G31" i="27" l="1"/>
  <c r="R28" i="27"/>
  <c r="Q28" i="27"/>
  <c r="Q13" i="27"/>
  <c r="Q15" i="27" s="1"/>
  <c r="Q33" i="27" l="1"/>
  <c r="O30" i="27" l="1"/>
  <c r="O31" i="27" s="1"/>
  <c r="O27" i="27"/>
  <c r="O26" i="27"/>
  <c r="O25" i="27"/>
  <c r="O24" i="27"/>
  <c r="O21" i="27"/>
  <c r="O20" i="27"/>
  <c r="O13" i="27"/>
  <c r="O11" i="27"/>
  <c r="M30" i="27"/>
  <c r="M31" i="27" s="1"/>
  <c r="I31" i="27"/>
  <c r="H31" i="27"/>
  <c r="I10" i="27"/>
  <c r="E13" i="27"/>
  <c r="I15" i="27" l="1"/>
  <c r="J10" i="27"/>
  <c r="O28" i="27"/>
  <c r="O22" i="27"/>
  <c r="I22" i="27"/>
  <c r="M22" i="27"/>
  <c r="C12" i="29"/>
  <c r="G12" i="29"/>
  <c r="R13" i="27"/>
  <c r="M10" i="27"/>
  <c r="O10" i="27"/>
  <c r="O15" i="27" s="1"/>
  <c r="N11" i="27"/>
  <c r="I33" i="27" l="1"/>
  <c r="R15" i="27"/>
  <c r="R33" i="27" s="1"/>
  <c r="O33" i="27"/>
  <c r="M15" i="27"/>
  <c r="H15" i="30"/>
  <c r="E33" i="27" l="1"/>
  <c r="G15" i="30"/>
  <c r="C15" i="30"/>
  <c r="F11" i="30"/>
  <c r="E15" i="30"/>
  <c r="N19" i="27"/>
  <c r="H9" i="29" l="1"/>
  <c r="D11" i="30" l="1"/>
  <c r="D11" i="29"/>
  <c r="D10" i="29"/>
  <c r="D9" i="29"/>
  <c r="D14" i="29" l="1"/>
  <c r="D27" i="29" s="1"/>
  <c r="H11" i="29"/>
  <c r="H10" i="29"/>
  <c r="G8" i="29"/>
  <c r="G14" i="29" s="1"/>
  <c r="G27" i="29" s="1"/>
  <c r="H14" i="29" l="1"/>
  <c r="H27" i="29" s="1"/>
  <c r="C8" i="29"/>
  <c r="C14" i="29" l="1"/>
  <c r="C27" i="29" s="1"/>
  <c r="J28" i="27" l="1"/>
  <c r="M33" i="27" l="1"/>
  <c r="F33" i="27"/>
  <c r="N20" i="27"/>
  <c r="N21" i="27"/>
  <c r="N18" i="27"/>
  <c r="N7" i="27"/>
  <c r="N9" i="27"/>
  <c r="N8" i="27"/>
  <c r="N13" i="27"/>
  <c r="N12" i="27"/>
  <c r="N14" i="27"/>
  <c r="J21" i="27"/>
  <c r="J20" i="27"/>
  <c r="J19" i="27"/>
  <c r="J18" i="27"/>
  <c r="J14" i="27"/>
  <c r="J13" i="27"/>
  <c r="J12" i="27"/>
  <c r="K28" i="27"/>
  <c r="F15" i="30"/>
  <c r="D15" i="30"/>
  <c r="J11" i="27" l="1"/>
  <c r="J15" i="27"/>
  <c r="N10" i="27"/>
  <c r="N22" i="27"/>
  <c r="K33" i="27"/>
  <c r="J22" i="27"/>
  <c r="N28" i="27"/>
  <c r="J33" i="27" l="1"/>
  <c r="F28" i="27"/>
  <c r="N15" i="27"/>
  <c r="N33" i="27" l="1"/>
</calcChain>
</file>

<file path=xl/sharedStrings.xml><?xml version="1.0" encoding="utf-8"?>
<sst xmlns="http://schemas.openxmlformats.org/spreadsheetml/2006/main" count="186" uniqueCount="98">
  <si>
    <t>Multi-family</t>
  </si>
  <si>
    <t>N/A</t>
  </si>
  <si>
    <t>Participation</t>
  </si>
  <si>
    <t>HVAC</t>
  </si>
  <si>
    <t>Community Kits</t>
  </si>
  <si>
    <t>Quick Home Energy Check-Up</t>
  </si>
  <si>
    <t>Moderate-Income Weatherization</t>
  </si>
  <si>
    <t>Home Energy Education &amp; Management</t>
  </si>
  <si>
    <t>C&amp;I Direct Install</t>
  </si>
  <si>
    <t>Direct Install</t>
  </si>
  <si>
    <t>Energy Solutions for Business</t>
  </si>
  <si>
    <t>Prescriptive/Custom</t>
  </si>
  <si>
    <t>Energy Management</t>
  </si>
  <si>
    <t>Engineered Solutions</t>
  </si>
  <si>
    <t>HPwES</t>
  </si>
  <si>
    <t>Energy Efficiency and PDR Savings Summary</t>
  </si>
  <si>
    <t>Appendix B</t>
  </si>
  <si>
    <t>For Period Ending PY23Q1</t>
  </si>
  <si>
    <t>NJNG</t>
  </si>
  <si>
    <t>Actual Expenditures</t>
  </si>
  <si>
    <t>Ex Ante Energy Savings</t>
  </si>
  <si>
    <t>A</t>
  </si>
  <si>
    <t>B</t>
  </si>
  <si>
    <t>C</t>
  </si>
  <si>
    <t>D = C / B</t>
  </si>
  <si>
    <t>E</t>
  </si>
  <si>
    <t>F</t>
  </si>
  <si>
    <t>G</t>
  </si>
  <si>
    <t>H = G / F</t>
  </si>
  <si>
    <t>I</t>
  </si>
  <si>
    <t>J</t>
  </si>
  <si>
    <t>K</t>
  </si>
  <si>
    <t>L = K / J</t>
  </si>
  <si>
    <t>M</t>
  </si>
  <si>
    <t>N</t>
  </si>
  <si>
    <t>O</t>
  </si>
  <si>
    <t>P</t>
  </si>
  <si>
    <t>Current Quarter</t>
  </si>
  <si>
    <t>Annual Forecasted
Participation Number</t>
  </si>
  <si>
    <t>Reported
Participation Number YTD</t>
  </si>
  <si>
    <t>YTD % of
Annual Participants</t>
  </si>
  <si>
    <t>Current Quarter
($000)</t>
  </si>
  <si>
    <r>
      <t xml:space="preserve">Forecasted Annual
Program Costs </t>
    </r>
    <r>
      <rPr>
        <vertAlign val="superscript"/>
        <sz val="9"/>
        <color rgb="FFFFFFFF"/>
        <rFont val="Calibri"/>
        <family val="2"/>
        <scheme val="minor"/>
      </rPr>
      <t>1</t>
    </r>
    <r>
      <rPr>
        <sz val="9"/>
        <color indexed="9"/>
        <rFont val="Calibri"/>
        <family val="2"/>
        <scheme val="minor"/>
      </rPr>
      <t xml:space="preserve">
($000)</t>
    </r>
  </si>
  <si>
    <t>Reported Program
Costs YTD
($000)</t>
  </si>
  <si>
    <t>YTD % of
Annual Budget</t>
  </si>
  <si>
    <t>Current Quarter
Annual Retail Energy Savings
(Dth)</t>
  </si>
  <si>
    <t>Annual Forecasted
Retail Energy Savings
(Dth)</t>
  </si>
  <si>
    <t>Reported Retail
Energy Savings YTD
(Dth)</t>
  </si>
  <si>
    <t>YTD % of
Annual Energy Savings</t>
  </si>
  <si>
    <t>Current Quarter Reported
Wholesale Energy Savings
(Dth)</t>
  </si>
  <si>
    <t>Peak Demand Savings YTD (DT)</t>
  </si>
  <si>
    <t>Current Quarter
Lifetime Retail Savings
(Dth)</t>
  </si>
  <si>
    <t>YTD Lifetime
Retail Savings
(Dth)</t>
  </si>
  <si>
    <t>Residential Programs</t>
  </si>
  <si>
    <t>Sub-Program</t>
  </si>
  <si>
    <t>Efficient Products *</t>
  </si>
  <si>
    <t>Others
(Online Marketplace &amp; Washers/Dryers)</t>
  </si>
  <si>
    <t>Total Efficient Products</t>
  </si>
  <si>
    <t>Existing Homes</t>
  </si>
  <si>
    <t>Home Performance with Energy Star *</t>
  </si>
  <si>
    <r>
      <t>Behavioral</t>
    </r>
    <r>
      <rPr>
        <vertAlign val="superscript"/>
        <sz val="11"/>
        <color theme="1"/>
        <rFont val="Calibri"/>
        <family val="2"/>
        <scheme val="minor"/>
      </rPr>
      <t xml:space="preserve"> 2</t>
    </r>
  </si>
  <si>
    <t>Total Residential</t>
  </si>
  <si>
    <t>Business Programs</t>
  </si>
  <si>
    <t>Direct Install *</t>
  </si>
  <si>
    <t>Prescriptive/Custom *</t>
  </si>
  <si>
    <t>Total Business</t>
  </si>
  <si>
    <t>Multi-family *</t>
  </si>
  <si>
    <t>Total Multi-family</t>
  </si>
  <si>
    <t>Other Programs</t>
  </si>
  <si>
    <t>Home Optimization &amp; Peak Demand Reduction</t>
  </si>
  <si>
    <t>Total Other</t>
  </si>
  <si>
    <t>Portfolio Total</t>
  </si>
  <si>
    <t>Supportive Costs Outside Portfolio</t>
  </si>
  <si>
    <t>* - Denotes a core EE program.  Home Performance with Energy Star only includes non-LMI; the comparable program for LMI participants is Comfort Partners, which is jointly administered by the State and Utilities.</t>
  </si>
  <si>
    <r>
      <rPr>
        <vertAlign val="superscript"/>
        <sz val="10"/>
        <rFont val="Calibri"/>
        <family val="2"/>
        <scheme val="minor"/>
      </rPr>
      <t>1</t>
    </r>
    <r>
      <rPr>
        <sz val="10"/>
        <rFont val="Calibri"/>
        <family val="2"/>
        <scheme val="minor"/>
      </rPr>
      <t xml:space="preserve"> - Annual Forecasted Program Costs reflect values anticipated in Board-approved Utility EE/PDR filings and may incorporate budget adjustments as provided for in the June 10, 2020 Board Order.</t>
    </r>
  </si>
  <si>
    <r>
      <rPr>
        <vertAlign val="superscript"/>
        <sz val="10"/>
        <color theme="1"/>
        <rFont val="Calibri"/>
        <family val="2"/>
        <scheme val="minor"/>
      </rPr>
      <t>2</t>
    </r>
    <r>
      <rPr>
        <sz val="10"/>
        <color theme="1"/>
        <rFont val="Calibri"/>
        <family val="2"/>
        <scheme val="minor"/>
      </rPr>
      <t xml:space="preserve"> - Behavioral lifetime retail savings (Dth) were calculated utilizing useful life of 2.1 years.</t>
    </r>
  </si>
  <si>
    <t>Note - On-going discussions within the Evaluation, Measurement and Verification (EM&amp;V) Working Group have noted that there is no clearly defined protocol for calculating peak demand savings for natural gas measures. It is anticipated that this issue will be addressed by the EM&amp;V Working Group within this Triennial. No Peak Demand Savings for natural gas measures will be reported until an agreed upon methodology has been determined.</t>
  </si>
  <si>
    <t>Energy Efficiency and PDR Savings Summary, LMI Customers</t>
  </si>
  <si>
    <t>Appendix C</t>
  </si>
  <si>
    <t>Incentive Expenditures
(Customer Rebates &amp; Low/No-Cost Financing)</t>
  </si>
  <si>
    <t>D</t>
  </si>
  <si>
    <t>Reported Participation
Number YTD</t>
  </si>
  <si>
    <t>Reported Incentive
Costs YTD
($000)</t>
  </si>
  <si>
    <t>LMI</t>
  </si>
  <si>
    <t>Non-LMI
or Unverified</t>
  </si>
  <si>
    <t>Efficient Products</t>
  </si>
  <si>
    <t>Others
(Online Marketplace - Washers/Dryers)</t>
  </si>
  <si>
    <r>
      <t xml:space="preserve">Home Performance with Energy Star </t>
    </r>
    <r>
      <rPr>
        <vertAlign val="superscript"/>
        <sz val="11"/>
        <rFont val="Calibri"/>
        <family val="2"/>
      </rPr>
      <t>1</t>
    </r>
  </si>
  <si>
    <t>Moderate Income Weatherization</t>
  </si>
  <si>
    <r>
      <t xml:space="preserve">Behavioral </t>
    </r>
    <r>
      <rPr>
        <vertAlign val="superscript"/>
        <sz val="11"/>
        <color theme="1"/>
        <rFont val="Calibri"/>
        <family val="2"/>
      </rPr>
      <t>2</t>
    </r>
  </si>
  <si>
    <t>Multi-family Program</t>
  </si>
  <si>
    <r>
      <rPr>
        <vertAlign val="superscript"/>
        <sz val="11"/>
        <rFont val="Calibri"/>
        <family val="2"/>
      </rPr>
      <t>1</t>
    </r>
    <r>
      <rPr>
        <sz val="11"/>
        <rFont val="Calibri"/>
        <family val="2"/>
      </rPr>
      <t xml:space="preserve"> - Income-qualified customers are directed to participate through the Comfort Partners or Moderate Income Weatherization programs.</t>
    </r>
  </si>
  <si>
    <r>
      <rPr>
        <vertAlign val="superscript"/>
        <sz val="11"/>
        <color theme="1"/>
        <rFont val="Calibri"/>
        <family val="2"/>
      </rPr>
      <t>2</t>
    </r>
    <r>
      <rPr>
        <sz val="11"/>
        <color theme="1"/>
        <rFont val="Calibri"/>
        <family val="2"/>
      </rPr>
      <t xml:space="preserve"> - Wave of LMI treatment group participants.</t>
    </r>
  </si>
  <si>
    <t>Appendix D</t>
  </si>
  <si>
    <t>Incentive Expenditures
(Customer Rebates and Low/no-cost Financing)</t>
  </si>
  <si>
    <r>
      <t xml:space="preserve">Small
Commercial </t>
    </r>
    <r>
      <rPr>
        <b/>
        <vertAlign val="superscript"/>
        <sz val="11"/>
        <color theme="1"/>
        <rFont val="Calibri"/>
        <family val="2"/>
        <scheme val="minor"/>
      </rPr>
      <t>1</t>
    </r>
  </si>
  <si>
    <t>Large
Commercial</t>
  </si>
  <si>
    <r>
      <rPr>
        <vertAlign val="superscript"/>
        <sz val="11"/>
        <color theme="1"/>
        <rFont val="Calibri"/>
        <family val="2"/>
        <scheme val="minor"/>
      </rPr>
      <t>1</t>
    </r>
    <r>
      <rPr>
        <sz val="11"/>
        <color theme="1"/>
        <rFont val="Calibri"/>
        <family val="2"/>
        <scheme val="minor"/>
      </rPr>
      <t xml:space="preserve"> - Customers with average annual peak demand less than 200 kW.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</si>
</sst>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s>
  <fonts count="50">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b/>
      <sz val="18"/>
      <color rgb="FFFFFFFF"/>
      <name val="Calibri"/>
      <family val="2"/>
      <scheme val="minor"/>
    </font>
    <font>
      <sz val="10"/>
      <color rgb="FF000000"/>
      <name val="Arial"/>
      <family val="2"/>
    </font>
    <font>
      <sz val="8"/>
      <name val="Calibri"/>
      <family val="2"/>
      <scheme val="minor"/>
    </font>
    <font>
      <vertAlign val="superscript"/>
      <sz val="11"/>
      <color theme="1"/>
      <name val="Calibri"/>
      <family val="2"/>
      <scheme val="minor"/>
    </font>
    <font>
      <sz val="10"/>
      <name val="Arial"/>
      <family val="2"/>
    </font>
    <font>
      <sz val="12"/>
      <color theme="1"/>
      <name val="Calibri"/>
      <family val="2"/>
      <scheme val="minor"/>
    </font>
    <font>
      <sz val="10"/>
      <color rgb="FF000000"/>
      <name val="Calibri"/>
      <family val="2"/>
      <scheme val="minor"/>
    </font>
    <font>
      <sz val="11"/>
      <color theme="1"/>
      <name val="Arial"/>
      <family val="2"/>
    </font>
    <font>
      <b/>
      <sz val="11"/>
      <color indexed="9"/>
      <name val="Calibri"/>
      <family val="2"/>
      <scheme val="minor"/>
    </font>
    <font>
      <b/>
      <vertAlign val="superscript"/>
      <sz val="11"/>
      <color theme="1"/>
      <name val="Calibri"/>
      <family val="2"/>
      <scheme val="minor"/>
    </font>
    <font>
      <b/>
      <sz val="11"/>
      <color theme="1"/>
      <name val="Calibri"/>
      <family val="2"/>
    </font>
    <font>
      <sz val="11"/>
      <color theme="1"/>
      <name val="Calibri"/>
      <family val="2"/>
    </font>
    <font>
      <sz val="11"/>
      <name val="Calibri"/>
      <family val="2"/>
    </font>
    <font>
      <sz val="11"/>
      <color indexed="9"/>
      <name val="Calibri"/>
      <family val="2"/>
    </font>
    <font>
      <b/>
      <sz val="11"/>
      <color indexed="9"/>
      <name val="Calibri"/>
      <family val="2"/>
    </font>
    <font>
      <vertAlign val="superscript"/>
      <sz val="11"/>
      <color theme="1"/>
      <name val="Calibri"/>
      <family val="2"/>
    </font>
    <font>
      <sz val="11"/>
      <color indexed="8"/>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DUTCH"/>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font>
    <font>
      <vertAlign val="superscript"/>
      <sz val="10"/>
      <color theme="1"/>
      <name val="Calibri"/>
      <family val="2"/>
      <scheme val="minor"/>
    </font>
    <font>
      <sz val="10"/>
      <color theme="1"/>
      <name val="Calibri"/>
      <family val="2"/>
      <scheme val="minor"/>
    </font>
    <font>
      <vertAlign val="superscript"/>
      <sz val="11"/>
      <name val="Calibri"/>
      <family val="2"/>
    </font>
    <font>
      <sz val="11"/>
      <color rgb="FFFF0000"/>
      <name val="Calibri"/>
      <family val="2"/>
    </font>
    <font>
      <b/>
      <sz val="18"/>
      <color indexed="9"/>
      <name val="Calibri"/>
      <family val="2"/>
    </font>
    <font>
      <b/>
      <sz val="18"/>
      <color indexed="9"/>
      <name val="Calibri"/>
      <family val="2"/>
      <scheme val="minor"/>
    </font>
    <font>
      <sz val="10"/>
      <name val="Calibri"/>
      <family val="2"/>
      <scheme val="minor"/>
    </font>
    <font>
      <vertAlign val="superscript"/>
      <sz val="10"/>
      <name val="Calibri"/>
      <family val="2"/>
      <scheme val="minor"/>
    </font>
    <font>
      <vertAlign val="superscript"/>
      <sz val="9"/>
      <color rgb="FFFFFFFF"/>
      <name val="Calibri"/>
      <family val="2"/>
      <scheme val="minor"/>
    </font>
  </fonts>
  <fills count="29">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97">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medium">
        <color rgb="FF000000"/>
      </top>
      <bottom/>
      <diagonal/>
    </border>
    <border>
      <left style="thin">
        <color rgb="FF000000"/>
      </left>
      <right style="medium">
        <color indexed="64"/>
      </right>
      <top style="medium">
        <color rgb="FF000000"/>
      </top>
      <bottom style="thin">
        <color indexed="64"/>
      </bottom>
      <diagonal/>
    </border>
    <border>
      <left style="thin">
        <color rgb="FF000000"/>
      </left>
      <right style="medium">
        <color rgb="FF000000"/>
      </right>
      <top/>
      <bottom style="thin">
        <color rgb="FF000000"/>
      </bottom>
      <diagonal/>
    </border>
    <border>
      <left style="thin">
        <color rgb="FF000000"/>
      </left>
      <right style="medium">
        <color indexed="64"/>
      </right>
      <top style="thin">
        <color indexed="64"/>
      </top>
      <bottom style="thin">
        <color indexed="64"/>
      </bottom>
      <diagonal/>
    </border>
    <border>
      <left style="thin">
        <color rgb="FF000000"/>
      </left>
      <right style="medium">
        <color indexed="64"/>
      </right>
      <top/>
      <bottom style="thin">
        <color indexed="64"/>
      </bottom>
      <diagonal/>
    </border>
    <border>
      <left style="thin">
        <color indexed="64"/>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style="thin">
        <color indexed="64"/>
      </bottom>
      <diagonal/>
    </border>
    <border>
      <left/>
      <right style="medium">
        <color indexed="64"/>
      </right>
      <top/>
      <bottom style="thin">
        <color indexed="64"/>
      </bottom>
      <diagonal/>
    </border>
  </borders>
  <cellStyleXfs count="13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0" fontId="9" fillId="0" borderId="0"/>
    <xf numFmtId="0" fontId="7" fillId="0" borderId="0"/>
    <xf numFmtId="0" fontId="12" fillId="0" borderId="0"/>
    <xf numFmtId="0" fontId="12" fillId="0" borderId="0"/>
    <xf numFmtId="0" fontId="14" fillId="0" borderId="0"/>
    <xf numFmtId="0" fontId="13" fillId="0" borderId="0"/>
    <xf numFmtId="0" fontId="13" fillId="0" borderId="0"/>
    <xf numFmtId="0" fontId="7" fillId="0" borderId="0"/>
    <xf numFmtId="0" fontId="15" fillId="0" borderId="0"/>
    <xf numFmtId="0" fontId="15" fillId="0" borderId="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1" fillId="17"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4" borderId="0" applyNumberFormat="0" applyBorder="0" applyAlignment="0" applyProtection="0"/>
    <xf numFmtId="0" fontId="25" fillId="8" borderId="0" applyNumberFormat="0" applyBorder="0" applyAlignment="0" applyProtection="0"/>
    <xf numFmtId="0" fontId="26" fillId="25" borderId="81" applyNumberFormat="0" applyAlignment="0" applyProtection="0"/>
    <xf numFmtId="0" fontId="22" fillId="26" borderId="82" applyNumberFormat="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7" fillId="0" borderId="0" applyNumberFormat="0" applyFill="0" applyBorder="0" applyAlignment="0" applyProtection="0"/>
    <xf numFmtId="0" fontId="28" fillId="9" borderId="0" applyNumberFormat="0" applyBorder="0" applyAlignment="0" applyProtection="0"/>
    <xf numFmtId="0" fontId="29" fillId="0" borderId="83" applyNumberFormat="0" applyFill="0" applyAlignment="0" applyProtection="0"/>
    <xf numFmtId="0" fontId="30" fillId="0" borderId="84" applyNumberFormat="0" applyFill="0" applyAlignment="0" applyProtection="0"/>
    <xf numFmtId="0" fontId="31" fillId="0" borderId="85" applyNumberFormat="0" applyFill="0" applyAlignment="0" applyProtection="0"/>
    <xf numFmtId="0" fontId="31" fillId="0" borderId="0" applyNumberFormat="0" applyFill="0" applyBorder="0" applyAlignment="0" applyProtection="0"/>
    <xf numFmtId="0" fontId="32" fillId="12" borderId="81" applyNumberFormat="0" applyAlignment="0" applyProtection="0"/>
    <xf numFmtId="0" fontId="33" fillId="0" borderId="86" applyNumberFormat="0" applyFill="0" applyAlignment="0" applyProtection="0"/>
    <xf numFmtId="0" fontId="34" fillId="27"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28" borderId="87" applyNumberFormat="0" applyFont="0" applyAlignment="0" applyProtection="0"/>
    <xf numFmtId="0" fontId="36" fillId="25" borderId="88" applyNumberFormat="0" applyAlignment="0" applyProtection="0"/>
    <xf numFmtId="0" fontId="37" fillId="0" borderId="0" applyNumberFormat="0" applyFill="0" applyBorder="0" applyAlignment="0" applyProtection="0"/>
    <xf numFmtId="0" fontId="38" fillId="0" borderId="89" applyNumberFormat="0" applyFill="0" applyAlignment="0" applyProtection="0"/>
    <xf numFmtId="0" fontId="39" fillId="0" borderId="0" applyNumberForma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0" fontId="1" fillId="0" borderId="0"/>
    <xf numFmtId="43" fontId="1" fillId="0" borderId="0" applyFont="0" applyFill="0" applyBorder="0" applyAlignment="0" applyProtection="0"/>
    <xf numFmtId="0" fontId="26" fillId="25" borderId="90" applyNumberFormat="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31" fillId="0" borderId="91" applyNumberFormat="0" applyFill="0" applyAlignment="0" applyProtection="0"/>
    <xf numFmtId="0" fontId="32" fillId="12" borderId="90"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28" borderId="92" applyNumberFormat="0" applyFont="0" applyAlignment="0" applyProtection="0"/>
    <xf numFmtId="0" fontId="36" fillId="25" borderId="93" applyNumberFormat="0" applyAlignment="0" applyProtection="0"/>
    <xf numFmtId="0" fontId="38" fillId="0" borderId="94" applyNumberFormat="0" applyFill="0" applyAlignment="0" applyProtection="0"/>
    <xf numFmtId="43" fontId="7" fillId="0" borderId="0" applyFont="0" applyFill="0" applyBorder="0" applyAlignment="0" applyProtection="0"/>
    <xf numFmtId="0" fontId="31" fillId="0" borderId="91" applyNumberFormat="0" applyFill="0" applyAlignment="0" applyProtection="0"/>
    <xf numFmtId="0" fontId="31" fillId="0" borderId="91" applyNumberFormat="0" applyFill="0" applyAlignment="0" applyProtection="0"/>
    <xf numFmtId="0" fontId="38" fillId="0" borderId="94" applyNumberFormat="0" applyFill="0" applyAlignment="0" applyProtection="0"/>
    <xf numFmtId="0" fontId="36" fillId="25" borderId="93" applyNumberFormat="0" applyAlignment="0" applyProtection="0"/>
    <xf numFmtId="0" fontId="7" fillId="28" borderId="92" applyNumberFormat="0" applyFont="0" applyAlignment="0" applyProtection="0"/>
    <xf numFmtId="0" fontId="32" fillId="12" borderId="90" applyNumberFormat="0" applyAlignment="0" applyProtection="0"/>
    <xf numFmtId="0" fontId="26" fillId="25" borderId="90" applyNumberForma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362">
    <xf numFmtId="0" fontId="0" fillId="0" borderId="0" xfId="0"/>
    <xf numFmtId="164" fontId="0" fillId="0" borderId="0" xfId="1" applyNumberFormat="1" applyFont="1"/>
    <xf numFmtId="43" fontId="0" fillId="0" borderId="0" xfId="1" applyFont="1"/>
    <xf numFmtId="9" fontId="0" fillId="0" borderId="0" xfId="3" applyFont="1"/>
    <xf numFmtId="0" fontId="6" fillId="2" borderId="6"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0" fillId="0" borderId="20" xfId="0" applyBorder="1"/>
    <xf numFmtId="0" fontId="2" fillId="0" borderId="0" xfId="0" applyFont="1"/>
    <xf numFmtId="0" fontId="6" fillId="2" borderId="10" xfId="0" applyFont="1" applyFill="1" applyBorder="1" applyAlignment="1">
      <alignment horizontal="center" vertical="center" wrapText="1"/>
    </xf>
    <xf numFmtId="0" fontId="0" fillId="0" borderId="18" xfId="0" applyBorder="1"/>
    <xf numFmtId="0" fontId="6" fillId="2" borderId="8" xfId="0" applyFont="1" applyFill="1" applyBorder="1" applyAlignment="1">
      <alignment horizontal="center" vertical="center" wrapText="1"/>
    </xf>
    <xf numFmtId="164" fontId="3" fillId="3" borderId="39" xfId="1" applyNumberFormat="1" applyFont="1" applyFill="1" applyBorder="1" applyAlignment="1"/>
    <xf numFmtId="0" fontId="6" fillId="2" borderId="43" xfId="0" applyFont="1" applyFill="1" applyBorder="1" applyAlignment="1">
      <alignment horizontal="center" vertical="center" wrapText="1"/>
    </xf>
    <xf numFmtId="164" fontId="6" fillId="2" borderId="12" xfId="1" applyNumberFormat="1"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6" borderId="43" xfId="0" applyFont="1" applyFill="1" applyBorder="1" applyAlignment="1">
      <alignment horizontal="center" vertical="center" wrapText="1"/>
    </xf>
    <xf numFmtId="0" fontId="6" fillId="6" borderId="8" xfId="0" applyFont="1" applyFill="1" applyBorder="1" applyAlignment="1">
      <alignment horizontal="center" vertical="center" wrapText="1"/>
    </xf>
    <xf numFmtId="164" fontId="6" fillId="6" borderId="12" xfId="1" applyNumberFormat="1" applyFont="1" applyFill="1" applyBorder="1" applyAlignment="1">
      <alignment horizontal="center" vertical="center" wrapText="1"/>
    </xf>
    <xf numFmtId="164" fontId="6" fillId="6" borderId="13" xfId="1" applyNumberFormat="1" applyFont="1" applyFill="1" applyBorder="1" applyAlignment="1">
      <alignment horizontal="center" vertical="center" wrapText="1"/>
    </xf>
    <xf numFmtId="164" fontId="6" fillId="2" borderId="31" xfId="1" applyNumberFormat="1" applyFont="1" applyFill="1" applyBorder="1" applyAlignment="1">
      <alignment horizontal="center" vertical="center" wrapText="1"/>
    </xf>
    <xf numFmtId="164" fontId="3" fillId="5" borderId="36" xfId="1" applyNumberFormat="1" applyFont="1" applyFill="1" applyBorder="1" applyAlignment="1"/>
    <xf numFmtId="164" fontId="3" fillId="5" borderId="39" xfId="1" applyNumberFormat="1" applyFont="1" applyFill="1" applyBorder="1" applyAlignment="1"/>
    <xf numFmtId="164" fontId="3" fillId="5" borderId="40" xfId="1" applyNumberFormat="1" applyFont="1" applyFill="1" applyBorder="1" applyAlignment="1"/>
    <xf numFmtId="43" fontId="3" fillId="5" borderId="39" xfId="1" applyFont="1" applyFill="1" applyBorder="1" applyAlignment="1"/>
    <xf numFmtId="0" fontId="3" fillId="3" borderId="33" xfId="0" applyFont="1" applyFill="1" applyBorder="1"/>
    <xf numFmtId="0" fontId="3" fillId="3" borderId="47" xfId="0" applyFont="1" applyFill="1" applyBorder="1"/>
    <xf numFmtId="164" fontId="6" fillId="2" borderId="37" xfId="1" applyNumberFormat="1" applyFont="1" applyFill="1" applyBorder="1" applyAlignment="1">
      <alignment horizontal="center" vertical="center" wrapText="1"/>
    </xf>
    <xf numFmtId="0" fontId="6" fillId="2" borderId="34" xfId="0" applyFont="1" applyFill="1" applyBorder="1" applyAlignment="1">
      <alignment horizontal="center" vertical="center" wrapText="1"/>
    </xf>
    <xf numFmtId="0" fontId="3" fillId="3" borderId="53" xfId="0" applyFont="1" applyFill="1" applyBorder="1"/>
    <xf numFmtId="0" fontId="3" fillId="3" borderId="56" xfId="0" applyFont="1" applyFill="1" applyBorder="1"/>
    <xf numFmtId="0" fontId="3" fillId="3" borderId="58" xfId="0" applyFont="1" applyFill="1" applyBorder="1"/>
    <xf numFmtId="164" fontId="3" fillId="3" borderId="58" xfId="1" applyNumberFormat="1" applyFont="1" applyFill="1" applyBorder="1" applyAlignment="1"/>
    <xf numFmtId="0" fontId="3" fillId="3" borderId="1" xfId="0" applyFont="1" applyFill="1" applyBorder="1"/>
    <xf numFmtId="165" fontId="3" fillId="3" borderId="10" xfId="2" applyNumberFormat="1" applyFont="1" applyFill="1" applyBorder="1"/>
    <xf numFmtId="165" fontId="3" fillId="3" borderId="36" xfId="2" applyNumberFormat="1" applyFont="1" applyFill="1" applyBorder="1" applyAlignment="1"/>
    <xf numFmtId="41" fontId="3" fillId="3" borderId="13" xfId="0" applyNumberFormat="1" applyFont="1" applyFill="1" applyBorder="1"/>
    <xf numFmtId="166" fontId="3" fillId="3" borderId="11" xfId="3" applyNumberFormat="1" applyFont="1" applyFill="1" applyBorder="1"/>
    <xf numFmtId="41" fontId="3" fillId="3" borderId="13" xfId="1" applyNumberFormat="1" applyFont="1" applyFill="1" applyBorder="1" applyAlignment="1"/>
    <xf numFmtId="0" fontId="3" fillId="0" borderId="0" xfId="0" applyFont="1"/>
    <xf numFmtId="0" fontId="4" fillId="0" borderId="0" xfId="0" applyFont="1" applyAlignment="1">
      <alignment horizontal="center" vertical="center"/>
    </xf>
    <xf numFmtId="0" fontId="0" fillId="0" borderId="0" xfId="0" applyAlignment="1">
      <alignment vertical="top"/>
    </xf>
    <xf numFmtId="166" fontId="0" fillId="0" borderId="47" xfId="3" applyNumberFormat="1" applyFont="1" applyFill="1" applyBorder="1" applyAlignment="1">
      <alignment horizontal="right" vertical="top"/>
    </xf>
    <xf numFmtId="165" fontId="0" fillId="0" borderId="2" xfId="2" applyNumberFormat="1" applyFont="1" applyFill="1" applyBorder="1" applyAlignment="1">
      <alignment horizontal="right" vertical="top"/>
    </xf>
    <xf numFmtId="0" fontId="4" fillId="0" borderId="0" xfId="0" applyFont="1" applyAlignment="1">
      <alignment horizontal="left" vertical="top"/>
    </xf>
    <xf numFmtId="165" fontId="0" fillId="0" borderId="22" xfId="2" applyNumberFormat="1" applyFont="1" applyFill="1" applyBorder="1" applyAlignment="1">
      <alignment horizontal="right" vertical="top"/>
    </xf>
    <xf numFmtId="165" fontId="0" fillId="0" borderId="22" xfId="2" applyNumberFormat="1" applyFont="1" applyBorder="1" applyAlignment="1">
      <alignment horizontal="right" vertical="top"/>
    </xf>
    <xf numFmtId="166" fontId="0" fillId="0" borderId="3" xfId="3" applyNumberFormat="1" applyFont="1" applyBorder="1" applyAlignment="1">
      <alignment horizontal="right" vertical="top"/>
    </xf>
    <xf numFmtId="41" fontId="0" fillId="0" borderId="4" xfId="1" applyNumberFormat="1" applyFont="1" applyFill="1" applyBorder="1" applyAlignment="1">
      <alignment horizontal="right" vertical="top"/>
    </xf>
    <xf numFmtId="41" fontId="0" fillId="0" borderId="22" xfId="1" applyNumberFormat="1" applyFont="1" applyFill="1" applyBorder="1" applyAlignment="1">
      <alignment horizontal="right" vertical="top"/>
    </xf>
    <xf numFmtId="166" fontId="0" fillId="0" borderId="73" xfId="3" applyNumberFormat="1" applyFont="1" applyBorder="1" applyAlignment="1">
      <alignment horizontal="right" vertical="top"/>
    </xf>
    <xf numFmtId="165" fontId="0" fillId="0" borderId="56" xfId="2" applyNumberFormat="1" applyFont="1" applyFill="1" applyBorder="1" applyAlignment="1">
      <alignment horizontal="right" vertical="top"/>
    </xf>
    <xf numFmtId="165" fontId="0" fillId="0" borderId="47" xfId="2" applyNumberFormat="1" applyFont="1" applyBorder="1" applyAlignment="1">
      <alignment horizontal="right" vertical="top"/>
    </xf>
    <xf numFmtId="165" fontId="0" fillId="0" borderId="47" xfId="2" applyNumberFormat="1" applyFont="1" applyFill="1" applyBorder="1" applyAlignment="1">
      <alignment horizontal="right" vertical="top"/>
    </xf>
    <xf numFmtId="41" fontId="0" fillId="0" borderId="42" xfId="1" applyNumberFormat="1" applyFont="1" applyFill="1" applyBorder="1" applyAlignment="1">
      <alignment horizontal="right" vertical="top"/>
    </xf>
    <xf numFmtId="41" fontId="0" fillId="0" borderId="47" xfId="1" applyNumberFormat="1" applyFont="1" applyFill="1" applyBorder="1" applyAlignment="1">
      <alignment horizontal="right" vertical="top"/>
    </xf>
    <xf numFmtId="166" fontId="0" fillId="0" borderId="75" xfId="3" applyNumberFormat="1" applyFont="1" applyBorder="1" applyAlignment="1">
      <alignment horizontal="right" vertical="top"/>
    </xf>
    <xf numFmtId="165" fontId="0" fillId="0" borderId="27" xfId="2" applyNumberFormat="1" applyFont="1" applyFill="1" applyBorder="1" applyAlignment="1">
      <alignment horizontal="right" vertical="top"/>
    </xf>
    <xf numFmtId="165" fontId="0" fillId="0" borderId="18" xfId="2" applyNumberFormat="1" applyFont="1" applyBorder="1" applyAlignment="1">
      <alignment horizontal="right" vertical="top"/>
    </xf>
    <xf numFmtId="165" fontId="0" fillId="0" borderId="18" xfId="2" applyNumberFormat="1" applyFont="1" applyFill="1" applyBorder="1" applyAlignment="1">
      <alignment horizontal="right" vertical="top"/>
    </xf>
    <xf numFmtId="41" fontId="0" fillId="0" borderId="18" xfId="1" applyNumberFormat="1" applyFont="1" applyFill="1" applyBorder="1" applyAlignment="1">
      <alignment horizontal="right" vertical="top"/>
    </xf>
    <xf numFmtId="166" fontId="0" fillId="0" borderId="18" xfId="3" applyNumberFormat="1" applyFont="1" applyFill="1" applyBorder="1" applyAlignment="1">
      <alignment horizontal="right" vertical="top"/>
    </xf>
    <xf numFmtId="166" fontId="0" fillId="0" borderId="76" xfId="3" applyNumberFormat="1" applyFont="1" applyBorder="1" applyAlignment="1">
      <alignment horizontal="right" vertical="top"/>
    </xf>
    <xf numFmtId="41" fontId="0" fillId="0" borderId="0" xfId="1" applyNumberFormat="1" applyFont="1" applyFill="1" applyBorder="1" applyAlignment="1">
      <alignment horizontal="right" vertical="top"/>
    </xf>
    <xf numFmtId="166" fontId="3" fillId="0" borderId="74" xfId="3" applyNumberFormat="1" applyFont="1" applyBorder="1" applyAlignment="1">
      <alignment horizontal="right" vertical="top"/>
    </xf>
    <xf numFmtId="165" fontId="3" fillId="0" borderId="27" xfId="2" applyNumberFormat="1" applyFont="1" applyFill="1" applyBorder="1" applyAlignment="1">
      <alignment horizontal="right" vertical="top"/>
    </xf>
    <xf numFmtId="165" fontId="3" fillId="0" borderId="18" xfId="2" applyNumberFormat="1" applyFont="1" applyFill="1" applyBorder="1" applyAlignment="1">
      <alignment horizontal="right" vertical="top"/>
    </xf>
    <xf numFmtId="165" fontId="3" fillId="0" borderId="18" xfId="2" applyNumberFormat="1" applyFont="1" applyBorder="1" applyAlignment="1">
      <alignment horizontal="right" vertical="top"/>
    </xf>
    <xf numFmtId="166" fontId="3" fillId="0" borderId="68" xfId="3" applyNumberFormat="1" applyFont="1" applyBorder="1" applyAlignment="1">
      <alignment horizontal="right" vertical="top"/>
    </xf>
    <xf numFmtId="166" fontId="3" fillId="0" borderId="51" xfId="3" applyNumberFormat="1" applyFont="1" applyFill="1" applyBorder="1" applyAlignment="1">
      <alignment horizontal="right" vertical="top"/>
    </xf>
    <xf numFmtId="41" fontId="3" fillId="0" borderId="13" xfId="1" applyNumberFormat="1" applyFont="1" applyFill="1" applyBorder="1" applyAlignment="1">
      <alignment horizontal="right" vertical="top"/>
    </xf>
    <xf numFmtId="41" fontId="3" fillId="0" borderId="18" xfId="1" applyNumberFormat="1" applyFont="1" applyFill="1" applyBorder="1" applyAlignment="1">
      <alignment horizontal="right" vertical="top"/>
    </xf>
    <xf numFmtId="41" fontId="3" fillId="0" borderId="29" xfId="1" applyNumberFormat="1" applyFont="1" applyFill="1" applyBorder="1" applyAlignment="1">
      <alignment horizontal="right" vertical="top"/>
    </xf>
    <xf numFmtId="166" fontId="0" fillId="0" borderId="72" xfId="3" applyNumberFormat="1" applyFont="1" applyBorder="1" applyAlignment="1">
      <alignment horizontal="right" vertical="top"/>
    </xf>
    <xf numFmtId="166" fontId="0" fillId="0" borderId="41" xfId="3" applyNumberFormat="1" applyFont="1" applyBorder="1" applyAlignment="1">
      <alignment horizontal="right" vertical="top"/>
    </xf>
    <xf numFmtId="166" fontId="0" fillId="0" borderId="29" xfId="3" applyNumberFormat="1" applyFont="1" applyBorder="1" applyAlignment="1">
      <alignment horizontal="right" vertical="top"/>
    </xf>
    <xf numFmtId="41" fontId="0" fillId="0" borderId="28" xfId="1" applyNumberFormat="1" applyFont="1" applyFill="1" applyBorder="1" applyAlignment="1">
      <alignment horizontal="right" vertical="top"/>
    </xf>
    <xf numFmtId="166" fontId="0" fillId="0" borderId="74" xfId="3" applyNumberFormat="1" applyFont="1" applyBorder="1" applyAlignment="1">
      <alignment horizontal="right" vertical="top"/>
    </xf>
    <xf numFmtId="166" fontId="0" fillId="0" borderId="17" xfId="3" applyNumberFormat="1" applyFont="1" applyFill="1" applyBorder="1" applyAlignment="1">
      <alignment horizontal="right" vertical="top"/>
    </xf>
    <xf numFmtId="41" fontId="3" fillId="3" borderId="39" xfId="0" applyNumberFormat="1" applyFont="1" applyFill="1" applyBorder="1" applyAlignment="1">
      <alignment horizontal="right" vertical="top"/>
    </xf>
    <xf numFmtId="166" fontId="3" fillId="3" borderId="57" xfId="3" applyNumberFormat="1" applyFont="1" applyFill="1" applyBorder="1" applyAlignment="1">
      <alignment horizontal="right" vertical="top"/>
    </xf>
    <xf numFmtId="165" fontId="3" fillId="3" borderId="39" xfId="2" applyNumberFormat="1" applyFont="1" applyFill="1" applyBorder="1" applyAlignment="1">
      <alignment horizontal="right" vertical="top"/>
    </xf>
    <xf numFmtId="166" fontId="3" fillId="3" borderId="47" xfId="3" applyNumberFormat="1" applyFont="1" applyFill="1" applyBorder="1" applyAlignment="1">
      <alignment horizontal="right" vertical="top"/>
    </xf>
    <xf numFmtId="41" fontId="3" fillId="3" borderId="39" xfId="1" applyNumberFormat="1" applyFont="1" applyFill="1" applyBorder="1" applyAlignment="1">
      <alignment horizontal="right" vertical="top"/>
    </xf>
    <xf numFmtId="165" fontId="0" fillId="2" borderId="55" xfId="2" applyNumberFormat="1" applyFont="1" applyFill="1" applyBorder="1" applyAlignment="1">
      <alignment horizontal="right" vertical="top" wrapText="1"/>
    </xf>
    <xf numFmtId="165" fontId="0" fillId="2" borderId="8" xfId="2" applyNumberFormat="1" applyFont="1" applyFill="1" applyBorder="1" applyAlignment="1">
      <alignment horizontal="right" vertical="top" wrapText="1"/>
    </xf>
    <xf numFmtId="41" fontId="3" fillId="3" borderId="27" xfId="0" applyNumberFormat="1" applyFont="1" applyFill="1" applyBorder="1" applyAlignment="1">
      <alignment horizontal="right" vertical="top"/>
    </xf>
    <xf numFmtId="0" fontId="3" fillId="3" borderId="18" xfId="0" applyFont="1" applyFill="1" applyBorder="1" applyAlignment="1">
      <alignment horizontal="right" vertical="top"/>
    </xf>
    <xf numFmtId="41" fontId="3" fillId="3" borderId="18" xfId="0" applyNumberFormat="1" applyFont="1" applyFill="1" applyBorder="1" applyAlignment="1">
      <alignment horizontal="right" vertical="top"/>
    </xf>
    <xf numFmtId="0" fontId="3" fillId="3" borderId="29" xfId="0" applyFont="1" applyFill="1" applyBorder="1" applyAlignment="1">
      <alignment horizontal="right" vertical="top"/>
    </xf>
    <xf numFmtId="165" fontId="3" fillId="3" borderId="27" xfId="2" applyNumberFormat="1" applyFont="1" applyFill="1" applyBorder="1" applyAlignment="1">
      <alignment horizontal="right" vertical="top"/>
    </xf>
    <xf numFmtId="165" fontId="3" fillId="3" borderId="18" xfId="2" applyNumberFormat="1" applyFont="1" applyFill="1" applyBorder="1" applyAlignment="1">
      <alignment horizontal="right" vertical="top"/>
    </xf>
    <xf numFmtId="41" fontId="3" fillId="3" borderId="28" xfId="1" applyNumberFormat="1" applyFont="1" applyFill="1" applyBorder="1" applyAlignment="1">
      <alignment horizontal="right" vertical="top"/>
    </xf>
    <xf numFmtId="164" fontId="3" fillId="3" borderId="18" xfId="1" applyNumberFormat="1" applyFont="1" applyFill="1" applyBorder="1" applyAlignment="1">
      <alignment horizontal="right" vertical="top"/>
    </xf>
    <xf numFmtId="41" fontId="3" fillId="3" borderId="18" xfId="1" applyNumberFormat="1" applyFont="1" applyFill="1" applyBorder="1" applyAlignment="1">
      <alignment horizontal="right" vertical="top"/>
    </xf>
    <xf numFmtId="41" fontId="3" fillId="3" borderId="29" xfId="1" applyNumberFormat="1" applyFont="1" applyFill="1" applyBorder="1" applyAlignment="1">
      <alignment horizontal="right" vertical="top"/>
    </xf>
    <xf numFmtId="166" fontId="0" fillId="0" borderId="1" xfId="3" applyNumberFormat="1" applyFont="1" applyBorder="1" applyAlignment="1">
      <alignment horizontal="right" vertical="top"/>
    </xf>
    <xf numFmtId="165" fontId="0" fillId="0" borderId="56" xfId="2" applyNumberFormat="1" applyFont="1" applyBorder="1" applyAlignment="1">
      <alignment horizontal="right" vertical="top"/>
    </xf>
    <xf numFmtId="166" fontId="0" fillId="0" borderId="7" xfId="3" applyNumberFormat="1" applyFont="1" applyBorder="1" applyAlignment="1">
      <alignment horizontal="right" vertical="top"/>
    </xf>
    <xf numFmtId="165" fontId="0" fillId="0" borderId="6" xfId="2" applyNumberFormat="1" applyFont="1" applyBorder="1" applyAlignment="1">
      <alignment horizontal="right" vertical="top"/>
    </xf>
    <xf numFmtId="165" fontId="0" fillId="0" borderId="8" xfId="2" applyNumberFormat="1" applyFont="1" applyFill="1" applyBorder="1" applyAlignment="1">
      <alignment horizontal="right" vertical="top"/>
    </xf>
    <xf numFmtId="41" fontId="0" fillId="0" borderId="8" xfId="1" applyNumberFormat="1" applyFont="1" applyFill="1" applyBorder="1" applyAlignment="1">
      <alignment horizontal="right" vertical="top"/>
    </xf>
    <xf numFmtId="41" fontId="0" fillId="0" borderId="7" xfId="1" applyNumberFormat="1" applyFont="1" applyFill="1" applyBorder="1" applyAlignment="1">
      <alignment horizontal="right" vertical="top"/>
    </xf>
    <xf numFmtId="166" fontId="0" fillId="0" borderId="19" xfId="3" applyNumberFormat="1" applyFont="1" applyBorder="1" applyAlignment="1">
      <alignment horizontal="right" vertical="top"/>
    </xf>
    <xf numFmtId="165" fontId="0" fillId="0" borderId="20" xfId="2" applyNumberFormat="1" applyFont="1" applyBorder="1" applyAlignment="1">
      <alignment horizontal="right" vertical="top"/>
    </xf>
    <xf numFmtId="41" fontId="0" fillId="0" borderId="19" xfId="1" applyNumberFormat="1" applyFont="1" applyFill="1" applyBorder="1" applyAlignment="1">
      <alignment horizontal="right" vertical="top"/>
    </xf>
    <xf numFmtId="166" fontId="0" fillId="0" borderId="11" xfId="3" applyNumberFormat="1" applyFont="1" applyBorder="1" applyAlignment="1">
      <alignment horizontal="right" vertical="top"/>
    </xf>
    <xf numFmtId="165" fontId="0" fillId="0" borderId="10" xfId="2" applyNumberFormat="1" applyFont="1" applyBorder="1" applyAlignment="1">
      <alignment horizontal="right" vertical="top"/>
    </xf>
    <xf numFmtId="165" fontId="0" fillId="0" borderId="13" xfId="2" applyNumberFormat="1" applyFont="1" applyFill="1" applyBorder="1" applyAlignment="1">
      <alignment horizontal="right" vertical="top"/>
    </xf>
    <xf numFmtId="165" fontId="0" fillId="0" borderId="13" xfId="2" applyNumberFormat="1" applyFont="1" applyBorder="1" applyAlignment="1">
      <alignment horizontal="right" vertical="top"/>
    </xf>
    <xf numFmtId="41" fontId="0" fillId="0" borderId="13" xfId="1" applyNumberFormat="1" applyFont="1" applyFill="1" applyBorder="1" applyAlignment="1">
      <alignment horizontal="right" vertical="top"/>
    </xf>
    <xf numFmtId="41" fontId="0" fillId="0" borderId="11" xfId="1" applyNumberFormat="1" applyFont="1" applyFill="1" applyBorder="1" applyAlignment="1">
      <alignment horizontal="right" vertical="top"/>
    </xf>
    <xf numFmtId="41" fontId="3" fillId="3" borderId="22" xfId="0" applyNumberFormat="1" applyFont="1" applyFill="1" applyBorder="1" applyAlignment="1">
      <alignment horizontal="right" vertical="top"/>
    </xf>
    <xf numFmtId="165" fontId="0" fillId="2" borderId="33" xfId="2" applyNumberFormat="1" applyFont="1" applyFill="1" applyBorder="1" applyAlignment="1">
      <alignment horizontal="right" vertical="top" wrapText="1"/>
    </xf>
    <xf numFmtId="165" fontId="0" fillId="2" borderId="47" xfId="2" applyNumberFormat="1" applyFont="1" applyFill="1" applyBorder="1" applyAlignment="1">
      <alignment horizontal="right" vertical="top" wrapText="1"/>
    </xf>
    <xf numFmtId="165" fontId="0" fillId="0" borderId="8" xfId="2" applyNumberFormat="1" applyFont="1" applyBorder="1" applyAlignment="1">
      <alignment horizontal="right" vertical="top"/>
    </xf>
    <xf numFmtId="165" fontId="0" fillId="0" borderId="23" xfId="2" applyNumberFormat="1" applyFont="1" applyBorder="1" applyAlignment="1">
      <alignment horizontal="right" vertical="top"/>
    </xf>
    <xf numFmtId="165" fontId="0" fillId="0" borderId="25" xfId="2" applyNumberFormat="1" applyFont="1" applyBorder="1" applyAlignment="1">
      <alignment horizontal="right" vertical="top"/>
    </xf>
    <xf numFmtId="41" fontId="0" fillId="0" borderId="25" xfId="1" applyNumberFormat="1" applyFont="1" applyFill="1" applyBorder="1" applyAlignment="1">
      <alignment horizontal="right" vertical="top"/>
    </xf>
    <xf numFmtId="41" fontId="0" fillId="0" borderId="26" xfId="1" applyNumberFormat="1" applyFont="1" applyFill="1" applyBorder="1" applyAlignment="1">
      <alignment horizontal="right" vertical="top"/>
    </xf>
    <xf numFmtId="165" fontId="0" fillId="0" borderId="36" xfId="2" applyNumberFormat="1" applyFont="1" applyBorder="1" applyAlignment="1">
      <alignment horizontal="right" vertical="top"/>
    </xf>
    <xf numFmtId="165" fontId="0" fillId="0" borderId="39" xfId="2" applyNumberFormat="1" applyFont="1" applyBorder="1" applyAlignment="1">
      <alignment horizontal="right" vertical="top"/>
    </xf>
    <xf numFmtId="41" fontId="0" fillId="0" borderId="39" xfId="1" applyNumberFormat="1" applyFont="1" applyFill="1" applyBorder="1" applyAlignment="1">
      <alignment horizontal="right" vertical="top"/>
    </xf>
    <xf numFmtId="41" fontId="0" fillId="0" borderId="40" xfId="1" applyNumberFormat="1" applyFont="1" applyFill="1" applyBorder="1" applyAlignment="1">
      <alignment horizontal="right" vertical="top"/>
    </xf>
    <xf numFmtId="41" fontId="3" fillId="3" borderId="23" xfId="0" applyNumberFormat="1" applyFont="1" applyFill="1" applyBorder="1" applyAlignment="1">
      <alignment horizontal="right" vertical="top"/>
    </xf>
    <xf numFmtId="41" fontId="3" fillId="3" borderId="25" xfId="0" applyNumberFormat="1" applyFont="1" applyFill="1" applyBorder="1" applyAlignment="1">
      <alignment horizontal="right" vertical="top"/>
    </xf>
    <xf numFmtId="0" fontId="3" fillId="3" borderId="26" xfId="0" applyFont="1" applyFill="1" applyBorder="1" applyAlignment="1">
      <alignment horizontal="right" vertical="top"/>
    </xf>
    <xf numFmtId="165" fontId="3" fillId="3" borderId="23" xfId="2" applyNumberFormat="1" applyFont="1" applyFill="1" applyBorder="1" applyAlignment="1">
      <alignment horizontal="right" vertical="top"/>
    </xf>
    <xf numFmtId="165" fontId="3" fillId="3" borderId="25" xfId="2" applyNumberFormat="1" applyFont="1" applyFill="1" applyBorder="1" applyAlignment="1">
      <alignment horizontal="right" vertical="top"/>
    </xf>
    <xf numFmtId="0" fontId="3" fillId="3" borderId="17" xfId="0" applyFont="1" applyFill="1" applyBorder="1" applyAlignment="1">
      <alignment horizontal="right" vertical="top"/>
    </xf>
    <xf numFmtId="41" fontId="3" fillId="3" borderId="26" xfId="1" applyNumberFormat="1" applyFont="1" applyFill="1" applyBorder="1" applyAlignment="1">
      <alignment horizontal="right" vertical="top"/>
    </xf>
    <xf numFmtId="41" fontId="3" fillId="3" borderId="10" xfId="0" applyNumberFormat="1" applyFont="1" applyFill="1" applyBorder="1" applyAlignment="1">
      <alignment horizontal="right" vertical="top"/>
    </xf>
    <xf numFmtId="41" fontId="3" fillId="3" borderId="13" xfId="0" applyNumberFormat="1" applyFont="1" applyFill="1" applyBorder="1" applyAlignment="1">
      <alignment horizontal="right" vertical="top"/>
    </xf>
    <xf numFmtId="166" fontId="3" fillId="3" borderId="11" xfId="3" applyNumberFormat="1" applyFont="1" applyFill="1" applyBorder="1" applyAlignment="1">
      <alignment horizontal="right" vertical="top"/>
    </xf>
    <xf numFmtId="41" fontId="3" fillId="3" borderId="13" xfId="1" applyNumberFormat="1" applyFont="1" applyFill="1" applyBorder="1" applyAlignment="1">
      <alignment horizontal="right" vertical="top"/>
    </xf>
    <xf numFmtId="41" fontId="3" fillId="3" borderId="11" xfId="1" applyNumberFormat="1" applyFont="1" applyFill="1" applyBorder="1" applyAlignment="1">
      <alignment horizontal="right" vertical="top"/>
    </xf>
    <xf numFmtId="165" fontId="0" fillId="2" borderId="6" xfId="2" applyNumberFormat="1" applyFont="1" applyFill="1" applyBorder="1" applyAlignment="1">
      <alignment horizontal="right" vertical="top" wrapText="1"/>
    </xf>
    <xf numFmtId="164" fontId="0" fillId="0" borderId="0" xfId="1" applyNumberFormat="1" applyFont="1" applyFill="1"/>
    <xf numFmtId="41" fontId="0" fillId="0" borderId="0" xfId="0" applyNumberFormat="1"/>
    <xf numFmtId="41" fontId="0" fillId="0" borderId="61" xfId="1" applyNumberFormat="1" applyFont="1" applyFill="1" applyBorder="1" applyAlignment="1">
      <alignment horizontal="right" vertical="top"/>
    </xf>
    <xf numFmtId="41" fontId="0" fillId="0" borderId="29" xfId="1" applyNumberFormat="1" applyFont="1" applyFill="1" applyBorder="1" applyAlignment="1">
      <alignment horizontal="right" vertical="top"/>
    </xf>
    <xf numFmtId="165" fontId="3" fillId="3" borderId="12" xfId="2" applyNumberFormat="1" applyFont="1" applyFill="1" applyBorder="1" applyAlignment="1">
      <alignment horizontal="right" vertical="top"/>
    </xf>
    <xf numFmtId="165" fontId="3" fillId="3" borderId="62" xfId="2" applyNumberFormat="1" applyFont="1" applyFill="1" applyBorder="1" applyAlignment="1">
      <alignment horizontal="right" vertical="top"/>
    </xf>
    <xf numFmtId="165" fontId="3" fillId="3" borderId="13" xfId="2" applyNumberFormat="1" applyFont="1" applyFill="1" applyBorder="1" applyAlignment="1">
      <alignment horizontal="right" vertical="top"/>
    </xf>
    <xf numFmtId="166" fontId="0" fillId="0" borderId="78" xfId="3" applyNumberFormat="1" applyFont="1" applyFill="1" applyBorder="1" applyAlignment="1">
      <alignment horizontal="right" vertical="top"/>
    </xf>
    <xf numFmtId="166" fontId="3" fillId="3" borderId="13" xfId="3" applyNumberFormat="1" applyFont="1" applyFill="1" applyBorder="1" applyAlignment="1">
      <alignment horizontal="right" vertical="top"/>
    </xf>
    <xf numFmtId="164" fontId="6" fillId="2" borderId="80" xfId="1" applyNumberFormat="1" applyFont="1" applyFill="1" applyBorder="1" applyAlignment="1">
      <alignment horizontal="center" vertical="center" wrapText="1"/>
    </xf>
    <xf numFmtId="0" fontId="3" fillId="3" borderId="56" xfId="0" applyFont="1" applyFill="1" applyBorder="1" applyAlignment="1">
      <alignment horizontal="center" vertical="center"/>
    </xf>
    <xf numFmtId="0" fontId="3" fillId="3" borderId="60" xfId="0" applyFont="1" applyFill="1" applyBorder="1" applyAlignment="1">
      <alignment horizontal="center" vertical="center"/>
    </xf>
    <xf numFmtId="0" fontId="4" fillId="0" borderId="0" xfId="0" applyFont="1" applyAlignment="1">
      <alignment horizontal="left" vertical="center"/>
    </xf>
    <xf numFmtId="41" fontId="0" fillId="0" borderId="18" xfId="0" applyNumberFormat="1" applyBorder="1" applyAlignment="1">
      <alignment horizontal="right" vertical="top"/>
    </xf>
    <xf numFmtId="0" fontId="18" fillId="0" borderId="0" xfId="0" applyFont="1"/>
    <xf numFmtId="0" fontId="19" fillId="0" borderId="0" xfId="0" applyFont="1"/>
    <xf numFmtId="0" fontId="19" fillId="0" borderId="18" xfId="0" applyFont="1" applyBorder="1" applyAlignment="1">
      <alignment vertical="top" wrapText="1"/>
    </xf>
    <xf numFmtId="0" fontId="0" fillId="0" borderId="0" xfId="0" applyAlignment="1">
      <alignment horizontal="center" vertical="center"/>
    </xf>
    <xf numFmtId="0" fontId="0" fillId="0" borderId="9" xfId="0" applyBorder="1" applyAlignment="1">
      <alignment horizontal="left" vertical="center" wrapText="1"/>
    </xf>
    <xf numFmtId="0" fontId="0" fillId="0" borderId="29" xfId="0" applyBorder="1" applyAlignment="1">
      <alignment vertical="center" wrapText="1"/>
    </xf>
    <xf numFmtId="0" fontId="0" fillId="0" borderId="29" xfId="0" applyBorder="1" applyAlignment="1">
      <alignment horizontal="left" vertical="center" wrapText="1"/>
    </xf>
    <xf numFmtId="0" fontId="0" fillId="0" borderId="50" xfId="0" applyBorder="1" applyAlignment="1">
      <alignment horizontal="left" vertical="center" wrapText="1"/>
    </xf>
    <xf numFmtId="0" fontId="0" fillId="0" borderId="48" xfId="0" applyBorder="1" applyAlignment="1">
      <alignment horizontal="left" vertical="center" wrapText="1"/>
    </xf>
    <xf numFmtId="0" fontId="0" fillId="0" borderId="48" xfId="0" applyBorder="1" applyAlignment="1">
      <alignment horizontal="left" vertical="top" wrapText="1"/>
    </xf>
    <xf numFmtId="0" fontId="0" fillId="2" borderId="6" xfId="0" applyFill="1" applyBorder="1" applyAlignment="1">
      <alignment vertical="center" wrapText="1"/>
    </xf>
    <xf numFmtId="0" fontId="0" fillId="2" borderId="47" xfId="0" applyFill="1" applyBorder="1" applyAlignment="1">
      <alignment vertical="center" wrapText="1"/>
    </xf>
    <xf numFmtId="0" fontId="0" fillId="2" borderId="55" xfId="0" applyFill="1" applyBorder="1" applyAlignment="1">
      <alignment horizontal="right" vertical="top" wrapText="1"/>
    </xf>
    <xf numFmtId="0" fontId="0" fillId="2" borderId="8" xfId="0" applyFill="1" applyBorder="1" applyAlignment="1">
      <alignment horizontal="right" vertical="top" wrapText="1"/>
    </xf>
    <xf numFmtId="0" fontId="0" fillId="2" borderId="9" xfId="0" applyFill="1" applyBorder="1" applyAlignment="1">
      <alignment horizontal="right" vertical="top" wrapText="1"/>
    </xf>
    <xf numFmtId="41" fontId="0" fillId="2" borderId="55" xfId="0" applyNumberFormat="1" applyFill="1" applyBorder="1" applyAlignment="1">
      <alignment horizontal="right" vertical="top" wrapText="1"/>
    </xf>
    <xf numFmtId="41" fontId="0" fillId="2" borderId="8" xfId="0" applyNumberFormat="1" applyFill="1" applyBorder="1" applyAlignment="1">
      <alignment horizontal="right" vertical="top" wrapText="1"/>
    </xf>
    <xf numFmtId="41" fontId="0" fillId="2" borderId="59" xfId="0" applyNumberFormat="1" applyFill="1" applyBorder="1" applyAlignment="1">
      <alignment horizontal="right" vertical="top" wrapText="1"/>
    </xf>
    <xf numFmtId="41" fontId="0" fillId="2" borderId="9" xfId="0" applyNumberFormat="1" applyFill="1" applyBorder="1" applyAlignment="1">
      <alignment horizontal="right" vertical="top" wrapText="1"/>
    </xf>
    <xf numFmtId="0" fontId="0" fillId="0" borderId="2" xfId="0" applyBorder="1" applyAlignment="1">
      <alignment horizontal="left" vertical="center" wrapText="1"/>
    </xf>
    <xf numFmtId="0" fontId="0" fillId="0" borderId="55" xfId="0" applyBorder="1" applyAlignment="1">
      <alignment horizontal="left" vertical="center" wrapText="1"/>
    </xf>
    <xf numFmtId="41" fontId="0" fillId="0" borderId="6" xfId="0" applyNumberFormat="1" applyBorder="1" applyAlignment="1">
      <alignment horizontal="right" vertical="top"/>
    </xf>
    <xf numFmtId="41" fontId="0" fillId="0" borderId="8" xfId="0" applyNumberFormat="1" applyBorder="1" applyAlignment="1">
      <alignment horizontal="right" vertical="top"/>
    </xf>
    <xf numFmtId="0" fontId="0" fillId="0" borderId="27" xfId="0" applyBorder="1" applyAlignment="1">
      <alignment horizontal="left" vertical="center" wrapText="1"/>
    </xf>
    <xf numFmtId="41" fontId="0" fillId="0" borderId="20" xfId="0" applyNumberFormat="1" applyBorder="1" applyAlignment="1">
      <alignment horizontal="right" vertical="top"/>
    </xf>
    <xf numFmtId="41" fontId="0" fillId="0" borderId="32" xfId="0" applyNumberFormat="1" applyBorder="1" applyAlignment="1">
      <alignment horizontal="right" vertical="top"/>
    </xf>
    <xf numFmtId="0" fontId="0" fillId="0" borderId="62" xfId="0" applyBorder="1" applyAlignment="1">
      <alignment vertical="center" wrapText="1"/>
    </xf>
    <xf numFmtId="41" fontId="0" fillId="0" borderId="10" xfId="0" applyNumberFormat="1" applyBorder="1" applyAlignment="1">
      <alignment horizontal="right" vertical="top"/>
    </xf>
    <xf numFmtId="41" fontId="0" fillId="0" borderId="13" xfId="0" applyNumberFormat="1" applyBorder="1" applyAlignment="1">
      <alignment horizontal="right" vertical="top"/>
    </xf>
    <xf numFmtId="41" fontId="0" fillId="0" borderId="12" xfId="0" applyNumberFormat="1" applyBorder="1" applyAlignment="1">
      <alignment horizontal="right" vertical="top"/>
    </xf>
    <xf numFmtId="0" fontId="0" fillId="2" borderId="33" xfId="0" applyFill="1" applyBorder="1" applyAlignment="1">
      <alignment vertical="center" wrapText="1"/>
    </xf>
    <xf numFmtId="0" fontId="0" fillId="2" borderId="33" xfId="0" applyFill="1" applyBorder="1" applyAlignment="1">
      <alignment horizontal="right" vertical="top" wrapText="1"/>
    </xf>
    <xf numFmtId="0" fontId="0" fillId="2" borderId="47" xfId="0" applyFill="1" applyBorder="1" applyAlignment="1">
      <alignment horizontal="right" vertical="top" wrapText="1"/>
    </xf>
    <xf numFmtId="0" fontId="0" fillId="2" borderId="58" xfId="0" applyFill="1" applyBorder="1" applyAlignment="1">
      <alignment horizontal="right" vertical="top" wrapText="1"/>
    </xf>
    <xf numFmtId="166" fontId="0" fillId="2" borderId="58" xfId="0" applyNumberFormat="1" applyFill="1" applyBorder="1" applyAlignment="1">
      <alignment horizontal="right" vertical="top" wrapText="1"/>
    </xf>
    <xf numFmtId="41" fontId="0" fillId="2" borderId="33" xfId="0" applyNumberFormat="1" applyFill="1" applyBorder="1" applyAlignment="1">
      <alignment horizontal="right" vertical="top" wrapText="1"/>
    </xf>
    <xf numFmtId="41" fontId="0" fillId="2" borderId="47" xfId="0" applyNumberFormat="1" applyFill="1" applyBorder="1" applyAlignment="1">
      <alignment horizontal="right" vertical="top" wrapText="1"/>
    </xf>
    <xf numFmtId="41" fontId="0" fillId="2" borderId="58" xfId="0" applyNumberFormat="1" applyFill="1" applyBorder="1" applyAlignment="1">
      <alignment horizontal="right" vertical="top" wrapText="1"/>
    </xf>
    <xf numFmtId="0" fontId="0" fillId="4" borderId="53" xfId="0" applyFill="1" applyBorder="1" applyAlignment="1">
      <alignment horizontal="left" vertical="center" wrapText="1"/>
    </xf>
    <xf numFmtId="0" fontId="0" fillId="4" borderId="30" xfId="0" applyFill="1" applyBorder="1" applyAlignment="1">
      <alignment horizontal="left" vertical="center" wrapText="1"/>
    </xf>
    <xf numFmtId="41" fontId="0" fillId="0" borderId="23" xfId="0" applyNumberFormat="1" applyBorder="1" applyAlignment="1">
      <alignment horizontal="right" vertical="top"/>
    </xf>
    <xf numFmtId="41" fontId="0" fillId="0" borderId="25" xfId="0" applyNumberFormat="1" applyBorder="1" applyAlignment="1">
      <alignment horizontal="right" vertical="top"/>
    </xf>
    <xf numFmtId="0" fontId="0" fillId="4" borderId="12" xfId="0" applyFill="1" applyBorder="1" applyAlignment="1">
      <alignment horizontal="left" vertical="center" wrapText="1"/>
    </xf>
    <xf numFmtId="41" fontId="0" fillId="0" borderId="36" xfId="0" applyNumberFormat="1" applyBorder="1" applyAlignment="1">
      <alignment horizontal="right" vertical="top"/>
    </xf>
    <xf numFmtId="41" fontId="0" fillId="0" borderId="39" xfId="0" applyNumberFormat="1" applyBorder="1" applyAlignment="1">
      <alignment horizontal="right" vertical="top"/>
    </xf>
    <xf numFmtId="166" fontId="0" fillId="0" borderId="19" xfId="0" applyNumberFormat="1" applyBorder="1" applyAlignment="1">
      <alignment horizontal="right" vertical="top"/>
    </xf>
    <xf numFmtId="0" fontId="0" fillId="2" borderId="8" xfId="0" applyFill="1" applyBorder="1" applyAlignment="1">
      <alignment vertical="center" wrapText="1"/>
    </xf>
    <xf numFmtId="0" fontId="0" fillId="2" borderId="6" xfId="0" applyFill="1" applyBorder="1" applyAlignment="1">
      <alignment horizontal="right" vertical="top" wrapText="1"/>
    </xf>
    <xf numFmtId="0" fontId="0" fillId="2" borderId="7" xfId="0" applyFill="1" applyBorder="1" applyAlignment="1">
      <alignment horizontal="right" vertical="top" wrapText="1"/>
    </xf>
    <xf numFmtId="41" fontId="0" fillId="2" borderId="6" xfId="0" applyNumberFormat="1" applyFill="1" applyBorder="1" applyAlignment="1">
      <alignment horizontal="right" vertical="top" wrapText="1"/>
    </xf>
    <xf numFmtId="41" fontId="0" fillId="2" borderId="7" xfId="0" applyNumberFormat="1" applyFill="1" applyBorder="1" applyAlignment="1">
      <alignment horizontal="right" vertical="top" wrapText="1"/>
    </xf>
    <xf numFmtId="0" fontId="3" fillId="3" borderId="36" xfId="0" applyFont="1" applyFill="1" applyBorder="1" applyAlignment="1">
      <alignment horizontal="left" vertical="top"/>
    </xf>
    <xf numFmtId="0" fontId="3" fillId="3" borderId="44" xfId="0" applyFont="1" applyFill="1" applyBorder="1" applyAlignment="1">
      <alignment horizontal="center" vertical="center"/>
    </xf>
    <xf numFmtId="0" fontId="40" fillId="0" borderId="0" xfId="0" applyFont="1"/>
    <xf numFmtId="0" fontId="44" fillId="0" borderId="0" xfId="0" applyFont="1"/>
    <xf numFmtId="164" fontId="19" fillId="0" borderId="0" xfId="0" applyNumberFormat="1" applyFont="1"/>
    <xf numFmtId="0" fontId="18" fillId="3" borderId="18" xfId="0" applyFont="1" applyFill="1" applyBorder="1" applyAlignment="1">
      <alignment horizontal="center" vertical="center" wrapText="1"/>
    </xf>
    <xf numFmtId="0" fontId="19" fillId="0" borderId="18" xfId="0" applyFont="1" applyBorder="1" applyAlignment="1">
      <alignment horizontal="left" vertical="top" wrapText="1"/>
    </xf>
    <xf numFmtId="41" fontId="19" fillId="0" borderId="18" xfId="0" applyNumberFormat="1" applyFont="1" applyBorder="1" applyAlignment="1">
      <alignment horizontal="right" vertical="top"/>
    </xf>
    <xf numFmtId="42" fontId="19" fillId="0" borderId="18" xfId="0" applyNumberFormat="1" applyFont="1" applyBorder="1" applyAlignment="1">
      <alignment horizontal="right" vertical="top"/>
    </xf>
    <xf numFmtId="42" fontId="19" fillId="0" borderId="18" xfId="2" applyNumberFormat="1" applyFont="1" applyFill="1" applyBorder="1" applyAlignment="1">
      <alignment horizontal="right" vertical="top"/>
    </xf>
    <xf numFmtId="42" fontId="19" fillId="0" borderId="18" xfId="2" applyNumberFormat="1" applyFont="1" applyBorder="1" applyAlignment="1">
      <alignment horizontal="right" vertical="top"/>
    </xf>
    <xf numFmtId="41" fontId="18" fillId="3" borderId="18" xfId="0" applyNumberFormat="1" applyFont="1" applyFill="1" applyBorder="1" applyAlignment="1">
      <alignment horizontal="right" vertical="top"/>
    </xf>
    <xf numFmtId="42" fontId="18" fillId="3" borderId="18" xfId="0" applyNumberFormat="1" applyFont="1" applyFill="1" applyBorder="1" applyAlignment="1">
      <alignment horizontal="right" vertical="top"/>
    </xf>
    <xf numFmtId="41" fontId="19" fillId="0" borderId="18" xfId="1" applyNumberFormat="1" applyFont="1" applyFill="1" applyBorder="1" applyAlignment="1">
      <alignment horizontal="right" vertical="top"/>
    </xf>
    <xf numFmtId="41" fontId="18" fillId="3" borderId="18" xfId="1" applyNumberFormat="1" applyFont="1" applyFill="1" applyBorder="1" applyAlignment="1">
      <alignment horizontal="right" vertical="top"/>
    </xf>
    <xf numFmtId="164" fontId="18" fillId="5" borderId="18" xfId="1" applyNumberFormat="1" applyFont="1" applyFill="1" applyBorder="1" applyAlignment="1"/>
    <xf numFmtId="42" fontId="18" fillId="3" borderId="18" xfId="1" applyNumberFormat="1" applyFont="1" applyFill="1" applyBorder="1" applyAlignment="1"/>
    <xf numFmtId="0" fontId="3" fillId="3" borderId="18" xfId="0" applyFont="1" applyFill="1" applyBorder="1" applyAlignment="1">
      <alignment horizontal="center" vertical="center"/>
    </xf>
    <xf numFmtId="0" fontId="3" fillId="3" borderId="18" xfId="0" applyFont="1" applyFill="1" applyBorder="1" applyAlignment="1">
      <alignment horizontal="center" vertical="center" wrapText="1"/>
    </xf>
    <xf numFmtId="42" fontId="0" fillId="0" borderId="18" xfId="2" applyNumberFormat="1" applyFont="1" applyBorder="1" applyAlignment="1">
      <alignment horizontal="right" vertical="top"/>
    </xf>
    <xf numFmtId="0" fontId="0" fillId="0" borderId="18" xfId="0" applyBorder="1" applyAlignment="1">
      <alignment vertical="center" wrapText="1"/>
    </xf>
    <xf numFmtId="42" fontId="3" fillId="3" borderId="18" xfId="2" applyNumberFormat="1" applyFont="1" applyFill="1" applyBorder="1" applyAlignment="1">
      <alignment horizontal="right" vertical="top"/>
    </xf>
    <xf numFmtId="41" fontId="3" fillId="3" borderId="18" xfId="2" applyNumberFormat="1" applyFont="1" applyFill="1" applyBorder="1" applyAlignment="1">
      <alignment horizontal="right" vertical="top"/>
    </xf>
    <xf numFmtId="164" fontId="3" fillId="5" borderId="18" xfId="1" applyNumberFormat="1" applyFont="1" applyFill="1" applyBorder="1" applyAlignment="1"/>
    <xf numFmtId="42" fontId="3" fillId="3" borderId="18" xfId="1" applyNumberFormat="1" applyFont="1" applyFill="1" applyBorder="1" applyAlignment="1"/>
    <xf numFmtId="41" fontId="0" fillId="0" borderId="65" xfId="0" applyNumberFormat="1" applyBorder="1" applyAlignment="1">
      <alignment horizontal="right" vertical="top"/>
    </xf>
    <xf numFmtId="41" fontId="0" fillId="0" borderId="63" xfId="0" applyNumberFormat="1" applyBorder="1" applyAlignment="1">
      <alignment horizontal="right" vertical="top"/>
    </xf>
    <xf numFmtId="41" fontId="3" fillId="0" borderId="66" xfId="0" applyNumberFormat="1" applyFont="1" applyBorder="1" applyAlignment="1">
      <alignment horizontal="right" vertical="top"/>
    </xf>
    <xf numFmtId="41" fontId="3" fillId="0" borderId="67" xfId="0" applyNumberFormat="1" applyFont="1" applyBorder="1" applyAlignment="1">
      <alignment horizontal="right" vertical="top"/>
    </xf>
    <xf numFmtId="41" fontId="0" fillId="0" borderId="42" xfId="0" applyNumberFormat="1" applyBorder="1" applyAlignment="1">
      <alignment horizontal="right" vertical="top"/>
    </xf>
    <xf numFmtId="41" fontId="0" fillId="0" borderId="47" xfId="0" applyNumberFormat="1" applyBorder="1" applyAlignment="1">
      <alignment horizontal="right" vertical="top"/>
    </xf>
    <xf numFmtId="41" fontId="0" fillId="0" borderId="28" xfId="0" applyNumberFormat="1" applyBorder="1" applyAlignment="1">
      <alignment horizontal="right" vertical="top"/>
    </xf>
    <xf numFmtId="41" fontId="0" fillId="0" borderId="22" xfId="0" applyNumberFormat="1" applyBorder="1" applyAlignment="1">
      <alignment horizontal="right" vertical="top"/>
    </xf>
    <xf numFmtId="41" fontId="0" fillId="0" borderId="77" xfId="0" applyNumberFormat="1" applyBorder="1" applyAlignment="1">
      <alignment horizontal="right" vertical="top"/>
    </xf>
    <xf numFmtId="41" fontId="0" fillId="0" borderId="56" xfId="0" applyNumberFormat="1" applyBorder="1" applyAlignment="1">
      <alignment horizontal="right" vertical="top"/>
    </xf>
    <xf numFmtId="41" fontId="0" fillId="0" borderId="27" xfId="0" applyNumberFormat="1" applyBorder="1" applyAlignment="1">
      <alignment horizontal="right" vertical="top"/>
    </xf>
    <xf numFmtId="41" fontId="3" fillId="0" borderId="27" xfId="0" applyNumberFormat="1" applyFont="1" applyBorder="1" applyAlignment="1">
      <alignment horizontal="right" vertical="top"/>
    </xf>
    <xf numFmtId="41" fontId="3" fillId="0" borderId="13" xfId="0" applyNumberFormat="1" applyFont="1" applyBorder="1" applyAlignment="1">
      <alignment horizontal="right" vertical="top"/>
    </xf>
    <xf numFmtId="41" fontId="0" fillId="0" borderId="43" xfId="0" applyNumberFormat="1" applyBorder="1" applyAlignment="1">
      <alignment horizontal="right" vertical="top"/>
    </xf>
    <xf numFmtId="0" fontId="5" fillId="2" borderId="30" xfId="0" applyFont="1" applyFill="1" applyBorder="1" applyAlignment="1">
      <alignment horizontal="center" vertical="center" wrapText="1"/>
    </xf>
    <xf numFmtId="166" fontId="0" fillId="0" borderId="70" xfId="3" applyNumberFormat="1" applyFont="1" applyFill="1" applyBorder="1" applyAlignment="1">
      <alignment horizontal="right" vertical="top"/>
    </xf>
    <xf numFmtId="166" fontId="0" fillId="0" borderId="71" xfId="3" applyNumberFormat="1" applyFont="1" applyFill="1" applyBorder="1" applyAlignment="1">
      <alignment horizontal="right" vertical="top"/>
    </xf>
    <xf numFmtId="0" fontId="0" fillId="0" borderId="0" xfId="0" applyFill="1"/>
    <xf numFmtId="166" fontId="3" fillId="3" borderId="3" xfId="3" applyNumberFormat="1" applyFont="1" applyFill="1" applyBorder="1" applyAlignment="1">
      <alignment horizontal="right" vertical="top"/>
    </xf>
    <xf numFmtId="165" fontId="3" fillId="3" borderId="21" xfId="2" applyNumberFormat="1" applyFont="1" applyFill="1" applyBorder="1" applyAlignment="1">
      <alignment horizontal="right" vertical="top"/>
    </xf>
    <xf numFmtId="165" fontId="3" fillId="3" borderId="22" xfId="2" applyNumberFormat="1" applyFont="1" applyFill="1" applyBorder="1" applyAlignment="1">
      <alignment horizontal="right" vertical="top"/>
    </xf>
    <xf numFmtId="166" fontId="3" fillId="3" borderId="61" xfId="3" applyNumberFormat="1" applyFont="1" applyFill="1" applyBorder="1" applyAlignment="1">
      <alignment horizontal="right" vertical="top"/>
    </xf>
    <xf numFmtId="166" fontId="3" fillId="3" borderId="22" xfId="3" applyNumberFormat="1" applyFont="1" applyFill="1" applyBorder="1" applyAlignment="1">
      <alignment horizontal="right" vertical="top"/>
    </xf>
    <xf numFmtId="41" fontId="3" fillId="3" borderId="38" xfId="1" applyNumberFormat="1" applyFont="1" applyFill="1" applyBorder="1" applyAlignment="1">
      <alignment horizontal="right" vertical="top"/>
    </xf>
    <xf numFmtId="41" fontId="3" fillId="3" borderId="22" xfId="1" applyNumberFormat="1" applyFont="1" applyFill="1" applyBorder="1" applyAlignment="1">
      <alignment horizontal="right" vertical="top"/>
    </xf>
    <xf numFmtId="41" fontId="3" fillId="3" borderId="61" xfId="1" applyNumberFormat="1" applyFont="1" applyFill="1" applyBorder="1" applyAlignment="1">
      <alignment horizontal="right" vertical="top"/>
    </xf>
    <xf numFmtId="41" fontId="3" fillId="3" borderId="21" xfId="0" applyNumberFormat="1" applyFont="1" applyFill="1" applyBorder="1" applyAlignment="1">
      <alignment horizontal="right" vertical="top"/>
    </xf>
    <xf numFmtId="41" fontId="0" fillId="0" borderId="47" xfId="0" applyNumberFormat="1" applyFill="1" applyBorder="1" applyAlignment="1">
      <alignment horizontal="right" vertical="top"/>
    </xf>
    <xf numFmtId="41" fontId="0" fillId="0" borderId="18" xfId="0" applyNumberFormat="1" applyFill="1" applyBorder="1" applyAlignment="1">
      <alignment horizontal="right" vertical="top"/>
    </xf>
    <xf numFmtId="41" fontId="0" fillId="0" borderId="22" xfId="0" applyNumberFormat="1" applyFill="1" applyBorder="1" applyAlignment="1">
      <alignment horizontal="right" vertical="top"/>
    </xf>
    <xf numFmtId="41" fontId="0" fillId="0" borderId="13" xfId="0" applyNumberFormat="1" applyFill="1" applyBorder="1" applyAlignment="1">
      <alignment horizontal="right" vertical="top"/>
    </xf>
    <xf numFmtId="41" fontId="0" fillId="0" borderId="47" xfId="2" applyNumberFormat="1" applyFont="1" applyFill="1" applyBorder="1" applyAlignment="1">
      <alignment horizontal="right" vertical="top"/>
    </xf>
    <xf numFmtId="41" fontId="0" fillId="0" borderId="18" xfId="2" applyNumberFormat="1" applyFont="1" applyFill="1" applyBorder="1" applyAlignment="1">
      <alignment horizontal="right" vertical="top"/>
    </xf>
    <xf numFmtId="41" fontId="3" fillId="0" borderId="67" xfId="0" applyNumberFormat="1" applyFont="1" applyFill="1" applyBorder="1" applyAlignment="1">
      <alignment horizontal="right" vertical="top"/>
    </xf>
    <xf numFmtId="41" fontId="3" fillId="0" borderId="35" xfId="0" applyNumberFormat="1" applyFont="1" applyFill="1" applyBorder="1" applyAlignment="1">
      <alignment horizontal="right" vertical="top"/>
    </xf>
    <xf numFmtId="44" fontId="0" fillId="0" borderId="0" xfId="0" applyNumberFormat="1"/>
    <xf numFmtId="0" fontId="0" fillId="4" borderId="16" xfId="0" applyFill="1" applyBorder="1" applyAlignment="1">
      <alignment horizontal="left" vertical="center" wrapText="1"/>
    </xf>
    <xf numFmtId="0" fontId="40" fillId="0" borderId="0" xfId="0" applyFont="1" applyFill="1" applyAlignment="1">
      <alignment horizontal="center" vertical="center"/>
    </xf>
    <xf numFmtId="42" fontId="19" fillId="0" borderId="18" xfId="0" applyNumberFormat="1" applyFont="1" applyFill="1" applyBorder="1" applyAlignment="1">
      <alignment horizontal="right" vertical="top"/>
    </xf>
    <xf numFmtId="0" fontId="4" fillId="0" borderId="0" xfId="0" applyFont="1" applyFill="1" applyAlignment="1">
      <alignment horizontal="center" vertical="center"/>
    </xf>
    <xf numFmtId="42" fontId="0" fillId="0" borderId="18" xfId="2" applyNumberFormat="1" applyFont="1" applyFill="1" applyBorder="1" applyAlignment="1">
      <alignment horizontal="right" vertical="top"/>
    </xf>
    <xf numFmtId="41" fontId="0" fillId="0" borderId="6" xfId="0" applyNumberFormat="1" applyFill="1" applyBorder="1" applyAlignment="1">
      <alignment horizontal="right" vertical="top"/>
    </xf>
    <xf numFmtId="41" fontId="0" fillId="0" borderId="8" xfId="0" applyNumberFormat="1" applyFill="1" applyBorder="1" applyAlignment="1">
      <alignment horizontal="right" vertical="top"/>
    </xf>
    <xf numFmtId="41" fontId="0" fillId="0" borderId="56" xfId="0" applyNumberFormat="1" applyFill="1" applyBorder="1" applyAlignment="1">
      <alignment horizontal="right" vertical="top"/>
    </xf>
    <xf numFmtId="41" fontId="0" fillId="0" borderId="1" xfId="1" applyNumberFormat="1" applyFont="1" applyFill="1" applyBorder="1" applyAlignment="1">
      <alignment horizontal="right" vertical="top"/>
    </xf>
    <xf numFmtId="166" fontId="3" fillId="3" borderId="13" xfId="3" applyNumberFormat="1" applyFont="1" applyFill="1" applyBorder="1" applyAlignment="1">
      <alignment horizontal="right"/>
    </xf>
    <xf numFmtId="41" fontId="0" fillId="0" borderId="64" xfId="0" applyNumberFormat="1" applyFill="1" applyBorder="1" applyAlignment="1">
      <alignment horizontal="right" vertical="top"/>
    </xf>
    <xf numFmtId="41" fontId="0" fillId="0" borderId="69" xfId="0" applyNumberFormat="1" applyFill="1" applyBorder="1" applyAlignment="1">
      <alignment horizontal="right" vertical="top"/>
    </xf>
    <xf numFmtId="0" fontId="0" fillId="0" borderId="5" xfId="0" applyBorder="1" applyAlignment="1">
      <alignment horizontal="left" vertical="center" wrapText="1"/>
    </xf>
    <xf numFmtId="0" fontId="0" fillId="0" borderId="49" xfId="0" applyBorder="1" applyAlignment="1">
      <alignment horizontal="left" vertical="center" wrapText="1"/>
    </xf>
    <xf numFmtId="0" fontId="0" fillId="0" borderId="44" xfId="0" applyBorder="1" applyAlignment="1">
      <alignment horizontal="left" vertical="center" wrapText="1"/>
    </xf>
    <xf numFmtId="0" fontId="22" fillId="2" borderId="18" xfId="0" applyFont="1" applyFill="1" applyBorder="1" applyAlignment="1">
      <alignment horizontal="center" vertical="center" wrapText="1"/>
    </xf>
    <xf numFmtId="0" fontId="19" fillId="0" borderId="18" xfId="0" applyFont="1" applyBorder="1" applyAlignment="1">
      <alignment horizontal="left" vertical="center" wrapText="1"/>
    </xf>
    <xf numFmtId="0" fontId="22" fillId="6" borderId="18" xfId="0" applyFont="1" applyFill="1" applyBorder="1" applyAlignment="1">
      <alignment horizontal="center" vertical="center" wrapText="1"/>
    </xf>
    <xf numFmtId="0" fontId="0" fillId="0" borderId="18" xfId="0" applyBorder="1" applyAlignment="1">
      <alignment horizontal="left" vertical="center" wrapText="1"/>
    </xf>
    <xf numFmtId="0" fontId="16" fillId="2" borderId="18" xfId="0" applyFont="1" applyFill="1" applyBorder="1" applyAlignment="1">
      <alignment horizontal="center" vertical="center" wrapText="1"/>
    </xf>
    <xf numFmtId="0" fontId="16" fillId="6" borderId="18" xfId="0" applyFont="1" applyFill="1" applyBorder="1" applyAlignment="1">
      <alignment horizontal="center" vertical="center" wrapText="1"/>
    </xf>
    <xf numFmtId="0" fontId="42" fillId="0" borderId="0" xfId="0" applyFont="1" applyAlignment="1">
      <alignment horizontal="left" vertical="top" wrapText="1"/>
    </xf>
    <xf numFmtId="0" fontId="3" fillId="3" borderId="2" xfId="0" applyFont="1" applyFill="1" applyBorder="1" applyAlignment="1">
      <alignment horizontal="right" vertical="center" wrapText="1" indent="1"/>
    </xf>
    <xf numFmtId="0" fontId="3" fillId="3" borderId="3" xfId="0" applyFont="1" applyFill="1" applyBorder="1" applyAlignment="1">
      <alignment horizontal="right" vertical="center" wrapText="1" indent="1"/>
    </xf>
    <xf numFmtId="0" fontId="8" fillId="6" borderId="56"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54" xfId="0" applyFont="1" applyFill="1" applyBorder="1" applyAlignment="1">
      <alignment horizontal="center" vertical="center" wrapText="1"/>
    </xf>
    <xf numFmtId="0" fontId="8" fillId="6" borderId="41" xfId="0" applyFont="1" applyFill="1" applyBorder="1" applyAlignment="1">
      <alignment horizontal="center" vertical="center" wrapText="1"/>
    </xf>
    <xf numFmtId="0" fontId="8" fillId="6" borderId="52" xfId="0" applyFont="1" applyFill="1" applyBorder="1" applyAlignment="1">
      <alignment horizontal="center" vertical="center" wrapText="1"/>
    </xf>
    <xf numFmtId="0" fontId="8" fillId="6" borderId="57" xfId="0" applyFont="1" applyFill="1" applyBorder="1" applyAlignment="1">
      <alignment horizontal="center" vertical="center" wrapText="1"/>
    </xf>
    <xf numFmtId="0" fontId="47" fillId="0" borderId="0" xfId="0" applyFont="1" applyAlignment="1">
      <alignment horizontal="left"/>
    </xf>
    <xf numFmtId="0" fontId="42" fillId="0" borderId="0" xfId="0" applyFont="1" applyAlignment="1">
      <alignment horizontal="left"/>
    </xf>
    <xf numFmtId="0" fontId="5" fillId="2" borderId="4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6" borderId="2"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3" xfId="0" applyFont="1" applyFill="1" applyBorder="1" applyAlignment="1">
      <alignment horizontal="center" vertical="center"/>
    </xf>
    <xf numFmtId="0" fontId="0" fillId="4" borderId="44" xfId="0" applyFill="1" applyBorder="1" applyAlignment="1">
      <alignment horizontal="left" vertical="center"/>
    </xf>
    <xf numFmtId="0" fontId="0" fillId="4" borderId="45" xfId="0" applyFill="1" applyBorder="1" applyAlignment="1">
      <alignment horizontal="left" vertical="center"/>
    </xf>
    <xf numFmtId="0" fontId="0" fillId="4" borderId="46" xfId="0" applyFill="1" applyBorder="1" applyAlignment="1">
      <alignment horizontal="left" vertical="center"/>
    </xf>
    <xf numFmtId="0" fontId="0" fillId="0" borderId="5" xfId="0" applyBorder="1" applyAlignment="1">
      <alignment horizontal="left" vertical="center" wrapText="1"/>
    </xf>
    <xf numFmtId="0" fontId="0" fillId="0" borderId="49" xfId="0" applyBorder="1" applyAlignment="1">
      <alignment horizontal="left" vertical="center" wrapText="1"/>
    </xf>
    <xf numFmtId="0" fontId="0" fillId="0" borderId="14"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56" xfId="0" applyBorder="1" applyAlignment="1">
      <alignment horizontal="left" vertical="center" wrapText="1"/>
    </xf>
    <xf numFmtId="0" fontId="0" fillId="0" borderId="54" xfId="0" applyBorder="1" applyAlignment="1">
      <alignment horizontal="left" vertical="center" wrapTex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3" fillId="3" borderId="62" xfId="0" applyFont="1" applyFill="1" applyBorder="1" applyAlignment="1">
      <alignment horizontal="left" vertical="top"/>
    </xf>
    <xf numFmtId="0" fontId="3" fillId="3" borderId="12" xfId="0" applyFont="1" applyFill="1" applyBorder="1" applyAlignment="1">
      <alignment horizontal="left" vertical="top"/>
    </xf>
    <xf numFmtId="0" fontId="3" fillId="3" borderId="15" xfId="0" applyFont="1" applyFill="1" applyBorder="1" applyAlignment="1">
      <alignment horizontal="left" vertical="top"/>
    </xf>
    <xf numFmtId="0" fontId="3" fillId="3" borderId="95" xfId="0" applyFont="1" applyFill="1" applyBorder="1" applyAlignment="1">
      <alignment horizontal="left" vertical="top"/>
    </xf>
    <xf numFmtId="0" fontId="3" fillId="3" borderId="96" xfId="0" applyFont="1" applyFill="1" applyBorder="1" applyAlignment="1">
      <alignment horizontal="left" vertical="top"/>
    </xf>
    <xf numFmtId="0" fontId="3" fillId="3" borderId="2" xfId="0" applyFont="1" applyFill="1" applyBorder="1" applyAlignment="1">
      <alignment horizontal="right" vertical="top" indent="1"/>
    </xf>
    <xf numFmtId="0" fontId="3" fillId="3" borderId="3" xfId="0" applyFont="1" applyFill="1" applyBorder="1" applyAlignment="1">
      <alignment horizontal="right" vertical="top" indent="1"/>
    </xf>
    <xf numFmtId="0" fontId="3" fillId="3" borderId="2" xfId="0" applyFont="1" applyFill="1" applyBorder="1" applyAlignment="1">
      <alignment horizontal="right" vertical="center" indent="1"/>
    </xf>
    <xf numFmtId="0" fontId="3" fillId="3" borderId="3" xfId="0" applyFont="1" applyFill="1" applyBorder="1" applyAlignment="1">
      <alignment horizontal="right" vertical="center" indent="1"/>
    </xf>
    <xf numFmtId="0" fontId="19" fillId="2" borderId="18" xfId="0" applyFont="1" applyFill="1" applyBorder="1" applyAlignment="1">
      <alignment horizontal="center" vertical="center" wrapText="1"/>
    </xf>
    <xf numFmtId="0" fontId="18" fillId="3" borderId="18" xfId="0" applyFont="1" applyFill="1" applyBorder="1" applyAlignment="1">
      <alignment horizontal="right" vertical="top"/>
    </xf>
    <xf numFmtId="0" fontId="19" fillId="4" borderId="31" xfId="0" applyFont="1" applyFill="1" applyBorder="1" applyAlignment="1">
      <alignment horizontal="left" vertical="center"/>
    </xf>
    <xf numFmtId="0" fontId="19" fillId="4" borderId="17" xfId="0" applyFont="1" applyFill="1" applyBorder="1" applyAlignment="1">
      <alignment horizontal="left" vertical="center"/>
    </xf>
    <xf numFmtId="0" fontId="19" fillId="4" borderId="25" xfId="0" applyFont="1" applyFill="1" applyBorder="1" applyAlignment="1">
      <alignment horizontal="left" vertical="center"/>
    </xf>
    <xf numFmtId="0" fontId="22" fillId="2" borderId="18" xfId="0" applyFont="1" applyFill="1" applyBorder="1" applyAlignment="1">
      <alignment horizontal="center" vertical="center" wrapText="1"/>
    </xf>
    <xf numFmtId="0" fontId="19" fillId="0" borderId="18" xfId="0" applyFont="1" applyBorder="1" applyAlignment="1">
      <alignment horizontal="left" vertical="center" wrapText="1"/>
    </xf>
    <xf numFmtId="0" fontId="45" fillId="6" borderId="80" xfId="0" applyFont="1" applyFill="1" applyBorder="1" applyAlignment="1">
      <alignment horizontal="center" vertical="center" wrapText="1"/>
    </xf>
    <xf numFmtId="0" fontId="45" fillId="6" borderId="30" xfId="0" applyFont="1" applyFill="1" applyBorder="1" applyAlignment="1">
      <alignment horizontal="center" vertical="center" wrapText="1"/>
    </xf>
    <xf numFmtId="0" fontId="45" fillId="6" borderId="51" xfId="0" applyFont="1" applyFill="1" applyBorder="1" applyAlignment="1">
      <alignment horizontal="center" vertical="center" wrapText="1"/>
    </xf>
    <xf numFmtId="0" fontId="45" fillId="6" borderId="16" xfId="0" applyFont="1" applyFill="1" applyBorder="1" applyAlignment="1">
      <alignment horizontal="center" vertical="center" wrapText="1"/>
    </xf>
    <xf numFmtId="0" fontId="45" fillId="6" borderId="79" xfId="0" applyFont="1" applyFill="1" applyBorder="1" applyAlignment="1">
      <alignment horizontal="center" vertical="center" wrapText="1"/>
    </xf>
    <xf numFmtId="0" fontId="45" fillId="6" borderId="24"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2" fillId="2" borderId="18" xfId="0" applyFont="1" applyFill="1" applyBorder="1" applyAlignment="1">
      <alignment horizontal="center" vertical="center"/>
    </xf>
    <xf numFmtId="164" fontId="22" fillId="2" borderId="18" xfId="1" applyNumberFormat="1" applyFont="1" applyFill="1" applyBorder="1" applyAlignment="1">
      <alignment horizontal="center" vertical="center" wrapText="1"/>
    </xf>
    <xf numFmtId="164" fontId="22" fillId="6" borderId="18" xfId="1" applyNumberFormat="1" applyFont="1" applyFill="1" applyBorder="1" applyAlignment="1">
      <alignment horizontal="center" vertical="center" wrapText="1"/>
    </xf>
    <xf numFmtId="41" fontId="18" fillId="3" borderId="35" xfId="0" applyNumberFormat="1" applyFont="1" applyFill="1" applyBorder="1" applyAlignment="1">
      <alignment horizontal="center" vertical="top"/>
    </xf>
    <xf numFmtId="41" fontId="18" fillId="3" borderId="28" xfId="0" applyNumberFormat="1" applyFont="1" applyFill="1" applyBorder="1" applyAlignment="1">
      <alignment horizontal="center" vertical="top"/>
    </xf>
    <xf numFmtId="41" fontId="18" fillId="3" borderId="32" xfId="0" applyNumberFormat="1" applyFont="1" applyFill="1" applyBorder="1" applyAlignment="1">
      <alignment horizontal="center" vertical="top"/>
    </xf>
    <xf numFmtId="0" fontId="19" fillId="0" borderId="0" xfId="0" applyFont="1" applyAlignment="1">
      <alignment horizontal="left" vertical="top"/>
    </xf>
    <xf numFmtId="0" fontId="20" fillId="0" borderId="0" xfId="0" applyFont="1" applyAlignment="1">
      <alignment horizontal="left" vertical="top"/>
    </xf>
    <xf numFmtId="0" fontId="18" fillId="3" borderId="18" xfId="0" applyFont="1" applyFill="1" applyBorder="1" applyAlignment="1">
      <alignment horizontal="left" vertical="top"/>
    </xf>
    <xf numFmtId="0" fontId="3" fillId="3" borderId="18" xfId="0" applyFont="1" applyFill="1" applyBorder="1" applyAlignment="1">
      <alignment horizontal="right" vertical="center"/>
    </xf>
    <xf numFmtId="0" fontId="0" fillId="2" borderId="18" xfId="0" applyFill="1" applyBorder="1" applyAlignment="1">
      <alignment horizontal="center" vertical="center" wrapText="1"/>
    </xf>
    <xf numFmtId="0" fontId="0" fillId="0" borderId="0" xfId="0" applyAlignment="1">
      <alignment horizontal="left" vertical="top"/>
    </xf>
    <xf numFmtId="0" fontId="0" fillId="0" borderId="18" xfId="0" applyBorder="1" applyAlignment="1">
      <alignment horizontal="left" vertical="center" wrapText="1"/>
    </xf>
    <xf numFmtId="0" fontId="46" fillId="6" borderId="80" xfId="0" applyFont="1" applyFill="1" applyBorder="1" applyAlignment="1">
      <alignment horizontal="center" vertical="center" wrapText="1"/>
    </xf>
    <xf numFmtId="0" fontId="46" fillId="6" borderId="30" xfId="0" applyFont="1" applyFill="1" applyBorder="1" applyAlignment="1">
      <alignment horizontal="center" vertical="center" wrapText="1"/>
    </xf>
    <xf numFmtId="0" fontId="46" fillId="6" borderId="51" xfId="0" applyFont="1" applyFill="1" applyBorder="1" applyAlignment="1">
      <alignment horizontal="center" vertical="center" wrapText="1"/>
    </xf>
    <xf numFmtId="0" fontId="46" fillId="6" borderId="16" xfId="0" applyFont="1" applyFill="1" applyBorder="1" applyAlignment="1">
      <alignment horizontal="center" vertical="center" wrapText="1"/>
    </xf>
    <xf numFmtId="0" fontId="46" fillId="6" borderId="79" xfId="0" applyFont="1" applyFill="1" applyBorder="1" applyAlignment="1">
      <alignment horizontal="center" vertical="center" wrapText="1"/>
    </xf>
    <xf numFmtId="0" fontId="46" fillId="6" borderId="24" xfId="0" applyFont="1" applyFill="1" applyBorder="1" applyAlignment="1">
      <alignment horizontal="center" vertical="center" wrapText="1"/>
    </xf>
    <xf numFmtId="0" fontId="0" fillId="0" borderId="18" xfId="0" applyBorder="1" applyAlignment="1">
      <alignment horizontal="left"/>
    </xf>
    <xf numFmtId="0" fontId="3" fillId="3" borderId="18" xfId="0" applyFont="1" applyFill="1" applyBorder="1" applyAlignment="1">
      <alignment horizontal="left" vertical="center"/>
    </xf>
    <xf numFmtId="0" fontId="16" fillId="2" borderId="18" xfId="0" applyFont="1" applyFill="1" applyBorder="1" applyAlignment="1">
      <alignment horizontal="center" vertical="center" wrapText="1"/>
    </xf>
    <xf numFmtId="0" fontId="16" fillId="6" borderId="18" xfId="0" applyFont="1" applyFill="1" applyBorder="1" applyAlignment="1">
      <alignment horizontal="center" vertical="center" wrapText="1"/>
    </xf>
    <xf numFmtId="0" fontId="16" fillId="2" borderId="18" xfId="0" applyFont="1" applyFill="1" applyBorder="1" applyAlignment="1">
      <alignment horizontal="center" vertical="center"/>
    </xf>
    <xf numFmtId="164" fontId="16" fillId="2" borderId="18" xfId="1" applyNumberFormat="1" applyFont="1" applyFill="1" applyBorder="1" applyAlignment="1">
      <alignment horizontal="center" vertical="center" wrapText="1"/>
    </xf>
    <xf numFmtId="164" fontId="16" fillId="6" borderId="18" xfId="1" applyNumberFormat="1" applyFont="1" applyFill="1" applyBorder="1" applyAlignment="1">
      <alignment horizontal="center" vertical="center" wrapText="1"/>
    </xf>
  </cellXfs>
  <cellStyles count="131">
    <cellStyle name="20% - Accent1 2" xfId="15"/>
    <cellStyle name="20% - Accent2 2" xfId="16"/>
    <cellStyle name="20% - Accent3 2" xfId="17"/>
    <cellStyle name="20% - Accent4 2" xfId="18"/>
    <cellStyle name="20% - Accent5 2" xfId="19"/>
    <cellStyle name="20% - Accent6 2" xfId="20"/>
    <cellStyle name="40% - Accent1 2" xfId="21"/>
    <cellStyle name="40% - Accent2 2" xfId="22"/>
    <cellStyle name="40% - Accent3 2" xfId="23"/>
    <cellStyle name="40% - Accent4 2" xfId="24"/>
    <cellStyle name="40% - Accent5 2" xfId="25"/>
    <cellStyle name="40% - Accent6 2" xfId="26"/>
    <cellStyle name="60% - Accent1 2" xfId="27"/>
    <cellStyle name="60% - Accent2 2" xfId="28"/>
    <cellStyle name="60% - Accent3 2" xfId="29"/>
    <cellStyle name="60% - Accent4 2" xfId="30"/>
    <cellStyle name="60% - Accent5 2" xfId="31"/>
    <cellStyle name="60% - Accent6 2" xfId="32"/>
    <cellStyle name="Accent1 2" xfId="33"/>
    <cellStyle name="Accent2 2" xfId="34"/>
    <cellStyle name="Accent3 2" xfId="35"/>
    <cellStyle name="Accent4 2" xfId="36"/>
    <cellStyle name="Accent5 2" xfId="37"/>
    <cellStyle name="Accent6 2" xfId="38"/>
    <cellStyle name="Bad 2" xfId="39"/>
    <cellStyle name="Calculation 2" xfId="90"/>
    <cellStyle name="Calculation 3" xfId="126"/>
    <cellStyle name="Calculation 4" xfId="40"/>
    <cellStyle name="Check Cell 2" xfId="41"/>
    <cellStyle name="Comma" xfId="1" builtinId="3"/>
    <cellStyle name="Comma 2" xfId="11"/>
    <cellStyle name="Comma 2 2" xfId="128"/>
    <cellStyle name="Comma 2 3" xfId="130"/>
    <cellStyle name="Comma 2 4" xfId="89"/>
    <cellStyle name="Comma 3" xfId="119"/>
    <cellStyle name="Comma 4" xfId="83"/>
    <cellStyle name="Currency" xfId="2" builtinId="4"/>
    <cellStyle name="Currency 19" xfId="42"/>
    <cellStyle name="Currency 19 2" xfId="82"/>
    <cellStyle name="Currency 2" xfId="43"/>
    <cellStyle name="Currency 2 2" xfId="91"/>
    <cellStyle name="Currency 22" xfId="44"/>
    <cellStyle name="Currency 22 2" xfId="92"/>
    <cellStyle name="Currency 24" xfId="45"/>
    <cellStyle name="Currency 24 2" xfId="93"/>
    <cellStyle name="Currency 25" xfId="46"/>
    <cellStyle name="Currency 25 2" xfId="94"/>
    <cellStyle name="Currency 3" xfId="84"/>
    <cellStyle name="Explanatory Text 2" xfId="47"/>
    <cellStyle name="Good 2" xfId="48"/>
    <cellStyle name="Heading 1 2" xfId="49"/>
    <cellStyle name="Heading 2 2" xfId="50"/>
    <cellStyle name="Heading 3 2" xfId="95"/>
    <cellStyle name="Heading 3 3" xfId="120"/>
    <cellStyle name="Heading 3 4" xfId="121"/>
    <cellStyle name="Heading 3 5" xfId="51"/>
    <cellStyle name="Heading 4 2" xfId="52"/>
    <cellStyle name="Input 2" xfId="96"/>
    <cellStyle name="Input 3" xfId="125"/>
    <cellStyle name="Input 4" xfId="53"/>
    <cellStyle name="Linked Cell 2" xfId="54"/>
    <cellStyle name="Neutral 2" xfId="55"/>
    <cellStyle name="Normal" xfId="0" builtinId="0"/>
    <cellStyle name="Normal 10" xfId="56"/>
    <cellStyle name="Normal 10 2" xfId="4"/>
    <cellStyle name="Normal 11" xfId="57"/>
    <cellStyle name="Normal 11 2" xfId="97"/>
    <cellStyle name="Normal 12" xfId="58"/>
    <cellStyle name="Normal 12 2" xfId="98"/>
    <cellStyle name="Normal 13" xfId="59"/>
    <cellStyle name="Normal 13 2" xfId="99"/>
    <cellStyle name="Normal 14" xfId="60"/>
    <cellStyle name="Normal 14 2" xfId="100"/>
    <cellStyle name="Normal 15" xfId="61"/>
    <cellStyle name="Normal 15 2" xfId="101"/>
    <cellStyle name="Normal 16" xfId="62"/>
    <cellStyle name="Normal 16 2" xfId="102"/>
    <cellStyle name="Normal 17" xfId="63"/>
    <cellStyle name="Normal 17 2" xfId="103"/>
    <cellStyle name="Normal 18" xfId="64"/>
    <cellStyle name="Normal 18 2" xfId="104"/>
    <cellStyle name="Normal 19" xfId="65"/>
    <cellStyle name="Normal 19 2" xfId="105"/>
    <cellStyle name="Normal 2" xfId="5"/>
    <cellStyle name="Normal 2 10" xfId="66"/>
    <cellStyle name="Normal 2 2" xfId="6"/>
    <cellStyle name="Normal 2 25" xfId="86"/>
    <cellStyle name="Normal 2 3" xfId="14"/>
    <cellStyle name="Normal 20" xfId="67"/>
    <cellStyle name="Normal 20 2" xfId="106"/>
    <cellStyle name="Normal 21" xfId="68"/>
    <cellStyle name="Normal 21 2" xfId="107"/>
    <cellStyle name="Normal 22" xfId="88"/>
    <cellStyle name="Normal 22 2" xfId="127"/>
    <cellStyle name="Normal 22 3" xfId="129"/>
    <cellStyle name="Normal 23" xfId="69"/>
    <cellStyle name="Normal 23 2" xfId="108"/>
    <cellStyle name="Normal 25" xfId="70"/>
    <cellStyle name="Normal 25 2" xfId="109"/>
    <cellStyle name="Normal 3" xfId="7"/>
    <cellStyle name="Normal 3 2" xfId="110"/>
    <cellStyle name="Normal 3 3" xfId="71"/>
    <cellStyle name="Normal 4" xfId="9"/>
    <cellStyle name="Normal 4 2" xfId="111"/>
    <cellStyle name="Normal 4 3" xfId="72"/>
    <cellStyle name="Normal 5" xfId="8"/>
    <cellStyle name="Normal 5 2" xfId="12"/>
    <cellStyle name="Normal 6" xfId="10"/>
    <cellStyle name="Normal 6 2" xfId="112"/>
    <cellStyle name="Normal 6 3" xfId="73"/>
    <cellStyle name="Normal 7" xfId="13"/>
    <cellStyle name="Normal 7 2" xfId="113"/>
    <cellStyle name="Normal 7 3" xfId="74"/>
    <cellStyle name="Normal 8" xfId="75"/>
    <cellStyle name="Normal 8 2" xfId="114"/>
    <cellStyle name="Normal 9" xfId="76"/>
    <cellStyle name="Normal 9 2" xfId="115"/>
    <cellStyle name="Note 2" xfId="116"/>
    <cellStyle name="Note 3" xfId="124"/>
    <cellStyle name="Note 4" xfId="77"/>
    <cellStyle name="Output 2" xfId="117"/>
    <cellStyle name="Output 3" xfId="123"/>
    <cellStyle name="Output 4" xfId="78"/>
    <cellStyle name="Percent" xfId="3" builtinId="5"/>
    <cellStyle name="Percent 2" xfId="87"/>
    <cellStyle name="Percent 3" xfId="85"/>
    <cellStyle name="Title 2" xfId="79"/>
    <cellStyle name="Total 2" xfId="118"/>
    <cellStyle name="Total 3" xfId="122"/>
    <cellStyle name="Total 4" xfId="80"/>
    <cellStyle name="Warning Text 2" xfId="81"/>
  </cellStyles>
  <dxfs count="0"/>
  <tableStyles count="0" defaultTableStyle="TableStyleMedium2" defaultPivotStyle="PivotStyleLight16"/>
  <colors>
    <mruColors>
      <color rgb="FFFFFF99"/>
      <color rgb="FFBFBFB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S39"/>
  <sheetViews>
    <sheetView tabSelected="1" zoomScaleNormal="100" zoomScaleSheetLayoutView="100" workbookViewId="0">
      <pane xSplit="2" ySplit="6" topLeftCell="C7" activePane="bottomRight" state="frozen"/>
      <selection pane="topRight" activeCell="L29" sqref="L29"/>
      <selection pane="bottomLeft" activeCell="L29" sqref="L29"/>
      <selection pane="bottomRight" activeCell="C1" sqref="C1"/>
    </sheetView>
  </sheetViews>
  <sheetFormatPr defaultColWidth="9.26953125" defaultRowHeight="14.5"/>
  <cols>
    <col min="1" max="1" width="24.81640625" customWidth="1"/>
    <col min="2" max="2" width="37.1796875" bestFit="1" customWidth="1"/>
    <col min="3" max="7" width="12.7265625" customWidth="1"/>
    <col min="8" max="8" width="13.7265625" customWidth="1"/>
    <col min="9" max="10" width="12.7265625" customWidth="1"/>
    <col min="11" max="12" width="13.7265625" customWidth="1"/>
    <col min="13" max="15" width="13.7265625" style="1" customWidth="1"/>
    <col min="16" max="16" width="2.7265625" style="2" hidden="1" customWidth="1"/>
    <col min="17" max="18" width="13.7265625" customWidth="1"/>
    <col min="19" max="19" width="21.81640625" bestFit="1" customWidth="1"/>
  </cols>
  <sheetData>
    <row r="1" spans="1:19" ht="18.5">
      <c r="A1" s="148" t="s">
        <v>15</v>
      </c>
      <c r="D1" s="243"/>
      <c r="I1" s="261"/>
      <c r="L1" s="137"/>
      <c r="R1" s="265" t="s">
        <v>16</v>
      </c>
    </row>
    <row r="2" spans="1:19" s="153" customFormat="1" ht="19" thickBot="1">
      <c r="A2" s="43" t="s">
        <v>17</v>
      </c>
      <c r="B2" s="39"/>
      <c r="C2" s="39"/>
      <c r="D2" s="243"/>
      <c r="E2"/>
      <c r="F2"/>
      <c r="G2"/>
      <c r="H2"/>
      <c r="I2"/>
      <c r="J2"/>
      <c r="K2"/>
      <c r="L2" s="137"/>
      <c r="M2" s="1"/>
      <c r="N2" s="1"/>
      <c r="O2" s="1"/>
      <c r="P2" s="1"/>
      <c r="Q2" s="136"/>
    </row>
    <row r="3" spans="1:19" ht="20.149999999999999" customHeight="1" thickBot="1">
      <c r="A3" s="286" t="s">
        <v>18</v>
      </c>
      <c r="B3" s="287"/>
      <c r="C3" s="294" t="s">
        <v>2</v>
      </c>
      <c r="D3" s="294"/>
      <c r="E3" s="294"/>
      <c r="F3" s="295"/>
      <c r="G3" s="296" t="s">
        <v>19</v>
      </c>
      <c r="H3" s="297"/>
      <c r="I3" s="297"/>
      <c r="J3" s="298"/>
      <c r="K3" s="310" t="s">
        <v>20</v>
      </c>
      <c r="L3" s="311"/>
      <c r="M3" s="311"/>
      <c r="N3" s="311"/>
      <c r="O3" s="311"/>
      <c r="P3" s="311"/>
      <c r="Q3" s="311"/>
      <c r="R3" s="312"/>
    </row>
    <row r="4" spans="1:19">
      <c r="A4" s="288"/>
      <c r="B4" s="289"/>
      <c r="C4" s="12" t="s">
        <v>21</v>
      </c>
      <c r="D4" s="10" t="s">
        <v>22</v>
      </c>
      <c r="E4" s="10" t="s">
        <v>23</v>
      </c>
      <c r="F4" s="10" t="s">
        <v>24</v>
      </c>
      <c r="G4" s="15" t="s">
        <v>25</v>
      </c>
      <c r="H4" s="16" t="s">
        <v>26</v>
      </c>
      <c r="I4" s="16" t="s">
        <v>27</v>
      </c>
      <c r="J4" s="16" t="s">
        <v>28</v>
      </c>
      <c r="K4" s="12" t="s">
        <v>29</v>
      </c>
      <c r="L4" s="12" t="s">
        <v>30</v>
      </c>
      <c r="M4" s="4" t="s">
        <v>31</v>
      </c>
      <c r="N4" s="12" t="s">
        <v>32</v>
      </c>
      <c r="O4" s="12" t="s">
        <v>33</v>
      </c>
      <c r="P4" s="10" t="s">
        <v>34</v>
      </c>
      <c r="Q4" s="27" t="s">
        <v>35</v>
      </c>
      <c r="R4" s="27" t="s">
        <v>36</v>
      </c>
    </row>
    <row r="5" spans="1:19" ht="60" customHeight="1" thickBot="1">
      <c r="A5" s="290"/>
      <c r="B5" s="291"/>
      <c r="C5" s="240" t="s">
        <v>37</v>
      </c>
      <c r="D5" s="19" t="s">
        <v>38</v>
      </c>
      <c r="E5" s="19" t="s">
        <v>39</v>
      </c>
      <c r="F5" s="19" t="s">
        <v>40</v>
      </c>
      <c r="G5" s="17" t="s">
        <v>41</v>
      </c>
      <c r="H5" s="18" t="s">
        <v>42</v>
      </c>
      <c r="I5" s="18" t="s">
        <v>43</v>
      </c>
      <c r="J5" s="18" t="s">
        <v>44</v>
      </c>
      <c r="K5" s="13" t="s">
        <v>45</v>
      </c>
      <c r="L5" s="13" t="s">
        <v>46</v>
      </c>
      <c r="M5" s="8" t="s">
        <v>47</v>
      </c>
      <c r="N5" s="14" t="s">
        <v>48</v>
      </c>
      <c r="O5" s="14" t="s">
        <v>49</v>
      </c>
      <c r="P5" s="5" t="s">
        <v>50</v>
      </c>
      <c r="Q5" s="26" t="s">
        <v>51</v>
      </c>
      <c r="R5" s="145" t="s">
        <v>52</v>
      </c>
    </row>
    <row r="6" spans="1:19" ht="15" thickBot="1">
      <c r="A6" s="146" t="s">
        <v>53</v>
      </c>
      <c r="B6" s="202" t="s">
        <v>54</v>
      </c>
      <c r="C6" s="29"/>
      <c r="D6" s="25"/>
      <c r="E6" s="25"/>
      <c r="F6" s="32"/>
      <c r="G6" s="29"/>
      <c r="H6" s="25"/>
      <c r="I6" s="28"/>
      <c r="J6" s="30"/>
      <c r="K6" s="24"/>
      <c r="L6" s="25"/>
      <c r="M6" s="25"/>
      <c r="N6" s="25"/>
      <c r="O6" s="25"/>
      <c r="P6" s="25"/>
      <c r="Q6" s="25"/>
      <c r="R6" s="31"/>
    </row>
    <row r="7" spans="1:19">
      <c r="A7" s="305" t="s">
        <v>55</v>
      </c>
      <c r="B7" s="154" t="s">
        <v>3</v>
      </c>
      <c r="C7" s="272">
        <v>1794</v>
      </c>
      <c r="D7" s="257">
        <v>7024</v>
      </c>
      <c r="E7" s="273">
        <v>1794</v>
      </c>
      <c r="F7" s="49">
        <f t="shared" ref="F7:F15" si="0">E7/D7</f>
        <v>0.25541002277904329</v>
      </c>
      <c r="G7" s="50">
        <v>5398</v>
      </c>
      <c r="H7" s="51" t="s">
        <v>1</v>
      </c>
      <c r="I7" s="52">
        <v>5398</v>
      </c>
      <c r="J7" s="241" t="s">
        <v>1</v>
      </c>
      <c r="K7" s="269">
        <v>23359</v>
      </c>
      <c r="L7" s="257">
        <v>63277</v>
      </c>
      <c r="M7" s="53">
        <v>23359</v>
      </c>
      <c r="N7" s="41">
        <f t="shared" ref="N7:N15" si="1">M7/L7</f>
        <v>0.36915466915308881</v>
      </c>
      <c r="O7" s="54">
        <f>K7*1.01</f>
        <v>23592.59</v>
      </c>
      <c r="P7" s="54"/>
      <c r="Q7" s="54">
        <v>449380.88413516612</v>
      </c>
      <c r="R7" s="270">
        <v>449380.88413516612</v>
      </c>
    </row>
    <row r="8" spans="1:19">
      <c r="A8" s="306"/>
      <c r="B8" s="155" t="s">
        <v>4</v>
      </c>
      <c r="C8" s="226">
        <v>24</v>
      </c>
      <c r="D8" s="258">
        <v>10000</v>
      </c>
      <c r="E8" s="227">
        <v>24</v>
      </c>
      <c r="F8" s="55">
        <f t="shared" si="0"/>
        <v>2.3999999999999998E-3</v>
      </c>
      <c r="G8" s="56">
        <v>8</v>
      </c>
      <c r="H8" s="57" t="s">
        <v>1</v>
      </c>
      <c r="I8" s="58">
        <v>8</v>
      </c>
      <c r="J8" s="242" t="s">
        <v>1</v>
      </c>
      <c r="K8" s="236">
        <v>121</v>
      </c>
      <c r="L8" s="258">
        <v>11200</v>
      </c>
      <c r="M8" s="59">
        <v>121</v>
      </c>
      <c r="N8" s="60">
        <f t="shared" si="1"/>
        <v>1.0803571428571428E-2</v>
      </c>
      <c r="O8" s="59">
        <f>K8*1.01</f>
        <v>122.21000000000001</v>
      </c>
      <c r="P8" s="59"/>
      <c r="Q8" s="59">
        <v>1813</v>
      </c>
      <c r="R8" s="139">
        <v>1813</v>
      </c>
      <c r="S8" s="137"/>
    </row>
    <row r="9" spans="1:19" ht="29">
      <c r="A9" s="306"/>
      <c r="B9" s="156" t="s">
        <v>56</v>
      </c>
      <c r="C9" s="226">
        <f>1052+855</f>
        <v>1907</v>
      </c>
      <c r="D9" s="258">
        <f>13726+7400</f>
        <v>21126</v>
      </c>
      <c r="E9" s="227">
        <v>1907</v>
      </c>
      <c r="F9" s="61">
        <f t="shared" si="0"/>
        <v>9.0267916311653887E-2</v>
      </c>
      <c r="G9" s="56">
        <v>238</v>
      </c>
      <c r="H9" s="57" t="s">
        <v>1</v>
      </c>
      <c r="I9" s="57">
        <v>238</v>
      </c>
      <c r="J9" s="242" t="s">
        <v>1</v>
      </c>
      <c r="K9" s="236">
        <f>3435+551</f>
        <v>3986</v>
      </c>
      <c r="L9" s="258">
        <v>57048</v>
      </c>
      <c r="M9" s="62">
        <v>3986</v>
      </c>
      <c r="N9" s="60">
        <f t="shared" si="1"/>
        <v>6.9870985836488569E-2</v>
      </c>
      <c r="O9" s="59">
        <f>K9*1.01</f>
        <v>4025.86</v>
      </c>
      <c r="P9" s="59"/>
      <c r="Q9" s="59">
        <f>26045+6620</f>
        <v>32665</v>
      </c>
      <c r="R9" s="139">
        <v>32665</v>
      </c>
    </row>
    <row r="10" spans="1:19" ht="15" thickBot="1">
      <c r="A10" s="307"/>
      <c r="B10" s="38" t="s">
        <v>57</v>
      </c>
      <c r="C10" s="228">
        <f>SUM(C7:C9)</f>
        <v>3725</v>
      </c>
      <c r="D10" s="259">
        <f>SUM(D7:D9)</f>
        <v>38150</v>
      </c>
      <c r="E10" s="229">
        <f>SUM(E7:E9)</f>
        <v>3725</v>
      </c>
      <c r="F10" s="63">
        <f t="shared" si="0"/>
        <v>9.7640891218872872E-2</v>
      </c>
      <c r="G10" s="64">
        <f>SUM(G7:G9)</f>
        <v>5644</v>
      </c>
      <c r="H10" s="65">
        <f>19204780/1000</f>
        <v>19204.78</v>
      </c>
      <c r="I10" s="66">
        <f>SUM(I7:I9)</f>
        <v>5644</v>
      </c>
      <c r="J10" s="67">
        <f t="shared" ref="J10:J15" si="2">I10/H10</f>
        <v>0.29388516817167393</v>
      </c>
      <c r="K10" s="237">
        <f>SUM(K7:K9)</f>
        <v>27466</v>
      </c>
      <c r="L10" s="260">
        <f>SUM(L7:L9)</f>
        <v>131525</v>
      </c>
      <c r="M10" s="238">
        <f>SUM(M7:M9)</f>
        <v>27466</v>
      </c>
      <c r="N10" s="68">
        <f t="shared" si="1"/>
        <v>0.20882721915985555</v>
      </c>
      <c r="O10" s="69">
        <f>SUM(O7:O9)</f>
        <v>27740.66</v>
      </c>
      <c r="P10" s="70"/>
      <c r="Q10" s="69">
        <f>SUM(Q7:Q9)</f>
        <v>483858.88413516612</v>
      </c>
      <c r="R10" s="71">
        <f>SUM(R7:R9)</f>
        <v>483858.88413516612</v>
      </c>
    </row>
    <row r="11" spans="1:19" ht="14.5" customHeight="1">
      <c r="A11" s="308" t="s">
        <v>58</v>
      </c>
      <c r="B11" s="274" t="s">
        <v>59</v>
      </c>
      <c r="C11" s="230">
        <v>122</v>
      </c>
      <c r="D11" s="231">
        <v>737</v>
      </c>
      <c r="E11" s="230">
        <v>122</v>
      </c>
      <c r="F11" s="72">
        <f t="shared" si="0"/>
        <v>0.1655359565807327</v>
      </c>
      <c r="G11" s="50">
        <v>1885</v>
      </c>
      <c r="H11" s="52">
        <f>10088142/1000</f>
        <v>10088.142</v>
      </c>
      <c r="I11" s="51">
        <v>1885</v>
      </c>
      <c r="J11" s="73">
        <f t="shared" si="2"/>
        <v>0.18685303993540139</v>
      </c>
      <c r="K11" s="235">
        <v>2623.2100000000019</v>
      </c>
      <c r="L11" s="253">
        <f>227631/10</f>
        <v>22763.1</v>
      </c>
      <c r="M11" s="53">
        <v>2623.2100000000019</v>
      </c>
      <c r="N11" s="41">
        <f t="shared" si="1"/>
        <v>0.11523957633187053</v>
      </c>
      <c r="O11" s="54">
        <f>K11*1.01</f>
        <v>2649.442100000002</v>
      </c>
      <c r="P11" s="54"/>
      <c r="Q11" s="53">
        <v>39348.149999999994</v>
      </c>
      <c r="R11" s="101">
        <v>39348.149999999994</v>
      </c>
    </row>
    <row r="12" spans="1:19" ht="14.5" customHeight="1">
      <c r="A12" s="309"/>
      <c r="B12" s="157" t="s">
        <v>5</v>
      </c>
      <c r="C12" s="232">
        <v>129</v>
      </c>
      <c r="D12" s="149">
        <v>1650</v>
      </c>
      <c r="E12" s="232">
        <v>129</v>
      </c>
      <c r="F12" s="55">
        <f t="shared" si="0"/>
        <v>7.8181818181818186E-2</v>
      </c>
      <c r="G12" s="56">
        <v>319</v>
      </c>
      <c r="H12" s="58">
        <f>1708523/1000</f>
        <v>1708.5229999999999</v>
      </c>
      <c r="I12" s="57">
        <v>319</v>
      </c>
      <c r="J12" s="74">
        <f t="shared" si="2"/>
        <v>0.18671097784460614</v>
      </c>
      <c r="K12" s="236">
        <v>82</v>
      </c>
      <c r="L12" s="254">
        <f>21600/10</f>
        <v>2160</v>
      </c>
      <c r="M12" s="59">
        <v>82</v>
      </c>
      <c r="N12" s="60">
        <f t="shared" si="1"/>
        <v>3.7962962962962962E-2</v>
      </c>
      <c r="O12" s="59">
        <f>K12*1.01</f>
        <v>82.820000000000007</v>
      </c>
      <c r="P12" s="59"/>
      <c r="Q12" s="75">
        <v>820</v>
      </c>
      <c r="R12" s="104">
        <v>820</v>
      </c>
    </row>
    <row r="13" spans="1:19" ht="14.5" customHeight="1" thickBot="1">
      <c r="A13" s="309"/>
      <c r="B13" s="275" t="s">
        <v>6</v>
      </c>
      <c r="C13" s="232">
        <v>0</v>
      </c>
      <c r="D13" s="149">
        <v>110</v>
      </c>
      <c r="E13" s="232">
        <f>0+0+0+C13</f>
        <v>0</v>
      </c>
      <c r="F13" s="76">
        <f t="shared" si="0"/>
        <v>0</v>
      </c>
      <c r="G13" s="56">
        <v>143</v>
      </c>
      <c r="H13" s="58">
        <f>2287063/1000</f>
        <v>2287.0630000000001</v>
      </c>
      <c r="I13" s="57">
        <v>143</v>
      </c>
      <c r="J13" s="74">
        <f t="shared" si="2"/>
        <v>6.2525605984618704E-2</v>
      </c>
      <c r="K13" s="236">
        <v>0</v>
      </c>
      <c r="L13" s="254">
        <f>37699/10</f>
        <v>3769.9</v>
      </c>
      <c r="M13" s="62">
        <v>0</v>
      </c>
      <c r="N13" s="77">
        <f t="shared" si="1"/>
        <v>0</v>
      </c>
      <c r="O13" s="59">
        <f>K13*1.01</f>
        <v>0</v>
      </c>
      <c r="P13" s="59"/>
      <c r="Q13" s="75">
        <f>K13*10</f>
        <v>0</v>
      </c>
      <c r="R13" s="110">
        <f>M13*10</f>
        <v>0</v>
      </c>
    </row>
    <row r="14" spans="1:19" s="40" customFormat="1" ht="33" customHeight="1" thickBot="1">
      <c r="A14" s="158" t="s">
        <v>7</v>
      </c>
      <c r="B14" s="159" t="s">
        <v>60</v>
      </c>
      <c r="C14" s="233">
        <v>247359</v>
      </c>
      <c r="D14" s="233">
        <v>242000</v>
      </c>
      <c r="E14" s="234">
        <v>247359</v>
      </c>
      <c r="F14" s="143">
        <f t="shared" si="0"/>
        <v>1.0221446280991735</v>
      </c>
      <c r="G14" s="42">
        <v>53</v>
      </c>
      <c r="H14" s="44">
        <f>1756148/1000</f>
        <v>1756.1479999999999</v>
      </c>
      <c r="I14" s="45">
        <v>53</v>
      </c>
      <c r="J14" s="46">
        <f t="shared" si="2"/>
        <v>3.0179688727829317E-2</v>
      </c>
      <c r="K14" s="233">
        <f>206374/10</f>
        <v>20637.400000000001</v>
      </c>
      <c r="L14" s="255">
        <f>1232718/10</f>
        <v>123271.8</v>
      </c>
      <c r="M14" s="47">
        <f>206374/10</f>
        <v>20637.400000000001</v>
      </c>
      <c r="N14" s="41">
        <f t="shared" si="1"/>
        <v>0.16741379618047275</v>
      </c>
      <c r="O14" s="48">
        <f>K14*1.01</f>
        <v>20843.774000000001</v>
      </c>
      <c r="P14" s="48"/>
      <c r="Q14" s="47">
        <f>K14*2.1</f>
        <v>43338.540000000008</v>
      </c>
      <c r="R14" s="138">
        <f>M14*2.1</f>
        <v>43338.540000000008</v>
      </c>
      <c r="S14"/>
    </row>
    <row r="15" spans="1:19" ht="15" thickBot="1">
      <c r="A15" s="318" t="s">
        <v>61</v>
      </c>
      <c r="B15" s="319"/>
      <c r="C15" s="78">
        <f>SUM(C10:C14)</f>
        <v>251335</v>
      </c>
      <c r="D15" s="78">
        <f>SUM(D10:D14)</f>
        <v>282647</v>
      </c>
      <c r="E15" s="78">
        <f>SUM(E10:E14)</f>
        <v>251335</v>
      </c>
      <c r="F15" s="79">
        <f t="shared" si="0"/>
        <v>0.88921870743365394</v>
      </c>
      <c r="G15" s="80">
        <f>SUM(G10:G14)</f>
        <v>8044</v>
      </c>
      <c r="H15" s="80">
        <f>SUM(H10:H14)</f>
        <v>35044.656000000003</v>
      </c>
      <c r="I15" s="80">
        <f>SUM(I10:I14)</f>
        <v>8044</v>
      </c>
      <c r="J15" s="79">
        <f t="shared" si="2"/>
        <v>0.22953571009514259</v>
      </c>
      <c r="K15" s="78">
        <f>SUM(K10:K14)</f>
        <v>50808.61</v>
      </c>
      <c r="L15" s="78">
        <f>SUM(L10:L14)</f>
        <v>283489.8</v>
      </c>
      <c r="M15" s="78">
        <f>SUM(M10:M14)</f>
        <v>50808.61</v>
      </c>
      <c r="N15" s="81">
        <f t="shared" si="1"/>
        <v>0.17922553121840717</v>
      </c>
      <c r="O15" s="82">
        <f>SUM(O10:O14)</f>
        <v>51316.696100000001</v>
      </c>
      <c r="P15" s="82"/>
      <c r="Q15" s="82">
        <f>SUM(Q10:Q14)</f>
        <v>567365.57413516613</v>
      </c>
      <c r="R15" s="82">
        <f>SUM(R10:R14)</f>
        <v>567365.57413516613</v>
      </c>
    </row>
    <row r="16" spans="1:19" ht="15" thickBot="1">
      <c r="A16" s="160"/>
      <c r="B16" s="161"/>
      <c r="C16" s="162"/>
      <c r="D16" s="163"/>
      <c r="E16" s="163"/>
      <c r="F16" s="164"/>
      <c r="G16" s="83"/>
      <c r="H16" s="84"/>
      <c r="I16" s="84"/>
      <c r="J16" s="164"/>
      <c r="K16" s="165"/>
      <c r="L16" s="166"/>
      <c r="M16" s="167"/>
      <c r="N16" s="163"/>
      <c r="O16" s="167"/>
      <c r="P16" s="166"/>
      <c r="Q16" s="167"/>
      <c r="R16" s="168"/>
    </row>
    <row r="17" spans="1:18" ht="15" thickBot="1">
      <c r="A17" s="147" t="s">
        <v>62</v>
      </c>
      <c r="B17" s="202" t="s">
        <v>54</v>
      </c>
      <c r="C17" s="85"/>
      <c r="D17" s="86"/>
      <c r="E17" s="87"/>
      <c r="F17" s="88"/>
      <c r="G17" s="89"/>
      <c r="H17" s="90"/>
      <c r="I17" s="90"/>
      <c r="J17" s="88"/>
      <c r="K17" s="85"/>
      <c r="L17" s="87"/>
      <c r="M17" s="91"/>
      <c r="N17" s="92"/>
      <c r="O17" s="91"/>
      <c r="P17" s="93"/>
      <c r="Q17" s="91"/>
      <c r="R17" s="94"/>
    </row>
    <row r="18" spans="1:18" ht="15" thickBot="1">
      <c r="A18" s="169" t="s">
        <v>8</v>
      </c>
      <c r="B18" s="276" t="s">
        <v>63</v>
      </c>
      <c r="C18" s="235">
        <v>1</v>
      </c>
      <c r="D18" s="231">
        <v>248</v>
      </c>
      <c r="E18" s="231">
        <v>1</v>
      </c>
      <c r="F18" s="95">
        <f>E18/D18</f>
        <v>4.0322580645161289E-3</v>
      </c>
      <c r="G18" s="96">
        <v>246</v>
      </c>
      <c r="H18" s="52">
        <f>16485283/1000</f>
        <v>16485.282999999999</v>
      </c>
      <c r="I18" s="51">
        <v>246</v>
      </c>
      <c r="J18" s="95">
        <f>I18/H18</f>
        <v>1.4922400786204278E-2</v>
      </c>
      <c r="K18" s="235">
        <v>154</v>
      </c>
      <c r="L18" s="253">
        <f>340285/10</f>
        <v>34028.5</v>
      </c>
      <c r="M18" s="53">
        <v>154</v>
      </c>
      <c r="N18" s="41">
        <f>M18/L18</f>
        <v>4.5256182317763051E-3</v>
      </c>
      <c r="O18" s="48">
        <f>K18*1.01</f>
        <v>155.54</v>
      </c>
      <c r="P18" s="54"/>
      <c r="Q18" s="53">
        <v>3077</v>
      </c>
      <c r="R18" s="138">
        <v>3077</v>
      </c>
    </row>
    <row r="19" spans="1:18">
      <c r="A19" s="302" t="s">
        <v>10</v>
      </c>
      <c r="B19" s="170" t="s">
        <v>64</v>
      </c>
      <c r="C19" s="171">
        <v>3</v>
      </c>
      <c r="D19" s="172">
        <v>1080</v>
      </c>
      <c r="E19" s="172">
        <v>3</v>
      </c>
      <c r="F19" s="97">
        <f>E19/D19</f>
        <v>2.7777777777777779E-3</v>
      </c>
      <c r="G19" s="98">
        <v>134</v>
      </c>
      <c r="H19" s="99">
        <f>7801006/1000</f>
        <v>7801.0060000000003</v>
      </c>
      <c r="I19" s="51">
        <v>134</v>
      </c>
      <c r="J19" s="95">
        <f>I19/H19</f>
        <v>1.7177271751874054E-2</v>
      </c>
      <c r="K19" s="239">
        <v>317</v>
      </c>
      <c r="L19" s="253">
        <f>464521/10</f>
        <v>46452.1</v>
      </c>
      <c r="M19" s="100">
        <v>317</v>
      </c>
      <c r="N19" s="41">
        <f>M19/L19</f>
        <v>6.8242339958796269E-3</v>
      </c>
      <c r="O19" s="100">
        <f>K19*1.01</f>
        <v>320.17</v>
      </c>
      <c r="P19" s="100"/>
      <c r="Q19" s="100">
        <v>3810</v>
      </c>
      <c r="R19" s="101">
        <v>3810</v>
      </c>
    </row>
    <row r="20" spans="1:18">
      <c r="A20" s="303"/>
      <c r="B20" s="173" t="s">
        <v>12</v>
      </c>
      <c r="C20" s="174">
        <v>0</v>
      </c>
      <c r="D20" s="149">
        <v>12</v>
      </c>
      <c r="E20" s="149">
        <v>0</v>
      </c>
      <c r="F20" s="102">
        <f>E20/D20</f>
        <v>0</v>
      </c>
      <c r="G20" s="103">
        <v>27</v>
      </c>
      <c r="H20" s="58">
        <f>1046717/1000</f>
        <v>1046.7170000000001</v>
      </c>
      <c r="I20" s="57">
        <v>27</v>
      </c>
      <c r="J20" s="74">
        <f>I20/H20</f>
        <v>2.5794937886744935E-2</v>
      </c>
      <c r="K20" s="175">
        <v>0</v>
      </c>
      <c r="L20" s="254">
        <f>27690/10</f>
        <v>2769</v>
      </c>
      <c r="M20" s="59">
        <v>0</v>
      </c>
      <c r="N20" s="60">
        <f>M20/L20</f>
        <v>0</v>
      </c>
      <c r="O20" s="59">
        <f>K20*1.01</f>
        <v>0</v>
      </c>
      <c r="P20" s="59"/>
      <c r="Q20" s="59">
        <v>0</v>
      </c>
      <c r="R20" s="104">
        <v>0</v>
      </c>
    </row>
    <row r="21" spans="1:18" ht="15" thickBot="1">
      <c r="A21" s="304"/>
      <c r="B21" s="176" t="s">
        <v>13</v>
      </c>
      <c r="C21" s="177">
        <v>0</v>
      </c>
      <c r="D21" s="178">
        <v>46</v>
      </c>
      <c r="E21" s="178">
        <v>0</v>
      </c>
      <c r="F21" s="105">
        <f>E21/D21</f>
        <v>0</v>
      </c>
      <c r="G21" s="106">
        <v>309</v>
      </c>
      <c r="H21" s="107">
        <f>14669975/1000</f>
        <v>14669.975</v>
      </c>
      <c r="I21" s="108">
        <v>309</v>
      </c>
      <c r="J21" s="105">
        <f>I21/H21</f>
        <v>2.1063430578443385E-2</v>
      </c>
      <c r="K21" s="179">
        <v>0</v>
      </c>
      <c r="L21" s="256">
        <f>336700/10</f>
        <v>33670</v>
      </c>
      <c r="M21" s="109">
        <v>0</v>
      </c>
      <c r="N21" s="77">
        <f>M21/L21</f>
        <v>0</v>
      </c>
      <c r="O21" s="109">
        <f>K21*1.01</f>
        <v>0</v>
      </c>
      <c r="P21" s="109"/>
      <c r="Q21" s="109">
        <v>0</v>
      </c>
      <c r="R21" s="110">
        <v>0</v>
      </c>
    </row>
    <row r="22" spans="1:18" s="7" customFormat="1" ht="15" thickBot="1">
      <c r="A22" s="320" t="s">
        <v>65</v>
      </c>
      <c r="B22" s="321"/>
      <c r="C22" s="111">
        <f>SUM(C18:C21)</f>
        <v>4</v>
      </c>
      <c r="D22" s="111">
        <f>SUM(D18:D21)</f>
        <v>1386</v>
      </c>
      <c r="E22" s="111">
        <f>SUM(E18:E21)</f>
        <v>4</v>
      </c>
      <c r="F22" s="244">
        <f>E22/D22</f>
        <v>2.886002886002886E-3</v>
      </c>
      <c r="G22" s="245">
        <f>SUM(G18:G21)</f>
        <v>716</v>
      </c>
      <c r="H22" s="246">
        <f>SUM(H18:H21)</f>
        <v>40002.981</v>
      </c>
      <c r="I22" s="246">
        <f>SUM(I18:I21)</f>
        <v>716</v>
      </c>
      <c r="J22" s="247">
        <f>I22/H22</f>
        <v>1.7898666101908756E-2</v>
      </c>
      <c r="K22" s="111">
        <f>SUM(K18:K21)</f>
        <v>471</v>
      </c>
      <c r="L22" s="111">
        <f>SUM(L18:L21)</f>
        <v>116919.6</v>
      </c>
      <c r="M22" s="111">
        <f>SUM(M18:M21)</f>
        <v>471</v>
      </c>
      <c r="N22" s="248">
        <f>M22/L22</f>
        <v>4.0284092658544844E-3</v>
      </c>
      <c r="O22" s="249">
        <f>SUM(O18:O21)</f>
        <v>475.71000000000004</v>
      </c>
      <c r="P22" s="250"/>
      <c r="Q22" s="249">
        <f>SUM(Q18:Q21)</f>
        <v>6887</v>
      </c>
      <c r="R22" s="251">
        <f>SUM(R18:R21)</f>
        <v>6887</v>
      </c>
    </row>
    <row r="23" spans="1:18" ht="15" thickBot="1">
      <c r="A23" s="180"/>
      <c r="B23" s="161"/>
      <c r="C23" s="181"/>
      <c r="D23" s="182"/>
      <c r="E23" s="182"/>
      <c r="F23" s="183"/>
      <c r="G23" s="112"/>
      <c r="H23" s="113"/>
      <c r="I23" s="113"/>
      <c r="J23" s="184"/>
      <c r="K23" s="185"/>
      <c r="L23" s="186"/>
      <c r="M23" s="186"/>
      <c r="N23" s="182"/>
      <c r="O23" s="186"/>
      <c r="P23" s="186"/>
      <c r="Q23" s="186"/>
      <c r="R23" s="187"/>
    </row>
    <row r="24" spans="1:18">
      <c r="A24" s="299" t="s">
        <v>66</v>
      </c>
      <c r="B24" s="188" t="s">
        <v>14</v>
      </c>
      <c r="C24" s="267">
        <v>308</v>
      </c>
      <c r="D24" s="114" t="s">
        <v>1</v>
      </c>
      <c r="E24" s="268">
        <v>308</v>
      </c>
      <c r="F24" s="114" t="s">
        <v>1</v>
      </c>
      <c r="G24" s="98">
        <v>1058</v>
      </c>
      <c r="H24" s="114" t="s">
        <v>1</v>
      </c>
      <c r="I24" s="57">
        <v>1058</v>
      </c>
      <c r="J24" s="74">
        <v>0</v>
      </c>
      <c r="K24" s="171">
        <v>3173</v>
      </c>
      <c r="L24" s="114" t="s">
        <v>1</v>
      </c>
      <c r="M24" s="100">
        <v>3173</v>
      </c>
      <c r="N24" s="41">
        <v>0</v>
      </c>
      <c r="O24" s="100">
        <f>K24*1.01</f>
        <v>3204.73</v>
      </c>
      <c r="P24" s="100"/>
      <c r="Q24" s="100">
        <v>53943</v>
      </c>
      <c r="R24" s="101">
        <v>53943</v>
      </c>
    </row>
    <row r="25" spans="1:18">
      <c r="A25" s="300"/>
      <c r="B25" s="189" t="s">
        <v>9</v>
      </c>
      <c r="C25" s="190">
        <v>0</v>
      </c>
      <c r="D25" s="116" t="s">
        <v>1</v>
      </c>
      <c r="E25" s="191">
        <v>0</v>
      </c>
      <c r="F25" s="116" t="s">
        <v>1</v>
      </c>
      <c r="G25" s="115">
        <v>0</v>
      </c>
      <c r="H25" s="116" t="s">
        <v>1</v>
      </c>
      <c r="I25" s="57">
        <v>0</v>
      </c>
      <c r="J25" s="74">
        <v>0</v>
      </c>
      <c r="K25" s="190">
        <v>0</v>
      </c>
      <c r="L25" s="116" t="s">
        <v>1</v>
      </c>
      <c r="M25" s="117">
        <v>0</v>
      </c>
      <c r="N25" s="60">
        <v>0</v>
      </c>
      <c r="O25" s="117">
        <f>K25*1.01</f>
        <v>0</v>
      </c>
      <c r="P25" s="117"/>
      <c r="Q25" s="117">
        <v>0</v>
      </c>
      <c r="R25" s="118">
        <v>0</v>
      </c>
    </row>
    <row r="26" spans="1:18">
      <c r="A26" s="300"/>
      <c r="B26" s="189" t="s">
        <v>11</v>
      </c>
      <c r="C26" s="174">
        <v>0</v>
      </c>
      <c r="D26" s="57" t="s">
        <v>1</v>
      </c>
      <c r="E26" s="149">
        <v>0</v>
      </c>
      <c r="F26" s="57" t="s">
        <v>1</v>
      </c>
      <c r="G26" s="103">
        <v>0</v>
      </c>
      <c r="H26" s="57" t="s">
        <v>1</v>
      </c>
      <c r="I26" s="57">
        <v>0</v>
      </c>
      <c r="J26" s="74">
        <v>0</v>
      </c>
      <c r="K26" s="174">
        <v>0</v>
      </c>
      <c r="L26" s="57" t="s">
        <v>1</v>
      </c>
      <c r="M26" s="59">
        <v>0</v>
      </c>
      <c r="N26" s="60">
        <v>0</v>
      </c>
      <c r="O26" s="59">
        <f>K26*1.01</f>
        <v>0</v>
      </c>
      <c r="P26" s="59"/>
      <c r="Q26" s="59">
        <v>0</v>
      </c>
      <c r="R26" s="104">
        <v>0</v>
      </c>
    </row>
    <row r="27" spans="1:18" ht="15" thickBot="1">
      <c r="A27" s="301"/>
      <c r="B27" s="192" t="s">
        <v>13</v>
      </c>
      <c r="C27" s="193">
        <v>0</v>
      </c>
      <c r="D27" s="120" t="s">
        <v>1</v>
      </c>
      <c r="E27" s="194">
        <v>0</v>
      </c>
      <c r="F27" s="120" t="s">
        <v>1</v>
      </c>
      <c r="G27" s="119">
        <v>0</v>
      </c>
      <c r="H27" s="120" t="s">
        <v>1</v>
      </c>
      <c r="I27" s="108">
        <v>0</v>
      </c>
      <c r="J27" s="105">
        <v>0</v>
      </c>
      <c r="K27" s="193">
        <v>0</v>
      </c>
      <c r="L27" s="120" t="s">
        <v>1</v>
      </c>
      <c r="M27" s="121">
        <v>0</v>
      </c>
      <c r="N27" s="77">
        <v>0</v>
      </c>
      <c r="O27" s="121">
        <f>K27*1.01</f>
        <v>0</v>
      </c>
      <c r="P27" s="121"/>
      <c r="Q27" s="121">
        <v>0</v>
      </c>
      <c r="R27" s="122">
        <v>0</v>
      </c>
    </row>
    <row r="28" spans="1:18" s="38" customFormat="1" ht="15" thickBot="1">
      <c r="A28" s="284" t="s">
        <v>67</v>
      </c>
      <c r="B28" s="285"/>
      <c r="C28" s="252">
        <f>SUM(C24:C27)</f>
        <v>308</v>
      </c>
      <c r="D28" s="111">
        <v>1273</v>
      </c>
      <c r="E28" s="111">
        <f>SUM(E24:E27)</f>
        <v>308</v>
      </c>
      <c r="F28" s="247">
        <f>E28/D28</f>
        <v>0.24194815396700706</v>
      </c>
      <c r="G28" s="246">
        <f>SUM(G24:G27)</f>
        <v>1058</v>
      </c>
      <c r="H28" s="246">
        <f>8497326/1000</f>
        <v>8497.3259999999991</v>
      </c>
      <c r="I28" s="246">
        <f>SUM(I24:I27)</f>
        <v>1058</v>
      </c>
      <c r="J28" s="247">
        <f>I28/H28</f>
        <v>0.1245097575401956</v>
      </c>
      <c r="K28" s="252">
        <f>SUM(K24:K27)</f>
        <v>3173</v>
      </c>
      <c r="L28" s="250">
        <v>10936</v>
      </c>
      <c r="M28" s="250">
        <f>SUM(M24:M27)</f>
        <v>3173</v>
      </c>
      <c r="N28" s="248">
        <f>M28/L28</f>
        <v>0.29014264813460133</v>
      </c>
      <c r="O28" s="250">
        <f>SUM(O24:O27)</f>
        <v>3204.73</v>
      </c>
      <c r="P28" s="250"/>
      <c r="Q28" s="250">
        <f>SUM(Q24:Q27)</f>
        <v>53943</v>
      </c>
      <c r="R28" s="251">
        <f>SUM(R24:R27)</f>
        <v>53943</v>
      </c>
    </row>
    <row r="29" spans="1:18">
      <c r="A29" s="316" t="s">
        <v>68</v>
      </c>
      <c r="B29" s="317"/>
      <c r="C29" s="123"/>
      <c r="D29" s="124"/>
      <c r="E29" s="124"/>
      <c r="F29" s="125"/>
      <c r="G29" s="126"/>
      <c r="H29" s="127"/>
      <c r="I29" s="127"/>
      <c r="J29" s="125"/>
      <c r="K29" s="123"/>
      <c r="L29" s="124"/>
      <c r="M29" s="124"/>
      <c r="N29" s="128"/>
      <c r="O29" s="124"/>
      <c r="P29" s="124"/>
      <c r="Q29" s="124"/>
      <c r="R29" s="129"/>
    </row>
    <row r="30" spans="1:18">
      <c r="A30" s="6" t="s">
        <v>69</v>
      </c>
      <c r="B30" s="9"/>
      <c r="C30" s="174">
        <v>0</v>
      </c>
      <c r="D30" s="149">
        <v>0</v>
      </c>
      <c r="E30" s="149">
        <f>0+0+0+C30</f>
        <v>0</v>
      </c>
      <c r="F30" s="102">
        <v>0</v>
      </c>
      <c r="G30" s="103">
        <v>0</v>
      </c>
      <c r="H30" s="57">
        <v>0</v>
      </c>
      <c r="I30" s="57">
        <v>0</v>
      </c>
      <c r="J30" s="195">
        <v>0</v>
      </c>
      <c r="K30" s="174">
        <v>0</v>
      </c>
      <c r="L30" s="149">
        <v>0</v>
      </c>
      <c r="M30" s="59">
        <f>0+0+0+K30</f>
        <v>0</v>
      </c>
      <c r="N30" s="60">
        <v>0</v>
      </c>
      <c r="O30" s="59">
        <f>K30*1.01</f>
        <v>0</v>
      </c>
      <c r="P30" s="59"/>
      <c r="Q30" s="59">
        <v>0</v>
      </c>
      <c r="R30" s="104">
        <v>0</v>
      </c>
    </row>
    <row r="31" spans="1:18" ht="15" thickBot="1">
      <c r="A31" s="313" t="s">
        <v>70</v>
      </c>
      <c r="B31" s="315"/>
      <c r="C31" s="130">
        <f>SUM(C30)</f>
        <v>0</v>
      </c>
      <c r="D31" s="131">
        <f>SUM(D30)</f>
        <v>0</v>
      </c>
      <c r="E31" s="131">
        <f>SUM(E30)</f>
        <v>0</v>
      </c>
      <c r="F31" s="132">
        <v>0</v>
      </c>
      <c r="G31" s="141">
        <f>G30</f>
        <v>0</v>
      </c>
      <c r="H31" s="142">
        <f>H30</f>
        <v>0</v>
      </c>
      <c r="I31" s="140">
        <f>I30</f>
        <v>0</v>
      </c>
      <c r="J31" s="132">
        <v>0</v>
      </c>
      <c r="K31" s="130">
        <f>SUM(K30)</f>
        <v>0</v>
      </c>
      <c r="L31" s="131">
        <f>SUM(L30)</f>
        <v>0</v>
      </c>
      <c r="M31" s="133">
        <f>SUM(M30)</f>
        <v>0</v>
      </c>
      <c r="N31" s="144">
        <v>0</v>
      </c>
      <c r="O31" s="133">
        <f>SUM(O30)</f>
        <v>0</v>
      </c>
      <c r="P31" s="133"/>
      <c r="Q31" s="133">
        <f>SUM(Q30)</f>
        <v>0</v>
      </c>
      <c r="R31" s="134">
        <f>SUM(R30)</f>
        <v>0</v>
      </c>
    </row>
    <row r="32" spans="1:18">
      <c r="A32" s="160"/>
      <c r="B32" s="196"/>
      <c r="C32" s="197"/>
      <c r="D32" s="163"/>
      <c r="E32" s="163"/>
      <c r="F32" s="198"/>
      <c r="G32" s="135"/>
      <c r="H32" s="84"/>
      <c r="I32" s="84"/>
      <c r="J32" s="198"/>
      <c r="K32" s="199"/>
      <c r="L32" s="166"/>
      <c r="M32" s="166"/>
      <c r="N32" s="182"/>
      <c r="O32" s="166"/>
      <c r="P32" s="166"/>
      <c r="Q32" s="166"/>
      <c r="R32" s="200"/>
    </row>
    <row r="33" spans="1:18" ht="15" thickBot="1">
      <c r="A33" s="313" t="s">
        <v>71</v>
      </c>
      <c r="B33" s="314"/>
      <c r="C33" s="35">
        <f>C15+C22+C28+C31</f>
        <v>251647</v>
      </c>
      <c r="D33" s="35">
        <f>D15+D22+D28+D31</f>
        <v>285306</v>
      </c>
      <c r="E33" s="35">
        <f>E15+E22+E28+E31</f>
        <v>251647</v>
      </c>
      <c r="F33" s="36">
        <f>E33/D33</f>
        <v>0.88202491360153656</v>
      </c>
      <c r="G33" s="33">
        <f>G31+G28+G22+G15</f>
        <v>9818</v>
      </c>
      <c r="H33" s="33">
        <f>H31+H28+H22+H15</f>
        <v>83544.963000000003</v>
      </c>
      <c r="I33" s="33">
        <f>I31+I28+I22+I15</f>
        <v>9818</v>
      </c>
      <c r="J33" s="36">
        <f>I33/H33</f>
        <v>0.11751755758153845</v>
      </c>
      <c r="K33" s="35">
        <f>K15+K22+K28+K31</f>
        <v>54452.61</v>
      </c>
      <c r="L33" s="35">
        <f>L15+L22+L28+L31</f>
        <v>411345.4</v>
      </c>
      <c r="M33" s="35">
        <f>M15+M22+M28+M31</f>
        <v>54452.61</v>
      </c>
      <c r="N33" s="271">
        <f>M33/L33</f>
        <v>0.13237685409876954</v>
      </c>
      <c r="O33" s="35">
        <f>O15+O22+O28+O31</f>
        <v>54997.136100000003</v>
      </c>
      <c r="P33" s="37"/>
      <c r="Q33" s="35">
        <f>Q15+Q22+Q28+Q31</f>
        <v>628195.57413516613</v>
      </c>
      <c r="R33" s="35">
        <f>R15+R22+R28+R31</f>
        <v>628195.57413516613</v>
      </c>
    </row>
    <row r="34" spans="1:18" ht="15" thickBot="1">
      <c r="A34" s="201" t="s">
        <v>72</v>
      </c>
      <c r="B34" s="11"/>
      <c r="C34" s="20"/>
      <c r="D34" s="21"/>
      <c r="E34" s="21"/>
      <c r="F34" s="22"/>
      <c r="G34" s="34">
        <v>182</v>
      </c>
      <c r="H34" s="33">
        <f>1022704/1000</f>
        <v>1022.704</v>
      </c>
      <c r="I34" s="33">
        <v>182</v>
      </c>
      <c r="J34" s="36">
        <f>I34/H34</f>
        <v>0.17795960512523665</v>
      </c>
      <c r="K34" s="20"/>
      <c r="L34" s="21"/>
      <c r="M34" s="21"/>
      <c r="N34" s="21"/>
      <c r="O34" s="21"/>
      <c r="P34" s="23"/>
      <c r="Q34" s="21"/>
      <c r="R34" s="22"/>
    </row>
    <row r="35" spans="1:18">
      <c r="L35" s="3"/>
    </row>
    <row r="36" spans="1:18">
      <c r="A36" s="293" t="s">
        <v>73</v>
      </c>
      <c r="B36" s="293"/>
      <c r="C36" s="293"/>
      <c r="D36" s="293"/>
      <c r="E36" s="293"/>
      <c r="F36" s="293"/>
      <c r="G36" s="293"/>
      <c r="H36" s="293"/>
      <c r="I36" s="293"/>
      <c r="J36" s="293"/>
      <c r="K36" s="293"/>
      <c r="L36" s="293"/>
      <c r="M36" s="293"/>
      <c r="N36" s="293"/>
      <c r="O36" s="293"/>
      <c r="P36" s="293"/>
      <c r="Q36" s="293"/>
      <c r="R36" s="293"/>
    </row>
    <row r="37" spans="1:18" ht="15">
      <c r="A37" s="292" t="s">
        <v>74</v>
      </c>
      <c r="B37" s="292"/>
      <c r="C37" s="292"/>
      <c r="D37" s="292"/>
      <c r="E37" s="292"/>
      <c r="F37" s="292"/>
      <c r="G37" s="292"/>
      <c r="H37" s="292"/>
      <c r="I37" s="292"/>
      <c r="J37" s="292"/>
      <c r="K37" s="292"/>
      <c r="L37" s="292"/>
      <c r="M37" s="292"/>
      <c r="N37" s="292"/>
      <c r="O37" s="292"/>
      <c r="P37" s="292"/>
      <c r="Q37" s="292"/>
      <c r="R37" s="292"/>
    </row>
    <row r="38" spans="1:18">
      <c r="A38" s="283" t="s">
        <v>75</v>
      </c>
      <c r="B38" s="283"/>
      <c r="C38" s="283"/>
      <c r="D38" s="283"/>
      <c r="E38" s="283"/>
      <c r="F38" s="283"/>
      <c r="G38" s="283"/>
      <c r="H38" s="283"/>
      <c r="I38" s="283"/>
      <c r="J38" s="283"/>
      <c r="K38" s="283"/>
      <c r="L38" s="283"/>
      <c r="M38" s="283"/>
      <c r="N38" s="283"/>
      <c r="O38" s="283"/>
      <c r="P38" s="283"/>
      <c r="Q38" s="283"/>
      <c r="R38" s="283"/>
    </row>
    <row r="39" spans="1:18" ht="30" customHeight="1">
      <c r="A39" s="283" t="s">
        <v>76</v>
      </c>
      <c r="B39" s="283"/>
      <c r="C39" s="283"/>
      <c r="D39" s="283"/>
      <c r="E39" s="283"/>
      <c r="F39" s="283"/>
      <c r="G39" s="283"/>
      <c r="H39" s="283"/>
      <c r="I39" s="283"/>
      <c r="J39" s="283"/>
      <c r="K39" s="283"/>
      <c r="L39" s="283"/>
      <c r="M39" s="283"/>
      <c r="N39" s="283"/>
      <c r="O39" s="283"/>
      <c r="P39" s="283"/>
      <c r="Q39" s="283"/>
      <c r="R39" s="283"/>
    </row>
  </sheetData>
  <mergeCells count="18">
    <mergeCell ref="A15:B15"/>
    <mergeCell ref="A22:B22"/>
    <mergeCell ref="A28:B28"/>
    <mergeCell ref="A3:B5"/>
    <mergeCell ref="A37:R37"/>
    <mergeCell ref="A36:R36"/>
    <mergeCell ref="A39:R39"/>
    <mergeCell ref="A38:R38"/>
    <mergeCell ref="C3:F3"/>
    <mergeCell ref="G3:J3"/>
    <mergeCell ref="A24:A27"/>
    <mergeCell ref="A19:A21"/>
    <mergeCell ref="A7:A10"/>
    <mergeCell ref="A11:A13"/>
    <mergeCell ref="K3:R3"/>
    <mergeCell ref="A33:B33"/>
    <mergeCell ref="A31:B31"/>
    <mergeCell ref="A29:B29"/>
  </mergeCells>
  <pageMargins left="0.25" right="0.25" top="0.75" bottom="0.75" header="0.3" footer="0.3"/>
  <pageSetup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L32"/>
  <sheetViews>
    <sheetView topLeftCell="A4" zoomScaleNormal="100" zoomScaleSheetLayoutView="100" workbookViewId="0">
      <selection activeCell="A3" sqref="A3:B5"/>
    </sheetView>
  </sheetViews>
  <sheetFormatPr defaultColWidth="9.26953125" defaultRowHeight="14.5"/>
  <cols>
    <col min="1" max="1" width="44.7265625" style="151" customWidth="1"/>
    <col min="2" max="2" width="40.7265625" style="151" customWidth="1"/>
    <col min="3" max="8" width="16.7265625" style="151" customWidth="1"/>
    <col min="9" max="9" width="23.26953125" style="151" bestFit="1" customWidth="1"/>
    <col min="10" max="10" width="9.26953125" style="151"/>
    <col min="11" max="11" width="10" style="151" bestFit="1" customWidth="1"/>
    <col min="12" max="16384" width="9.26953125" style="151"/>
  </cols>
  <sheetData>
    <row r="1" spans="1:8" ht="18.5">
      <c r="A1" s="203" t="s">
        <v>77</v>
      </c>
      <c r="C1" s="150"/>
      <c r="H1" s="263" t="s">
        <v>78</v>
      </c>
    </row>
    <row r="2" spans="1:8" ht="18.5">
      <c r="A2" s="203" t="s">
        <v>17</v>
      </c>
      <c r="B2" s="150"/>
      <c r="C2" s="150"/>
      <c r="D2" s="150"/>
      <c r="E2" s="150"/>
      <c r="F2" s="150"/>
      <c r="G2" s="150"/>
    </row>
    <row r="3" spans="1:8" ht="43.15" customHeight="1">
      <c r="A3" s="329" t="s">
        <v>18</v>
      </c>
      <c r="B3" s="330"/>
      <c r="C3" s="327" t="s">
        <v>2</v>
      </c>
      <c r="D3" s="327"/>
      <c r="E3" s="335" t="s">
        <v>79</v>
      </c>
      <c r="F3" s="335"/>
      <c r="G3" s="336" t="s">
        <v>20</v>
      </c>
      <c r="H3" s="336"/>
    </row>
    <row r="4" spans="1:8">
      <c r="A4" s="331"/>
      <c r="B4" s="332"/>
      <c r="C4" s="277" t="s">
        <v>21</v>
      </c>
      <c r="D4" s="277" t="s">
        <v>22</v>
      </c>
      <c r="E4" s="279" t="s">
        <v>23</v>
      </c>
      <c r="F4" s="279" t="s">
        <v>80</v>
      </c>
      <c r="G4" s="277" t="s">
        <v>25</v>
      </c>
      <c r="H4" s="277" t="s">
        <v>26</v>
      </c>
    </row>
    <row r="5" spans="1:8" ht="43.5" customHeight="1">
      <c r="A5" s="333"/>
      <c r="B5" s="334"/>
      <c r="C5" s="337" t="s">
        <v>81</v>
      </c>
      <c r="D5" s="337"/>
      <c r="E5" s="338" t="s">
        <v>82</v>
      </c>
      <c r="F5" s="338"/>
      <c r="G5" s="327" t="s">
        <v>47</v>
      </c>
      <c r="H5" s="327"/>
    </row>
    <row r="6" spans="1:8" ht="29">
      <c r="A6" s="206" t="s">
        <v>53</v>
      </c>
      <c r="B6" s="206" t="s">
        <v>54</v>
      </c>
      <c r="C6" s="206" t="s">
        <v>83</v>
      </c>
      <c r="D6" s="206" t="s">
        <v>84</v>
      </c>
      <c r="E6" s="206" t="s">
        <v>83</v>
      </c>
      <c r="F6" s="206" t="s">
        <v>84</v>
      </c>
      <c r="G6" s="206" t="s">
        <v>83</v>
      </c>
      <c r="H6" s="206" t="s">
        <v>84</v>
      </c>
    </row>
    <row r="7" spans="1:8">
      <c r="A7" s="328" t="s">
        <v>85</v>
      </c>
      <c r="B7" s="207" t="s">
        <v>3</v>
      </c>
      <c r="C7" s="208">
        <v>100</v>
      </c>
      <c r="D7" s="208">
        <v>1694</v>
      </c>
      <c r="E7" s="264">
        <v>411</v>
      </c>
      <c r="F7" s="264">
        <v>4384</v>
      </c>
      <c r="G7" s="208">
        <v>1200.5</v>
      </c>
      <c r="H7" s="208">
        <v>22159</v>
      </c>
    </row>
    <row r="8" spans="1:8">
      <c r="A8" s="328"/>
      <c r="B8" s="152" t="s">
        <v>4</v>
      </c>
      <c r="C8" s="208">
        <f>'Qtr NG Master'!E8</f>
        <v>24</v>
      </c>
      <c r="D8" s="208">
        <v>0</v>
      </c>
      <c r="E8" s="264">
        <v>8</v>
      </c>
      <c r="F8" s="264">
        <v>0</v>
      </c>
      <c r="G8" s="208">
        <f>'Qtr NG Master'!M8</f>
        <v>121</v>
      </c>
      <c r="H8" s="208">
        <v>0</v>
      </c>
    </row>
    <row r="9" spans="1:8" ht="29">
      <c r="A9" s="328"/>
      <c r="B9" s="152" t="s">
        <v>86</v>
      </c>
      <c r="C9" s="208">
        <v>0</v>
      </c>
      <c r="D9" s="208">
        <f>'Qtr NG Master'!E9</f>
        <v>1907</v>
      </c>
      <c r="E9" s="209">
        <v>0</v>
      </c>
      <c r="F9" s="264">
        <v>238</v>
      </c>
      <c r="G9" s="208">
        <v>0</v>
      </c>
      <c r="H9" s="208">
        <f>'Qtr NG Master'!M9</f>
        <v>3986</v>
      </c>
    </row>
    <row r="10" spans="1:8" ht="16.5">
      <c r="A10" s="328" t="s">
        <v>58</v>
      </c>
      <c r="B10" s="207" t="s">
        <v>87</v>
      </c>
      <c r="C10" s="208">
        <v>0</v>
      </c>
      <c r="D10" s="208">
        <f>'Qtr NG Master'!E11</f>
        <v>122</v>
      </c>
      <c r="E10" s="210">
        <v>0</v>
      </c>
      <c r="F10" s="210">
        <v>1586</v>
      </c>
      <c r="G10" s="208">
        <v>0</v>
      </c>
      <c r="H10" s="208">
        <f>'Qtr NG Master'!M11</f>
        <v>2623.2100000000019</v>
      </c>
    </row>
    <row r="11" spans="1:8" ht="14.5" customHeight="1">
      <c r="A11" s="328"/>
      <c r="B11" s="207" t="s">
        <v>5</v>
      </c>
      <c r="C11" s="208">
        <v>0</v>
      </c>
      <c r="D11" s="208">
        <f>'Qtr NG Master'!E12</f>
        <v>129</v>
      </c>
      <c r="E11" s="210">
        <v>0</v>
      </c>
      <c r="F11" s="210">
        <v>3</v>
      </c>
      <c r="G11" s="208">
        <v>0</v>
      </c>
      <c r="H11" s="208">
        <f>'Qtr NG Master'!M12</f>
        <v>82</v>
      </c>
    </row>
    <row r="12" spans="1:8" ht="14.5" customHeight="1">
      <c r="A12" s="328"/>
      <c r="B12" s="207" t="s">
        <v>88</v>
      </c>
      <c r="C12" s="208">
        <f>'Qtr NG Master'!E13</f>
        <v>0</v>
      </c>
      <c r="D12" s="208">
        <v>0</v>
      </c>
      <c r="E12" s="211">
        <v>0</v>
      </c>
      <c r="F12" s="264">
        <v>0</v>
      </c>
      <c r="G12" s="208">
        <f>'Qtr NG Master'!M13</f>
        <v>0</v>
      </c>
      <c r="H12" s="208">
        <v>0</v>
      </c>
    </row>
    <row r="13" spans="1:8" ht="16.5">
      <c r="A13" s="278" t="s">
        <v>7</v>
      </c>
      <c r="B13" s="207" t="s">
        <v>89</v>
      </c>
      <c r="C13" s="208">
        <v>5629</v>
      </c>
      <c r="D13" s="208">
        <f>'Qtr NG Master'!E14-' Qtr NG LMI'!C13</f>
        <v>241730</v>
      </c>
      <c r="E13" s="209">
        <v>0</v>
      </c>
      <c r="F13" s="264">
        <v>0</v>
      </c>
      <c r="G13" s="208">
        <f>6455/10</f>
        <v>645.5</v>
      </c>
      <c r="H13" s="208">
        <f>'Qtr NG Master'!M14-' Qtr NG LMI'!G13</f>
        <v>19991.900000000001</v>
      </c>
    </row>
    <row r="14" spans="1:8">
      <c r="A14" s="323" t="s">
        <v>61</v>
      </c>
      <c r="B14" s="323"/>
      <c r="C14" s="212">
        <f t="shared" ref="C14:D14" si="0">SUM(C7:C13)</f>
        <v>5753</v>
      </c>
      <c r="D14" s="212">
        <f t="shared" si="0"/>
        <v>245582</v>
      </c>
      <c r="E14" s="213">
        <f>SUM(E7:E13)</f>
        <v>419</v>
      </c>
      <c r="F14" s="213">
        <f>SUM(F7:F13)</f>
        <v>6211</v>
      </c>
      <c r="G14" s="212">
        <f>SUM(G7:G13)</f>
        <v>1967</v>
      </c>
      <c r="H14" s="212">
        <f>SUM(H7:H13)</f>
        <v>48842.11</v>
      </c>
    </row>
    <row r="15" spans="1:8">
      <c r="A15" s="206" t="s">
        <v>90</v>
      </c>
      <c r="B15" s="206" t="s">
        <v>54</v>
      </c>
      <c r="C15" s="339"/>
      <c r="D15" s="340"/>
      <c r="E15" s="340"/>
      <c r="F15" s="340"/>
      <c r="G15" s="340"/>
      <c r="H15" s="341"/>
    </row>
    <row r="16" spans="1:8">
      <c r="A16" s="322"/>
      <c r="B16" s="322"/>
      <c r="C16" s="322"/>
      <c r="D16" s="322"/>
      <c r="E16" s="322"/>
      <c r="F16" s="322"/>
      <c r="G16" s="322"/>
      <c r="H16" s="322"/>
    </row>
    <row r="17" spans="1:12">
      <c r="A17" s="324" t="s">
        <v>0</v>
      </c>
      <c r="B17" s="262" t="s">
        <v>14</v>
      </c>
      <c r="C17" s="208">
        <v>0</v>
      </c>
      <c r="D17" s="208">
        <f>'Qtr NG Master'!E24</f>
        <v>308</v>
      </c>
      <c r="E17" s="211">
        <v>0</v>
      </c>
      <c r="F17" s="210">
        <v>952</v>
      </c>
      <c r="G17" s="208">
        <v>0</v>
      </c>
      <c r="H17" s="208">
        <f>'Qtr NG Master'!M24</f>
        <v>3173</v>
      </c>
    </row>
    <row r="18" spans="1:12">
      <c r="A18" s="325"/>
      <c r="B18" s="189" t="s">
        <v>9</v>
      </c>
      <c r="C18" s="208">
        <v>0</v>
      </c>
      <c r="D18" s="208">
        <f>'Qtr NG Master'!E25</f>
        <v>0</v>
      </c>
      <c r="E18" s="211">
        <v>0</v>
      </c>
      <c r="F18" s="211">
        <v>0</v>
      </c>
      <c r="G18" s="208">
        <v>0</v>
      </c>
      <c r="H18" s="208">
        <f>'Qtr NG Master'!M25</f>
        <v>0</v>
      </c>
    </row>
    <row r="19" spans="1:12">
      <c r="A19" s="325"/>
      <c r="B19" s="189" t="s">
        <v>11</v>
      </c>
      <c r="C19" s="208">
        <v>0</v>
      </c>
      <c r="D19" s="208">
        <f>'Qtr NG Master'!E26</f>
        <v>0</v>
      </c>
      <c r="E19" s="211">
        <v>0</v>
      </c>
      <c r="F19" s="211">
        <v>0</v>
      </c>
      <c r="G19" s="208">
        <v>0</v>
      </c>
      <c r="H19" s="208">
        <f>'Qtr NG Master'!M26</f>
        <v>0</v>
      </c>
    </row>
    <row r="20" spans="1:12">
      <c r="A20" s="326"/>
      <c r="B20" s="189" t="s">
        <v>13</v>
      </c>
      <c r="C20" s="208">
        <v>0</v>
      </c>
      <c r="D20" s="208">
        <f>'Qtr NG Master'!E27</f>
        <v>0</v>
      </c>
      <c r="E20" s="211">
        <v>0</v>
      </c>
      <c r="F20" s="211">
        <v>0</v>
      </c>
      <c r="G20" s="208">
        <v>0</v>
      </c>
      <c r="H20" s="208">
        <f>'Qtr NG Master'!M27</f>
        <v>0</v>
      </c>
    </row>
    <row r="21" spans="1:12">
      <c r="A21" s="323" t="s">
        <v>67</v>
      </c>
      <c r="B21" s="323"/>
      <c r="C21" s="212">
        <f t="shared" ref="C21:H21" si="1">SUM(C17:C20)</f>
        <v>0</v>
      </c>
      <c r="D21" s="212">
        <f t="shared" si="1"/>
        <v>308</v>
      </c>
      <c r="E21" s="213">
        <f t="shared" si="1"/>
        <v>0</v>
      </c>
      <c r="F21" s="213">
        <f>SUM(F17:F20)</f>
        <v>952</v>
      </c>
      <c r="G21" s="212">
        <f t="shared" si="1"/>
        <v>0</v>
      </c>
      <c r="H21" s="212">
        <f t="shared" si="1"/>
        <v>3173</v>
      </c>
    </row>
    <row r="22" spans="1:12">
      <c r="A22" s="322"/>
      <c r="B22" s="322"/>
      <c r="C22" s="322"/>
      <c r="D22" s="322"/>
      <c r="E22" s="322"/>
      <c r="F22" s="322"/>
      <c r="G22" s="322"/>
      <c r="H22" s="322"/>
    </row>
    <row r="23" spans="1:12">
      <c r="A23" s="344" t="s">
        <v>68</v>
      </c>
      <c r="B23" s="344"/>
      <c r="C23" s="339"/>
      <c r="D23" s="340"/>
      <c r="E23" s="340"/>
      <c r="F23" s="340"/>
      <c r="G23" s="340"/>
      <c r="H23" s="341"/>
    </row>
    <row r="24" spans="1:12">
      <c r="A24" s="328" t="s">
        <v>69</v>
      </c>
      <c r="B24" s="328"/>
      <c r="C24" s="208">
        <v>0</v>
      </c>
      <c r="D24" s="208">
        <v>0</v>
      </c>
      <c r="E24" s="209">
        <v>0</v>
      </c>
      <c r="F24" s="209">
        <v>0</v>
      </c>
      <c r="G24" s="208">
        <v>0</v>
      </c>
      <c r="H24" s="214">
        <v>0</v>
      </c>
    </row>
    <row r="25" spans="1:12">
      <c r="A25" s="323" t="s">
        <v>70</v>
      </c>
      <c r="B25" s="323"/>
      <c r="C25" s="212">
        <f>C24</f>
        <v>0</v>
      </c>
      <c r="D25" s="212">
        <f t="shared" ref="D25:H25" si="2">D24</f>
        <v>0</v>
      </c>
      <c r="E25" s="213">
        <f t="shared" si="2"/>
        <v>0</v>
      </c>
      <c r="F25" s="213">
        <f>F24</f>
        <v>0</v>
      </c>
      <c r="G25" s="212">
        <f t="shared" si="2"/>
        <v>0</v>
      </c>
      <c r="H25" s="215">
        <f t="shared" si="2"/>
        <v>0</v>
      </c>
    </row>
    <row r="26" spans="1:12">
      <c r="A26" s="322"/>
      <c r="B26" s="322"/>
      <c r="C26" s="322"/>
      <c r="D26" s="322"/>
      <c r="E26" s="322"/>
      <c r="F26" s="322"/>
      <c r="G26" s="322"/>
      <c r="H26" s="322"/>
    </row>
    <row r="27" spans="1:12">
      <c r="A27" s="323" t="s">
        <v>71</v>
      </c>
      <c r="B27" s="323"/>
      <c r="C27" s="212">
        <f t="shared" ref="C27:H27" si="3">C25+C21+C14</f>
        <v>5753</v>
      </c>
      <c r="D27" s="212">
        <f t="shared" si="3"/>
        <v>245890</v>
      </c>
      <c r="E27" s="213">
        <f t="shared" si="3"/>
        <v>419</v>
      </c>
      <c r="F27" s="213">
        <f t="shared" si="3"/>
        <v>7163</v>
      </c>
      <c r="G27" s="212">
        <f t="shared" si="3"/>
        <v>1967</v>
      </c>
      <c r="H27" s="212">
        <f t="shared" si="3"/>
        <v>52015.11</v>
      </c>
    </row>
    <row r="28" spans="1:12">
      <c r="A28" s="323" t="s">
        <v>72</v>
      </c>
      <c r="B28" s="323"/>
      <c r="C28" s="216"/>
      <c r="D28" s="216"/>
      <c r="E28" s="217">
        <v>0</v>
      </c>
      <c r="F28" s="217">
        <v>0</v>
      </c>
      <c r="G28" s="216"/>
      <c r="H28" s="216"/>
    </row>
    <row r="30" spans="1:12" ht="16.5">
      <c r="A30" s="343" t="s">
        <v>91</v>
      </c>
      <c r="B30" s="343"/>
      <c r="C30" s="343"/>
      <c r="D30" s="343"/>
      <c r="E30" s="343"/>
      <c r="F30" s="343"/>
      <c r="G30" s="343"/>
      <c r="H30" s="343"/>
      <c r="I30" s="204"/>
      <c r="J30" s="204"/>
      <c r="K30" s="204"/>
      <c r="L30" s="204"/>
    </row>
    <row r="31" spans="1:12" ht="16.5">
      <c r="A31" s="342" t="s">
        <v>92</v>
      </c>
      <c r="B31" s="342"/>
      <c r="C31" s="342"/>
      <c r="D31" s="342"/>
      <c r="E31" s="342"/>
      <c r="F31" s="342"/>
      <c r="G31" s="342"/>
      <c r="H31" s="342"/>
    </row>
    <row r="32" spans="1:12">
      <c r="G32" s="205"/>
    </row>
  </sheetData>
  <mergeCells count="24">
    <mergeCell ref="A31:H31"/>
    <mergeCell ref="A30:H30"/>
    <mergeCell ref="A21:B21"/>
    <mergeCell ref="A22:H22"/>
    <mergeCell ref="A24:B24"/>
    <mergeCell ref="A27:B27"/>
    <mergeCell ref="A28:B28"/>
    <mergeCell ref="A23:B23"/>
    <mergeCell ref="A16:H16"/>
    <mergeCell ref="A26:H26"/>
    <mergeCell ref="A25:B25"/>
    <mergeCell ref="A17:A20"/>
    <mergeCell ref="G5:H5"/>
    <mergeCell ref="A7:A9"/>
    <mergeCell ref="A10:A12"/>
    <mergeCell ref="A14:B14"/>
    <mergeCell ref="A3:B5"/>
    <mergeCell ref="C3:D3"/>
    <mergeCell ref="E3:F3"/>
    <mergeCell ref="G3:H3"/>
    <mergeCell ref="C5:D5"/>
    <mergeCell ref="E5:F5"/>
    <mergeCell ref="C15:H15"/>
    <mergeCell ref="C23:H23"/>
  </mergeCells>
  <phoneticPr fontId="10" type="noConversion"/>
  <pageMargins left="0.25" right="0.25" top="0.75" bottom="0.75" header="0.3" footer="0.3"/>
  <pageSetup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H20"/>
  <sheetViews>
    <sheetView zoomScaleNormal="100" zoomScaleSheetLayoutView="100" workbookViewId="0">
      <selection activeCell="D1" sqref="D1"/>
    </sheetView>
  </sheetViews>
  <sheetFormatPr defaultColWidth="9.26953125" defaultRowHeight="14.5"/>
  <cols>
    <col min="1" max="1" width="46.7265625" customWidth="1"/>
    <col min="2" max="2" width="24.7265625" customWidth="1"/>
    <col min="3" max="8" width="15.7265625" customWidth="1"/>
    <col min="9" max="9" width="29.7265625" bestFit="1" customWidth="1"/>
  </cols>
  <sheetData>
    <row r="1" spans="1:8" ht="18.5">
      <c r="A1" s="148" t="s">
        <v>15</v>
      </c>
      <c r="H1" s="265" t="s">
        <v>93</v>
      </c>
    </row>
    <row r="2" spans="1:8" ht="18.5">
      <c r="A2" s="43" t="s">
        <v>17</v>
      </c>
      <c r="B2" s="38"/>
      <c r="C2" s="38"/>
      <c r="D2" s="38"/>
      <c r="E2" s="38"/>
      <c r="F2" s="38"/>
      <c r="G2" s="38"/>
    </row>
    <row r="3" spans="1:8" ht="43.15" customHeight="1">
      <c r="A3" s="349" t="s">
        <v>18</v>
      </c>
      <c r="B3" s="350"/>
      <c r="C3" s="357" t="s">
        <v>2</v>
      </c>
      <c r="D3" s="357"/>
      <c r="E3" s="358" t="s">
        <v>94</v>
      </c>
      <c r="F3" s="358"/>
      <c r="G3" s="359" t="s">
        <v>20</v>
      </c>
      <c r="H3" s="359"/>
    </row>
    <row r="4" spans="1:8">
      <c r="A4" s="351"/>
      <c r="B4" s="352"/>
      <c r="C4" s="281" t="s">
        <v>21</v>
      </c>
      <c r="D4" s="281" t="s">
        <v>22</v>
      </c>
      <c r="E4" s="282" t="s">
        <v>23</v>
      </c>
      <c r="F4" s="282" t="s">
        <v>80</v>
      </c>
      <c r="G4" s="281" t="s">
        <v>25</v>
      </c>
      <c r="H4" s="281" t="s">
        <v>26</v>
      </c>
    </row>
    <row r="5" spans="1:8" ht="45" customHeight="1">
      <c r="A5" s="353"/>
      <c r="B5" s="354"/>
      <c r="C5" s="360" t="s">
        <v>81</v>
      </c>
      <c r="D5" s="360"/>
      <c r="E5" s="361" t="s">
        <v>82</v>
      </c>
      <c r="F5" s="361"/>
      <c r="G5" s="357" t="s">
        <v>47</v>
      </c>
      <c r="H5" s="357"/>
    </row>
    <row r="6" spans="1:8" ht="31">
      <c r="A6" s="218" t="s">
        <v>62</v>
      </c>
      <c r="B6" s="218" t="s">
        <v>54</v>
      </c>
      <c r="C6" s="219" t="s">
        <v>95</v>
      </c>
      <c r="D6" s="219" t="s">
        <v>96</v>
      </c>
      <c r="E6" s="219" t="s">
        <v>95</v>
      </c>
      <c r="F6" s="219" t="s">
        <v>96</v>
      </c>
      <c r="G6" s="219" t="s">
        <v>95</v>
      </c>
      <c r="H6" s="219" t="s">
        <v>96</v>
      </c>
    </row>
    <row r="7" spans="1:8">
      <c r="A7" s="280" t="s">
        <v>8</v>
      </c>
      <c r="B7" s="280" t="s">
        <v>9</v>
      </c>
      <c r="C7" s="149">
        <f>'Qtr NG Master'!E18</f>
        <v>1</v>
      </c>
      <c r="D7" s="149">
        <v>0</v>
      </c>
      <c r="E7" s="266">
        <v>50</v>
      </c>
      <c r="F7" s="220">
        <v>0</v>
      </c>
      <c r="G7" s="149">
        <f>'Qtr NG Master'!M18</f>
        <v>154</v>
      </c>
      <c r="H7" s="149">
        <v>0</v>
      </c>
    </row>
    <row r="8" spans="1:8">
      <c r="A8" s="348" t="s">
        <v>10</v>
      </c>
      <c r="B8" s="280" t="s">
        <v>11</v>
      </c>
      <c r="C8" s="149">
        <f>'Qtr NG Master'!E19</f>
        <v>3</v>
      </c>
      <c r="D8" s="149">
        <v>0</v>
      </c>
      <c r="E8" s="266">
        <v>4</v>
      </c>
      <c r="F8" s="220">
        <v>0</v>
      </c>
      <c r="G8" s="149">
        <f>'Qtr NG Master'!M19</f>
        <v>317</v>
      </c>
      <c r="H8" s="59">
        <v>0</v>
      </c>
    </row>
    <row r="9" spans="1:8">
      <c r="A9" s="348"/>
      <c r="B9" s="280" t="s">
        <v>12</v>
      </c>
      <c r="C9" s="149">
        <f>'Qtr NG Master'!E20</f>
        <v>0</v>
      </c>
      <c r="D9" s="149">
        <v>0</v>
      </c>
      <c r="E9" s="220">
        <v>0</v>
      </c>
      <c r="F9" s="220">
        <v>0</v>
      </c>
      <c r="G9" s="149">
        <f>'Qtr NG Master'!M20</f>
        <v>0</v>
      </c>
      <c r="H9" s="59">
        <v>0</v>
      </c>
    </row>
    <row r="10" spans="1:8">
      <c r="A10" s="348"/>
      <c r="B10" s="221" t="s">
        <v>13</v>
      </c>
      <c r="C10" s="149">
        <f>'Qtr NG Master'!E21</f>
        <v>0</v>
      </c>
      <c r="D10" s="149">
        <v>0</v>
      </c>
      <c r="E10" s="220">
        <v>0</v>
      </c>
      <c r="F10" s="220">
        <v>0</v>
      </c>
      <c r="G10" s="149">
        <f>'Qtr NG Master'!M21</f>
        <v>0</v>
      </c>
      <c r="H10" s="59">
        <v>0</v>
      </c>
    </row>
    <row r="11" spans="1:8" s="7" customFormat="1">
      <c r="A11" s="345" t="s">
        <v>65</v>
      </c>
      <c r="B11" s="345"/>
      <c r="C11" s="87">
        <f>SUM(C7:C10)</f>
        <v>4</v>
      </c>
      <c r="D11" s="87">
        <f t="shared" ref="D11:F11" si="0">SUM(D7:D10)</f>
        <v>0</v>
      </c>
      <c r="E11" s="222">
        <f>SUM(E7:E10)</f>
        <v>54</v>
      </c>
      <c r="F11" s="222">
        <f t="shared" si="0"/>
        <v>0</v>
      </c>
      <c r="G11" s="223">
        <f>SUM(G7:G10)</f>
        <v>471</v>
      </c>
      <c r="H11" s="223">
        <f>SUM(H7:H10)</f>
        <v>0</v>
      </c>
    </row>
    <row r="12" spans="1:8">
      <c r="A12" s="346"/>
      <c r="B12" s="346"/>
      <c r="C12" s="346"/>
      <c r="D12" s="346"/>
      <c r="E12" s="346"/>
      <c r="F12" s="346"/>
      <c r="G12" s="346"/>
      <c r="H12" s="346"/>
    </row>
    <row r="13" spans="1:8">
      <c r="A13" s="356" t="s">
        <v>68</v>
      </c>
      <c r="B13" s="356"/>
      <c r="C13" s="87"/>
      <c r="D13" s="87"/>
      <c r="E13" s="222"/>
      <c r="F13" s="222"/>
      <c r="G13" s="87"/>
      <c r="H13" s="93"/>
    </row>
    <row r="14" spans="1:8">
      <c r="A14" s="355" t="s">
        <v>69</v>
      </c>
      <c r="B14" s="355"/>
      <c r="C14" s="149">
        <v>0</v>
      </c>
      <c r="D14" s="149">
        <v>0</v>
      </c>
      <c r="E14" s="220">
        <v>0</v>
      </c>
      <c r="F14" s="220">
        <v>0</v>
      </c>
      <c r="G14" s="59">
        <v>0</v>
      </c>
      <c r="H14" s="149">
        <v>0</v>
      </c>
    </row>
    <row r="15" spans="1:8">
      <c r="A15" s="345" t="s">
        <v>70</v>
      </c>
      <c r="B15" s="345"/>
      <c r="C15" s="87">
        <f t="shared" ref="C15:H15" si="1">SUM(C12:C14)</f>
        <v>0</v>
      </c>
      <c r="D15" s="87">
        <f t="shared" si="1"/>
        <v>0</v>
      </c>
      <c r="E15" s="222">
        <f t="shared" si="1"/>
        <v>0</v>
      </c>
      <c r="F15" s="222">
        <f t="shared" si="1"/>
        <v>0</v>
      </c>
      <c r="G15" s="223">
        <f t="shared" si="1"/>
        <v>0</v>
      </c>
      <c r="H15" s="93">
        <f t="shared" si="1"/>
        <v>0</v>
      </c>
    </row>
    <row r="16" spans="1:8">
      <c r="A16" s="346"/>
      <c r="B16" s="346"/>
      <c r="C16" s="346"/>
      <c r="D16" s="346"/>
      <c r="E16" s="346"/>
      <c r="F16" s="346"/>
      <c r="G16" s="346"/>
      <c r="H16" s="346"/>
    </row>
    <row r="17" spans="1:8">
      <c r="A17" s="345" t="s">
        <v>71</v>
      </c>
      <c r="B17" s="345"/>
      <c r="C17" s="87">
        <f>C15+C11</f>
        <v>4</v>
      </c>
      <c r="D17" s="87">
        <f t="shared" ref="D17:H17" si="2">D15+D11</f>
        <v>0</v>
      </c>
      <c r="E17" s="222">
        <f t="shared" si="2"/>
        <v>54</v>
      </c>
      <c r="F17" s="222">
        <f t="shared" si="2"/>
        <v>0</v>
      </c>
      <c r="G17" s="223">
        <f t="shared" si="2"/>
        <v>471</v>
      </c>
      <c r="H17" s="223">
        <f t="shared" si="2"/>
        <v>0</v>
      </c>
    </row>
    <row r="18" spans="1:8">
      <c r="A18" s="345" t="s">
        <v>72</v>
      </c>
      <c r="B18" s="345"/>
      <c r="C18" s="224"/>
      <c r="D18" s="224"/>
      <c r="E18" s="225">
        <v>0</v>
      </c>
      <c r="F18" s="225">
        <v>0</v>
      </c>
      <c r="G18" s="224"/>
      <c r="H18" s="224"/>
    </row>
    <row r="20" spans="1:8" ht="16.5">
      <c r="A20" s="347" t="s">
        <v>97</v>
      </c>
      <c r="B20" s="347"/>
      <c r="C20" s="347"/>
      <c r="D20" s="347"/>
      <c r="E20" s="347"/>
      <c r="F20" s="347"/>
      <c r="G20" s="347"/>
      <c r="H20" s="347"/>
    </row>
  </sheetData>
  <mergeCells count="17">
    <mergeCell ref="A15:B15"/>
    <mergeCell ref="A17:B17"/>
    <mergeCell ref="A12:H12"/>
    <mergeCell ref="A20:H20"/>
    <mergeCell ref="A8:A10"/>
    <mergeCell ref="A3:B5"/>
    <mergeCell ref="A18:B18"/>
    <mergeCell ref="A14:B14"/>
    <mergeCell ref="A16:H16"/>
    <mergeCell ref="A11:B11"/>
    <mergeCell ref="A13:B13"/>
    <mergeCell ref="C3:D3"/>
    <mergeCell ref="E3:F3"/>
    <mergeCell ref="G3:H3"/>
    <mergeCell ref="C5:D5"/>
    <mergeCell ref="E5:F5"/>
    <mergeCell ref="G5:H5"/>
  </mergeCells>
  <pageMargins left="0.25" right="0.25" top="0.75" bottom="0.75" header="0.3" footer="0.3"/>
  <pageSetup scale="5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6" ma:contentTypeDescription="Create a new document." ma:contentTypeScope="" ma:versionID="8a3035749d84f1ec8ef0acfe3243cc51">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a5df3301cb69bff59dcebdd055577f15"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2.xml><?xml version="1.0" encoding="utf-8"?>
<ds:datastoreItem xmlns:ds="http://schemas.openxmlformats.org/officeDocument/2006/customXml" ds:itemID="{6D6747A1-12BF-4046-909E-B94B95B669EF}">
  <ds:schemaRefs>
    <ds:schemaRef ds:uri="http://purl.org/dc/terms/"/>
    <ds:schemaRef ds:uri="http://www.w3.org/XML/1998/namespace"/>
    <ds:schemaRef ds:uri="http://schemas.microsoft.com/office/2006/documentManagement/types"/>
    <ds:schemaRef ds:uri="http://purl.org/dc/dcmitype/"/>
    <ds:schemaRef ds:uri="http://purl.org/dc/elements/1.1/"/>
    <ds:schemaRef ds:uri="http://schemas.microsoft.com/office/infopath/2007/PartnerControls"/>
    <ds:schemaRef ds:uri="39c968e2-ee87-41b9-8fa8-4cd604c6e882"/>
    <ds:schemaRef ds:uri="http://schemas.openxmlformats.org/package/2006/metadata/core-properties"/>
    <ds:schemaRef ds:uri="ba291332-5843-45d8-bfc3-9844fb3e26da"/>
    <ds:schemaRef ds:uri="http://schemas.microsoft.com/office/2006/metadata/properties"/>
  </ds:schemaRefs>
</ds:datastoreItem>
</file>

<file path=customXml/itemProps3.xml><?xml version="1.0" encoding="utf-8"?>
<ds:datastoreItem xmlns:ds="http://schemas.openxmlformats.org/officeDocument/2006/customXml" ds:itemID="{3D0765FA-7C8F-4ECC-AB32-E529C1C20B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Qtr NG Master</vt:lpstr>
      <vt:lpstr> Qtr NG LMI</vt:lpstr>
      <vt:lpstr>Qtr NG Business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cp:lastModifiedBy>
  <cp:revision/>
  <dcterms:created xsi:type="dcterms:W3CDTF">2021-03-17T19:24:16Z</dcterms:created>
  <dcterms:modified xsi:type="dcterms:W3CDTF">2023-04-18T15:12:56Z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ies>
</file>