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3/Q1 2023/Final Published Reports/"/>
    </mc:Choice>
  </mc:AlternateContent>
  <bookViews>
    <workbookView xWindow="0" yWindow="0" windowWidth="19200" windowHeight="7050" tabRatio="881" firstSheet="2" activeTab="2"/>
  </bookViews>
  <sheets>
    <sheet name="Table 8" sheetId="44" state="hidden" r:id="rId1"/>
    <sheet name="Ap A - Participant Def" sheetId="45" state="hidden" r:id="rId2"/>
    <sheet name="Qtr Electric Master" sheetId="32" r:id="rId3"/>
    <sheet name="Qtr Electric LMI" sheetId="29" r:id="rId4"/>
    <sheet name="Qtr Electric Business Class" sheetId="30" r:id="rId5"/>
    <sheet name="AP F - Secondary Metrics" sheetId="46" state="hidden" r:id="rId6"/>
    <sheet name="AP G - Transfer" sheetId="47" state="hidden" r:id="rId7"/>
    <sheet name="AP H - CostTest" sheetId="50" state="hidden" r:id="rId8"/>
    <sheet name="AP I - Program Changes" sheetId="49" state="hidden" r:id="rId9"/>
  </sheets>
  <definedNames>
    <definedName name="_xlnm.Print_Area" localSheetId="5">'AP F - Secondary Metrics'!$B$1:$Q$32</definedName>
    <definedName name="_xlnm.Print_Area" localSheetId="6">'AP G - Transfer'!$A$1:$E$18</definedName>
    <definedName name="_xlnm.Print_Area" localSheetId="7">'AP H - CostTest'!$A$1:$H$64</definedName>
    <definedName name="_xlnm.Print_Area" localSheetId="4">'Qtr Electric Business Class'!$A$1:$J$19</definedName>
    <definedName name="_xlnm.Print_Area" localSheetId="3">'Qtr Electric LMI'!$A$1:$J$23</definedName>
    <definedName name="_xlnm.Print_Area" localSheetId="2">'Qtr Electric Master'!$A$1:$L$31</definedName>
    <definedName name="_xlnm.Print_Area" localSheetId="0">'Table 8'!$A$1:$O$14</definedName>
    <definedName name="wrn.CFC._.QUARTER." localSheetId="7" hidden="1">{"CFC COMPARISON",#N/A,FALSE,"CFCCOMP";"CREDIT LETTER",#N/A,FALSE,"CFCCOMP";"DEBT OBLIGATION",#N/A,FALSE,"CFCCOMP";"OFFICERS CERTIFICATE",#N/A,FALSE,"CFCCOMP"}</definedName>
    <definedName name="wrn.CFC._.QUARTER." localSheetId="4"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7" hidden="1">{"COVER",#N/A,FALSE,"COVERPMT";"COMPANY ORDER",#N/A,FALSE,"COVERPMT";"EXHIBIT A",#N/A,FALSE,"COVERPMT"}</definedName>
    <definedName name="wrn.FUEL._.SCHEDULE." localSheetId="4" hidden="1">{"COVER",#N/A,FALSE,"COVERPMT";"COMPANY ORDER",#N/A,FALSE,"COVERPMT";"EXHIBIT A",#N/A,FALSE,"COVERPMT"}</definedName>
    <definedName name="wrn.FUEL._.SCHEDULE." localSheetId="3"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4" hidden="1">'Qtr Electric Business Class'!#REF!</definedName>
    <definedName name="Z_E3A30FBC_675D_4AD8_9B2D_12956792A138_.wvu.Rows" localSheetId="3" hidden="1">'Qtr Electric LMI'!#REF!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32" l="1"/>
  <c r="I9" i="30" l="1"/>
  <c r="H9" i="30"/>
  <c r="G9" i="30"/>
  <c r="F9" i="30"/>
  <c r="D9" i="30" l="1"/>
  <c r="E9" i="30"/>
  <c r="E16" i="29" l="1"/>
  <c r="J21" i="32"/>
  <c r="H20" i="32"/>
  <c r="F21" i="32"/>
  <c r="G21" i="32"/>
  <c r="H21" i="32"/>
  <c r="E8" i="29" l="1"/>
  <c r="I16" i="30" l="1"/>
  <c r="H16" i="30"/>
  <c r="G16" i="30"/>
  <c r="F16" i="30"/>
  <c r="E16" i="30"/>
  <c r="D16" i="30"/>
  <c r="H10" i="30"/>
  <c r="H18" i="30" s="1"/>
  <c r="I10" i="30"/>
  <c r="I18" i="30" s="1"/>
  <c r="E10" i="30"/>
  <c r="E18" i="30" s="1"/>
  <c r="H8" i="30"/>
  <c r="D8" i="30"/>
  <c r="D10" i="30" s="1"/>
  <c r="D18" i="30" s="1"/>
  <c r="I21" i="29"/>
  <c r="H17" i="29"/>
  <c r="I17" i="29"/>
  <c r="I11" i="29"/>
  <c r="F17" i="29"/>
  <c r="D17" i="29"/>
  <c r="H11" i="29"/>
  <c r="I9" i="29"/>
  <c r="I10" i="29"/>
  <c r="I8" i="29"/>
  <c r="F11" i="29"/>
  <c r="E11" i="29"/>
  <c r="D11" i="29"/>
  <c r="K22" i="32"/>
  <c r="J22" i="32"/>
  <c r="J11" i="32"/>
  <c r="K8" i="32"/>
  <c r="K11" i="32" s="1"/>
  <c r="K10" i="32"/>
  <c r="K9" i="32"/>
  <c r="K16" i="32"/>
  <c r="J16" i="32"/>
  <c r="K18" i="32"/>
  <c r="K14" i="32"/>
  <c r="K15" i="32"/>
  <c r="K24" i="32"/>
  <c r="J20" i="32"/>
  <c r="I22" i="32"/>
  <c r="I16" i="32"/>
  <c r="I11" i="32"/>
  <c r="H22" i="32"/>
  <c r="H18" i="32"/>
  <c r="H16" i="32"/>
  <c r="H15" i="32"/>
  <c r="H14" i="32"/>
  <c r="H11" i="32"/>
  <c r="H9" i="32"/>
  <c r="H10" i="32"/>
  <c r="H8" i="32"/>
  <c r="I26" i="32" l="1"/>
  <c r="J26" i="32"/>
  <c r="K26" i="32" s="1"/>
  <c r="E26" i="32" l="1"/>
  <c r="D26" i="32"/>
  <c r="G20" i="32"/>
  <c r="G18" i="32"/>
  <c r="G16" i="32"/>
  <c r="G15" i="32"/>
  <c r="G14" i="32"/>
  <c r="G11" i="32"/>
  <c r="G9" i="32"/>
  <c r="G10" i="32"/>
  <c r="G8" i="32"/>
  <c r="F24" i="32" l="1"/>
  <c r="E22" i="32"/>
  <c r="D22" i="32"/>
  <c r="F20" i="32"/>
  <c r="F22" i="32" s="1"/>
  <c r="F18" i="32"/>
  <c r="F16" i="32"/>
  <c r="E16" i="32"/>
  <c r="D16" i="32"/>
  <c r="F15" i="32"/>
  <c r="F14" i="32"/>
  <c r="F11" i="32"/>
  <c r="F9" i="32"/>
  <c r="F10" i="32"/>
  <c r="F8" i="32"/>
  <c r="E11" i="32"/>
  <c r="D11" i="32"/>
  <c r="G13" i="29"/>
  <c r="G16" i="29"/>
  <c r="G10" i="30"/>
  <c r="G18" i="30" s="1"/>
  <c r="F8" i="30"/>
  <c r="F10" i="30" s="1"/>
  <c r="F18" i="30" s="1"/>
  <c r="G9" i="29"/>
  <c r="G10" i="29"/>
  <c r="G8" i="29"/>
  <c r="E15" i="29" l="1"/>
  <c r="E17" i="29" s="1"/>
  <c r="E21" i="29" s="1"/>
  <c r="G15" i="29"/>
  <c r="G17" i="29" s="1"/>
  <c r="H24" i="32"/>
  <c r="H26" i="32" s="1"/>
  <c r="F26" i="32"/>
  <c r="G26" i="32" s="1"/>
  <c r="H19" i="29"/>
  <c r="H21" i="29" s="1"/>
  <c r="F19" i="29"/>
  <c r="F21" i="29" s="1"/>
  <c r="D19" i="29"/>
  <c r="D21" i="29" s="1"/>
  <c r="G11" i="29"/>
  <c r="G21" i="29" l="1"/>
  <c r="D16" i="47" l="1"/>
  <c r="C16" i="47"/>
  <c r="G63" i="50" l="1"/>
  <c r="F17" i="46" l="1"/>
  <c r="C17" i="46"/>
  <c r="H10" i="46" l="1"/>
  <c r="H9" i="46"/>
  <c r="H8" i="46"/>
  <c r="H7" i="46"/>
  <c r="G9" i="46"/>
  <c r="G16" i="46" s="1"/>
  <c r="H16" i="46" s="1"/>
  <c r="G8" i="46"/>
  <c r="G15" i="46" s="1"/>
  <c r="H15" i="46" s="1"/>
  <c r="G7" i="46"/>
  <c r="F9" i="46"/>
  <c r="F8" i="46"/>
  <c r="F7" i="46"/>
  <c r="E10" i="46"/>
  <c r="E9" i="46"/>
  <c r="E8" i="46"/>
  <c r="E7" i="46"/>
  <c r="D9" i="46"/>
  <c r="D8" i="46"/>
  <c r="D7" i="46"/>
  <c r="C9" i="46"/>
  <c r="C8" i="46"/>
  <c r="C7" i="46"/>
  <c r="D10" i="46" l="1"/>
  <c r="F10" i="46"/>
  <c r="D17" i="46"/>
  <c r="E17" i="46" s="1"/>
  <c r="G10" i="46"/>
  <c r="G14" i="46"/>
  <c r="C10" i="46"/>
  <c r="H14" i="46" l="1"/>
  <c r="G17" i="46"/>
  <c r="H17" i="46" s="1"/>
  <c r="L8" i="46"/>
  <c r="B3" i="30" l="1"/>
  <c r="B3" i="29"/>
  <c r="B3" i="32"/>
  <c r="O7" i="46" l="1"/>
  <c r="N7" i="46"/>
  <c r="L7" i="46"/>
  <c r="M7" i="46"/>
</calcChain>
</file>

<file path=xl/sharedStrings.xml><?xml version="1.0" encoding="utf-8"?>
<sst xmlns="http://schemas.openxmlformats.org/spreadsheetml/2006/main" count="278" uniqueCount="163">
  <si>
    <t>Residential</t>
  </si>
  <si>
    <t>Multifamily</t>
  </si>
  <si>
    <t>C&amp;I</t>
  </si>
  <si>
    <t>Peak Demand Reduction</t>
  </si>
  <si>
    <t>Reported Totals for Utility Administered Programs</t>
  </si>
  <si>
    <r>
      <t>Annual Energy Savings</t>
    </r>
    <r>
      <rPr>
        <vertAlign val="superscript"/>
        <sz val="9"/>
        <color indexed="9"/>
        <rFont val="Calibri"/>
        <family val="2"/>
        <scheme val="minor"/>
      </rPr>
      <t>1</t>
    </r>
  </si>
  <si>
    <t>Annual Target Retail Savings (MWh)</t>
  </si>
  <si>
    <t>Percent of Annual Target</t>
  </si>
  <si>
    <t>N/A</t>
  </si>
  <si>
    <t>Table 8 -  Benefit-Cost Test Results By Program</t>
  </si>
  <si>
    <t>Initial</t>
  </si>
  <si>
    <t>Final</t>
  </si>
  <si>
    <t>NJCT</t>
  </si>
  <si>
    <t>PCT</t>
  </si>
  <si>
    <t>PACT</t>
  </si>
  <si>
    <t>RIMT</t>
  </si>
  <si>
    <t>TRCT</t>
  </si>
  <si>
    <t>SCT</t>
  </si>
  <si>
    <t>Res Efficient Products</t>
  </si>
  <si>
    <t>Res Existing Homes</t>
  </si>
  <si>
    <t>Res Income Eligible</t>
  </si>
  <si>
    <t>n/a</t>
  </si>
  <si>
    <t>Res Behavioral Energy</t>
  </si>
  <si>
    <t>C&amp;I Small Non-Residential Efficiency</t>
  </si>
  <si>
    <t>C&amp;I Prescriptive</t>
  </si>
  <si>
    <t>C&amp;I Custom</t>
  </si>
  <si>
    <t>C&amp;I Energy Management</t>
  </si>
  <si>
    <t>C&amp;I Engineered Solutions</t>
  </si>
  <si>
    <t xml:space="preserve">In Word document only </t>
  </si>
  <si>
    <t>Participation</t>
  </si>
  <si>
    <t>NJCEP Comfort Partners</t>
  </si>
  <si>
    <t>Energy Efficiency and PDR Savings Summary</t>
  </si>
  <si>
    <t xml:space="preserve"> </t>
  </si>
  <si>
    <t>A</t>
  </si>
  <si>
    <t>B</t>
  </si>
  <si>
    <t>C</t>
  </si>
  <si>
    <t>E</t>
  </si>
  <si>
    <t>F</t>
  </si>
  <si>
    <t>Reported Participation Number YTD</t>
  </si>
  <si>
    <t>Residential Programs</t>
  </si>
  <si>
    <t>Sub Program</t>
  </si>
  <si>
    <t>Efficient Products*</t>
  </si>
  <si>
    <t>Appliance Recycling/Rebate, Behavioral, Retail Lighting, Marketplace, Midstream HVAC</t>
  </si>
  <si>
    <t>Existing Homes*</t>
  </si>
  <si>
    <t>Home Performance with Energy Star, Quick Home Energy Check</t>
  </si>
  <si>
    <t>Moderate Income Weatherization</t>
  </si>
  <si>
    <t>Total Residential</t>
  </si>
  <si>
    <t>Business Programs</t>
  </si>
  <si>
    <t>Sub-Program</t>
  </si>
  <si>
    <t>C&amp;I Direct Install*</t>
  </si>
  <si>
    <t>C&amp;I Rebate Program*</t>
  </si>
  <si>
    <t>Prescriptive/Custom, Midstream Lighting/HVAC</t>
  </si>
  <si>
    <t>Total Business</t>
  </si>
  <si>
    <t>Multi-Family*</t>
  </si>
  <si>
    <t>Pilot Programs</t>
  </si>
  <si>
    <t>Bring Your Own Thermostat, Commercial System Relief Program, Behavioral DR</t>
  </si>
  <si>
    <t>Total Pilot</t>
  </si>
  <si>
    <t>Portfolio Total</t>
  </si>
  <si>
    <t>* Denotes a core EE program. Home Performance with Energy Star only includes non-LMI; the comparable program for LMI participants is Comfort Partners, which is jointly administered by the State and Utilities.</t>
  </si>
  <si>
    <t>Ex Ante Energy Savings</t>
  </si>
  <si>
    <t>I</t>
  </si>
  <si>
    <t>J</t>
  </si>
  <si>
    <t>K</t>
  </si>
  <si>
    <t>L=K/J</t>
  </si>
  <si>
    <t>M=K*1.0345</t>
  </si>
  <si>
    <t>N</t>
  </si>
  <si>
    <t>O</t>
  </si>
  <si>
    <t>P</t>
  </si>
  <si>
    <t>Current Quarter Annual Retail Energy Savings (MWh)</t>
  </si>
  <si>
    <t>Annual Forecasted Retail Energy Savings (MWh)</t>
  </si>
  <si>
    <t>Reported Retail Energy Savings YTD (MWh)</t>
  </si>
  <si>
    <t>YTD % of Annual Energy Savings</t>
  </si>
  <si>
    <r>
      <t>Current Quarter Wholesale Energy Savings</t>
    </r>
    <r>
      <rPr>
        <vertAlign val="superscript"/>
        <sz val="9"/>
        <color rgb="FFFFFFFF"/>
        <rFont val="Calibri"/>
        <family val="2"/>
        <scheme val="minor"/>
      </rPr>
      <t>2</t>
    </r>
    <r>
      <rPr>
        <sz val="9"/>
        <color indexed="9"/>
        <rFont val="Calibri"/>
        <family val="2"/>
        <scheme val="minor"/>
      </rPr>
      <t xml:space="preserve"> (MWh)</t>
    </r>
  </si>
  <si>
    <t>Peak Demand Savings YTD (MW)</t>
  </si>
  <si>
    <t>Current Quarter Lifetime Retail Savings (MWh)</t>
  </si>
  <si>
    <t>Lifetime Retail Savings YTD (MWh)</t>
  </si>
  <si>
    <r>
      <t>Sub Program or Category</t>
    </r>
    <r>
      <rPr>
        <b/>
        <vertAlign val="superscript"/>
        <sz val="11"/>
        <color theme="1"/>
        <rFont val="Calibri"/>
        <family val="2"/>
        <scheme val="minor"/>
      </rPr>
      <t>1</t>
    </r>
  </si>
  <si>
    <t>Clean Heat Beneficial Electrification**</t>
  </si>
  <si>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are generally listed as categories for informational purposes only.</t>
    </r>
  </si>
  <si>
    <r>
      <rPr>
        <vertAlign val="superscript"/>
        <sz val="11"/>
        <rFont val="Calibri"/>
        <family val="2"/>
        <scheme val="minor"/>
      </rPr>
      <t>2</t>
    </r>
    <r>
      <rPr>
        <sz val="11"/>
        <rFont val="Calibri"/>
        <family val="2"/>
        <scheme val="minor"/>
      </rPr>
      <t xml:space="preserve"> Wholesale savings at the gross wholesale level include retail savings plus marginal line losses, using approved line loss factor in utility’s tariff grossed up by 1.5, per the Avoided Cost Methodology in the NJ Cost Test.</t>
    </r>
  </si>
  <si>
    <t xml:space="preserve">** Savings are in MMBtu and are not included in the portfolio MWh total. </t>
  </si>
  <si>
    <t>Incentive Expenditures (Customer Rebates and Low/no-cost financing)</t>
  </si>
  <si>
    <t>D</t>
  </si>
  <si>
    <t>Reported Incentive Costs YTD ($000)</t>
  </si>
  <si>
    <t>Reported Retail Energy Savings YTD (MWH)</t>
  </si>
  <si>
    <t>LMI</t>
  </si>
  <si>
    <t>Non-LMI or Unverified</t>
  </si>
  <si>
    <t>1  Income-qualified customers are directed to participate through the Comfort Partners or Moderate Income Weatherization programs.</t>
  </si>
  <si>
    <t>Small Commercial</t>
  </si>
  <si>
    <t>Large Commercial</t>
  </si>
  <si>
    <t>Multifamily*</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</si>
  <si>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</si>
  <si>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</si>
  <si>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</si>
  <si>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Retail (MWh)</t>
  </si>
  <si>
    <t>Annual Retail (Dth)</t>
  </si>
  <si>
    <t>Annual Target Retail Savings (Dth)</t>
  </si>
  <si>
    <t>Primary Metric Electric (MWh) - 2020/21  TRM</t>
  </si>
  <si>
    <t>Secondary Metric Electric (MWh) 2022 TRM</t>
  </si>
  <si>
    <t>Primary Metric - Gas (Dth) - 2020/21 TRM</t>
  </si>
  <si>
    <t>Secondary Metric - Gas (Dth) - 2022 TRM</t>
  </si>
  <si>
    <t>Annual Savings</t>
  </si>
  <si>
    <t>Lifetime Savings</t>
  </si>
  <si>
    <t>Figure F-1 - Program Year [2022] Portfolio-Level Annual Energy Savings – Primary vs. Secondary Metrics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</si>
  <si>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</si>
  <si>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</si>
  <si>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F-2 - Program Year [2022] Portfolio-Level Lifetime Energy Savings – Primary vs Secondary Metrics</t>
  </si>
  <si>
    <t xml:space="preserve">  </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</si>
  <si>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</si>
  <si>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</si>
  <si>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(insert Utility name)</t>
  </si>
  <si>
    <t>Program</t>
  </si>
  <si>
    <t>Dth held for transfer</t>
  </si>
  <si>
    <t>MWh held for transfer</t>
  </si>
  <si>
    <t>RES Existing Homes</t>
  </si>
  <si>
    <t>Income Eligible Weatherization</t>
  </si>
  <si>
    <t>RES Multifamily</t>
  </si>
  <si>
    <t>C&amp;I DI Small Non-Res</t>
  </si>
  <si>
    <t>Total</t>
  </si>
  <si>
    <t>Appendix H - Cost Effectiveness Test Details</t>
  </si>
  <si>
    <t>Thousands ($)</t>
  </si>
  <si>
    <t>Business</t>
  </si>
  <si>
    <t>MF</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</si>
  <si>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</si>
  <si>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</si>
  <si>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</si>
  <si>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</si>
  <si>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</si>
  <si>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</si>
  <si>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</si>
  <si>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</si>
  <si>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T&amp;D Costs</t>
  </si>
  <si>
    <t>Total Benefit = 1+2+3+4+5+6+7</t>
  </si>
  <si>
    <t>Lifetime Participant Costs</t>
  </si>
  <si>
    <t>Lifetime Administration Costs</t>
  </si>
  <si>
    <t>Lifetime Program Investment Costs</t>
  </si>
  <si>
    <t>Total Costs (9+10+11)</t>
  </si>
  <si>
    <t>Benefit Cost Ratio = (1+2+3+4+5+6+7)/(8+9+10)</t>
  </si>
  <si>
    <t>Particpant Cost Test (PCT)</t>
  </si>
  <si>
    <t>Lifetime Participant Benefits</t>
  </si>
  <si>
    <t>Lifetime Repayment Benefits</t>
  </si>
  <si>
    <t>Benefit Cost Ratio = (10+11+12)/(8+10)</t>
  </si>
  <si>
    <t>Program Administrator Cost Test (PAC)</t>
  </si>
  <si>
    <t>Benefit Cost ratio = (1+2+3+4+5+6+7)/(9+10+12)</t>
  </si>
  <si>
    <t>Ratepayer Impact Measure Test (RIM)</t>
  </si>
  <si>
    <t>Lifetime utility Revenue Gained</t>
  </si>
  <si>
    <t>Lifetime Utility Cost</t>
  </si>
  <si>
    <t>Benefit Cost ratio = (1+2+3+4+5+6+7+13)/(9+10+12+14)</t>
  </si>
  <si>
    <t>Societal Cost Test (SCT)</t>
  </si>
  <si>
    <t>Avoided Wholesale Volatility Costs</t>
  </si>
  <si>
    <t>Lifetime Avoided Emission Benefit</t>
  </si>
  <si>
    <t>Lifetime Economic Multiplier Benefit</t>
  </si>
  <si>
    <t>Total Benefit = (15+16+17+18+19+20+21+22+23)</t>
  </si>
  <si>
    <t>Total Costs = (24+25+26)</t>
  </si>
  <si>
    <t>Benefit Cost Ratio = (16+17+18+19+20+21+22+23+24)/(24+25+26)</t>
  </si>
  <si>
    <t>New Jersey Cost Test (NJCT)</t>
  </si>
  <si>
    <t>Lifetime Merit Order (DRIPE) Capacity Benefits</t>
  </si>
  <si>
    <t>Lifetime Avoided Ancillary Services Costs</t>
  </si>
  <si>
    <t>Lifetime Non Energy Benefits x 5%</t>
  </si>
  <si>
    <t>Total Benefit = 27+28+29+30+31+32+33+34+35</t>
  </si>
  <si>
    <t>Benefit Cost Ratio = (27+28+29+30+31+32+33+34+35)/(24+25+26)</t>
  </si>
  <si>
    <t>Net Present Value of Utility Cost Test Net Benefits (Thousands $)</t>
  </si>
  <si>
    <t>NPV = (1+2+3+4+5+6+7) - (9+10+12)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</si>
</sst>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_);_(* \(#,##0.000\);_(* &quot;-&quot;??_);_(@_)"/>
    <numFmt numFmtId="167" formatCode="0.0%"/>
    <numFmt numFmtId="168" formatCode="0.0"/>
    <numFmt numFmtId="169" formatCode="&quot;$&quot;#,##0"/>
  </numFmts>
  <fonts count="2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
      <sz val="12"/>
      <color theme="1"/>
      <name val="Calibri"/>
      <family val="2"/>
      <scheme val="minor"/>
    </font>
    <font>
      <sz val="11"/>
      <name val="Arial Black"/>
      <family val="2"/>
    </font>
    <font>
      <b/>
      <sz val="11"/>
      <color theme="0"/>
      <name val="Calibri"/>
      <family val="2"/>
      <scheme val="minor"/>
    </font>
    <font>
      <vertAlign val="superscript"/>
      <sz val="9"/>
      <color indexed="9"/>
      <name val="Calibri"/>
      <family val="2"/>
      <scheme val="minor"/>
    </font>
    <font>
      <b/>
      <sz val="11"/>
      <name val="Calibri "/>
    </font>
    <font>
      <sz val="11"/>
      <color theme="1"/>
      <name val="Arial"/>
      <family val="2"/>
    </font>
    <font>
      <b/>
      <sz val="14"/>
      <color theme="1"/>
      <name val="Arial"/>
      <family val="2"/>
    </font>
    <font>
      <b/>
      <sz val="14"/>
      <name val="Arial"/>
      <family val="2"/>
    </font>
    <font>
      <sz val="11"/>
      <name val="Arial"/>
      <family val="2"/>
    </font>
    <font>
      <vertAlign val="superscript"/>
      <sz val="11"/>
      <color theme="1"/>
      <name val="Arial"/>
      <family val="2"/>
    </font>
    <font>
      <b/>
      <sz val="12"/>
      <color theme="1"/>
      <name val="Calibri"/>
      <family val="2"/>
      <scheme val="minor"/>
    </font>
    <font>
      <b/>
      <sz val="11"/>
      <color indexed="9"/>
      <name val="Calibri"/>
      <family val="2"/>
      <scheme val="minor"/>
    </font>
    <font>
      <b/>
      <sz val="12"/>
      <color theme="1"/>
      <name val="Arial"/>
      <family val="2"/>
    </font>
    <font>
      <sz val="12"/>
      <color theme="1"/>
      <name val="Arial"/>
      <family val="2"/>
    </font>
    <font>
      <sz val="10"/>
      <name val="Tahoma"/>
      <family val="2"/>
    </font>
    <font>
      <sz val="8"/>
      <name val="Calibri"/>
      <family val="2"/>
      <scheme val="minor"/>
    </font>
  </fonts>
  <fills count="13">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rgb="FF1F457D"/>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theme="1" tint="4.9989318521683403E-2"/>
        <bgColor indexed="64"/>
      </patternFill>
    </fill>
  </fills>
  <borders count="38">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3" fillId="0" borderId="0"/>
    <xf numFmtId="0" fontId="14" fillId="0" borderId="0"/>
    <xf numFmtId="0" fontId="18" fillId="0" borderId="0"/>
    <xf numFmtId="0" fontId="27" fillId="0" borderId="0"/>
  </cellStyleXfs>
  <cellXfs count="237">
    <xf numFmtId="0" fontId="0" fillId="0" borderId="0" xfId="0"/>
    <xf numFmtId="0" fontId="4" fillId="0" borderId="0" xfId="0" applyFont="1"/>
    <xf numFmtId="164" fontId="0" fillId="0" borderId="0" xfId="1" applyNumberFormat="1" applyFont="1"/>
    <xf numFmtId="43" fontId="0" fillId="0" borderId="0" xfId="1" applyFont="1"/>
    <xf numFmtId="0" fontId="5" fillId="0" borderId="0" xfId="0" applyFont="1"/>
    <xf numFmtId="164" fontId="0" fillId="0" borderId="13" xfId="1" applyNumberFormat="1" applyFont="1" applyFill="1" applyBorder="1"/>
    <xf numFmtId="0" fontId="3" fillId="3" borderId="16" xfId="0" applyFont="1" applyFill="1" applyBorder="1"/>
    <xf numFmtId="0" fontId="0" fillId="0" borderId="15" xfId="0" applyBorder="1"/>
    <xf numFmtId="0" fontId="3" fillId="3" borderId="6" xfId="0" applyFont="1" applyFill="1" applyBorder="1"/>
    <xf numFmtId="164" fontId="3" fillId="3" borderId="8" xfId="1" applyNumberFormat="1" applyFont="1" applyFill="1" applyBorder="1" applyAlignment="1"/>
    <xf numFmtId="0" fontId="2" fillId="0" borderId="0" xfId="0" applyFont="1"/>
    <xf numFmtId="0" fontId="0" fillId="0" borderId="13" xfId="0" applyBorder="1"/>
    <xf numFmtId="0" fontId="10" fillId="0" borderId="0" xfId="0" applyFont="1"/>
    <xf numFmtId="164" fontId="3" fillId="3" borderId="7" xfId="1" applyNumberFormat="1" applyFont="1" applyFill="1" applyBorder="1" applyAlignment="1"/>
    <xf numFmtId="0" fontId="6" fillId="2" borderId="15" xfId="0" applyFont="1" applyFill="1" applyBorder="1" applyAlignment="1">
      <alignment horizontal="center" vertical="center" wrapText="1"/>
    </xf>
    <xf numFmtId="164" fontId="3" fillId="3" borderId="13" xfId="1" applyNumberFormat="1" applyFont="1" applyFill="1" applyBorder="1"/>
    <xf numFmtId="164" fontId="3" fillId="3" borderId="6" xfId="1" applyNumberFormat="1" applyFont="1" applyFill="1" applyBorder="1"/>
    <xf numFmtId="164" fontId="3" fillId="3" borderId="8" xfId="1" applyNumberFormat="1" applyFont="1" applyFill="1" applyBorder="1"/>
    <xf numFmtId="166" fontId="3" fillId="3" borderId="8" xfId="1" applyNumberFormat="1" applyFont="1" applyFill="1" applyBorder="1" applyAlignment="1"/>
    <xf numFmtId="164" fontId="7" fillId="7" borderId="6" xfId="1" applyNumberFormat="1" applyFont="1" applyFill="1" applyBorder="1" applyAlignment="1">
      <alignment horizontal="center" vertical="center" wrapText="1"/>
    </xf>
    <xf numFmtId="164" fontId="7" fillId="0" borderId="0" xfId="1" applyNumberFormat="1" applyFont="1" applyFill="1" applyBorder="1" applyAlignment="1">
      <alignment horizontal="center" vertical="center" wrapText="1"/>
    </xf>
    <xf numFmtId="0" fontId="7" fillId="2" borderId="22" xfId="0" applyFont="1" applyFill="1" applyBorder="1" applyAlignment="1">
      <alignment horizontal="center" vertical="center" wrapText="1"/>
    </xf>
    <xf numFmtId="164" fontId="7" fillId="2" borderId="23" xfId="1" applyNumberFormat="1" applyFont="1" applyFill="1" applyBorder="1" applyAlignment="1">
      <alignment horizontal="center" vertical="center" wrapText="1"/>
    </xf>
    <xf numFmtId="0" fontId="0" fillId="0" borderId="0" xfId="0" applyAlignment="1">
      <alignment wrapText="1"/>
    </xf>
    <xf numFmtId="164" fontId="7" fillId="2" borderId="24" xfId="1" applyNumberFormat="1" applyFont="1" applyFill="1" applyBorder="1" applyAlignment="1">
      <alignment horizontal="center" vertical="center" wrapText="1"/>
    </xf>
    <xf numFmtId="164" fontId="0" fillId="0" borderId="13" xfId="1" applyNumberFormat="1" applyFont="1" applyBorder="1"/>
    <xf numFmtId="164" fontId="0" fillId="0" borderId="0" xfId="1" applyNumberFormat="1" applyFont="1" applyFill="1" applyBorder="1"/>
    <xf numFmtId="164" fontId="1" fillId="0" borderId="0" xfId="1" applyNumberFormat="1" applyFont="1" applyFill="1" applyBorder="1"/>
    <xf numFmtId="164" fontId="7" fillId="2" borderId="0" xfId="1" applyNumberFormat="1" applyFont="1" applyFill="1" applyBorder="1" applyAlignment="1">
      <alignment horizontal="center" vertical="center" wrapText="1"/>
    </xf>
    <xf numFmtId="0" fontId="3" fillId="0" borderId="0" xfId="0" applyFont="1"/>
    <xf numFmtId="0" fontId="17" fillId="4" borderId="0" xfId="6" applyFont="1" applyFill="1"/>
    <xf numFmtId="0" fontId="19" fillId="0" borderId="0" xfId="7" applyFont="1"/>
    <xf numFmtId="0" fontId="18" fillId="0" borderId="0" xfId="7"/>
    <xf numFmtId="0" fontId="18" fillId="0" borderId="0" xfId="7" applyAlignment="1">
      <alignment vertical="top"/>
    </xf>
    <xf numFmtId="164" fontId="0" fillId="0" borderId="13" xfId="0" applyNumberFormat="1" applyBorder="1"/>
    <xf numFmtId="0" fontId="7" fillId="0" borderId="0" xfId="0" applyFont="1" applyAlignment="1">
      <alignment horizontal="center" vertical="center" wrapText="1"/>
    </xf>
    <xf numFmtId="165" fontId="0" fillId="0" borderId="0" xfId="2" applyNumberFormat="1" applyFont="1" applyFill="1" applyBorder="1"/>
    <xf numFmtId="10" fontId="0" fillId="0" borderId="0" xfId="3" applyNumberFormat="1" applyFont="1" applyFill="1" applyBorder="1" applyAlignment="1">
      <alignment horizontal="center" vertical="center"/>
    </xf>
    <xf numFmtId="0" fontId="0" fillId="0" borderId="35" xfId="0" applyBorder="1"/>
    <xf numFmtId="0" fontId="0" fillId="0" borderId="1" xfId="0" applyBorder="1"/>
    <xf numFmtId="0" fontId="3" fillId="0" borderId="35" xfId="0" applyFont="1" applyBorder="1" applyAlignment="1">
      <alignment horizontal="center" wrapText="1"/>
    </xf>
    <xf numFmtId="0" fontId="3" fillId="0" borderId="28" xfId="0" applyFont="1" applyBorder="1" applyAlignment="1">
      <alignment horizontal="center" wrapText="1"/>
    </xf>
    <xf numFmtId="0" fontId="3" fillId="0" borderId="1" xfId="0" applyFont="1" applyBorder="1" applyAlignment="1">
      <alignment horizontal="center" wrapText="1"/>
    </xf>
    <xf numFmtId="0" fontId="3" fillId="10" borderId="34" xfId="0" applyFont="1" applyFill="1" applyBorder="1"/>
    <xf numFmtId="0" fontId="0" fillId="10" borderId="27" xfId="0" applyFill="1" applyBorder="1"/>
    <xf numFmtId="0" fontId="0" fillId="10" borderId="34" xfId="0" applyFill="1" applyBorder="1"/>
    <xf numFmtId="0" fontId="0" fillId="0" borderId="34" xfId="0" applyBorder="1"/>
    <xf numFmtId="0" fontId="0" fillId="0" borderId="27" xfId="0" applyBorder="1"/>
    <xf numFmtId="0" fontId="3" fillId="0" borderId="21" xfId="0" applyFont="1" applyBorder="1"/>
    <xf numFmtId="0" fontId="0" fillId="0" borderId="33" xfId="0" applyBorder="1"/>
    <xf numFmtId="164" fontId="0" fillId="0" borderId="5" xfId="1" applyNumberFormat="1" applyFont="1" applyBorder="1"/>
    <xf numFmtId="9" fontId="0" fillId="0" borderId="4" xfId="3" applyFont="1" applyBorder="1"/>
    <xf numFmtId="9" fontId="0" fillId="0" borderId="14" xfId="3" applyFont="1" applyBorder="1"/>
    <xf numFmtId="164" fontId="0" fillId="8" borderId="6" xfId="1" applyNumberFormat="1" applyFont="1" applyFill="1" applyBorder="1"/>
    <xf numFmtId="164" fontId="0" fillId="8" borderId="8" xfId="1" applyNumberFormat="1" applyFont="1" applyFill="1" applyBorder="1"/>
    <xf numFmtId="9" fontId="0" fillId="8" borderId="7" xfId="3" applyFont="1" applyFill="1" applyBorder="1"/>
    <xf numFmtId="0" fontId="0" fillId="0" borderId="2" xfId="0" applyBorder="1" applyAlignment="1">
      <alignment wrapText="1"/>
    </xf>
    <xf numFmtId="0" fontId="0" fillId="0" borderId="32" xfId="0" applyBorder="1" applyAlignment="1">
      <alignment wrapText="1"/>
    </xf>
    <xf numFmtId="0" fontId="0" fillId="8" borderId="9" xfId="0" applyFill="1" applyBorder="1" applyAlignment="1">
      <alignment wrapText="1"/>
    </xf>
    <xf numFmtId="0" fontId="23" fillId="0" borderId="0" xfId="0" applyFont="1"/>
    <xf numFmtId="0" fontId="7" fillId="2" borderId="13" xfId="0" applyFont="1" applyFill="1" applyBorder="1" applyAlignment="1">
      <alignment horizontal="center" vertical="center" wrapText="1"/>
    </xf>
    <xf numFmtId="0" fontId="0" fillId="10" borderId="0" xfId="0" applyFill="1"/>
    <xf numFmtId="0" fontId="25" fillId="0" borderId="17" xfId="7" applyFont="1" applyBorder="1" applyAlignment="1">
      <alignment vertical="center"/>
    </xf>
    <xf numFmtId="0" fontId="25" fillId="0" borderId="17" xfId="7" applyFont="1" applyBorder="1" applyAlignment="1">
      <alignment horizontal="center" vertical="center"/>
    </xf>
    <xf numFmtId="0" fontId="26" fillId="0" borderId="13" xfId="7" applyFont="1" applyBorder="1"/>
    <xf numFmtId="0" fontId="25" fillId="0" borderId="13" xfId="7" applyFont="1" applyBorder="1"/>
    <xf numFmtId="0" fontId="24" fillId="2" borderId="10" xfId="0" applyFont="1" applyFill="1" applyBorder="1" applyAlignment="1">
      <alignment horizontal="center" vertical="center" wrapText="1"/>
    </xf>
    <xf numFmtId="164" fontId="24" fillId="2" borderId="11" xfId="1" applyNumberFormat="1" applyFont="1" applyFill="1" applyBorder="1" applyAlignment="1">
      <alignment horizontal="center" vertical="center" wrapText="1"/>
    </xf>
    <xf numFmtId="164" fontId="24" fillId="2" borderId="12" xfId="1" applyNumberFormat="1" applyFont="1" applyFill="1" applyBorder="1" applyAlignment="1">
      <alignment horizontal="center" vertical="center" wrapText="1"/>
    </xf>
    <xf numFmtId="164" fontId="24" fillId="2" borderId="0" xfId="1" applyNumberFormat="1" applyFont="1" applyFill="1" applyBorder="1" applyAlignment="1">
      <alignment horizontal="center" vertical="center" wrapText="1"/>
    </xf>
    <xf numFmtId="0" fontId="22" fillId="0" borderId="0" xfId="7" applyFont="1" applyAlignment="1">
      <alignment vertical="top" wrapText="1"/>
    </xf>
    <xf numFmtId="164" fontId="0" fillId="0" borderId="3" xfId="1" applyNumberFormat="1" applyFont="1" applyFill="1" applyBorder="1"/>
    <xf numFmtId="164" fontId="0" fillId="0" borderId="5" xfId="1" applyNumberFormat="1" applyFont="1" applyFill="1" applyBorder="1"/>
    <xf numFmtId="164" fontId="0" fillId="0" borderId="15" xfId="1" applyNumberFormat="1" applyFont="1" applyFill="1" applyBorder="1"/>
    <xf numFmtId="9" fontId="0" fillId="0" borderId="4" xfId="3" applyFont="1" applyFill="1" applyBorder="1"/>
    <xf numFmtId="9" fontId="0" fillId="0" borderId="14" xfId="3" applyFont="1" applyFill="1" applyBorder="1"/>
    <xf numFmtId="169" fontId="0" fillId="0" borderId="34" xfId="0" applyNumberFormat="1" applyBorder="1"/>
    <xf numFmtId="169" fontId="0" fillId="0" borderId="0" xfId="0" applyNumberFormat="1"/>
    <xf numFmtId="169" fontId="0" fillId="0" borderId="27" xfId="0" applyNumberFormat="1" applyBorder="1"/>
    <xf numFmtId="169" fontId="3" fillId="0" borderId="19" xfId="0" applyNumberFormat="1" applyFont="1" applyBorder="1"/>
    <xf numFmtId="169" fontId="3" fillId="0" borderId="20" xfId="0" applyNumberFormat="1" applyFont="1" applyBorder="1"/>
    <xf numFmtId="169" fontId="3" fillId="0" borderId="21" xfId="0" applyNumberFormat="1" applyFont="1" applyBorder="1"/>
    <xf numFmtId="0" fontId="3" fillId="0" borderId="27" xfId="0" applyFont="1" applyBorder="1"/>
    <xf numFmtId="169" fontId="3" fillId="0" borderId="34" xfId="0" applyNumberFormat="1" applyFont="1" applyBorder="1"/>
    <xf numFmtId="169" fontId="3" fillId="0" borderId="0" xfId="0" applyNumberFormat="1" applyFont="1"/>
    <xf numFmtId="169" fontId="3" fillId="0" borderId="27" xfId="0" applyNumberFormat="1" applyFont="1" applyBorder="1"/>
    <xf numFmtId="2" fontId="3" fillId="0" borderId="19" xfId="0" applyNumberFormat="1" applyFont="1" applyBorder="1"/>
    <xf numFmtId="2" fontId="3" fillId="0" borderId="20" xfId="0" applyNumberFormat="1" applyFont="1" applyBorder="1"/>
    <xf numFmtId="2" fontId="3" fillId="0" borderId="21" xfId="0" applyNumberFormat="1" applyFont="1" applyBorder="1"/>
    <xf numFmtId="169" fontId="0" fillId="0" borderId="34" xfId="0" quotePrefix="1" applyNumberFormat="1" applyBorder="1"/>
    <xf numFmtId="0" fontId="3" fillId="0" borderId="36" xfId="0" applyFont="1" applyBorder="1"/>
    <xf numFmtId="2" fontId="3" fillId="0" borderId="33" xfId="0" applyNumberFormat="1" applyFont="1" applyBorder="1"/>
    <xf numFmtId="2" fontId="3" fillId="0" borderId="29" xfId="0" applyNumberFormat="1" applyFont="1" applyBorder="1"/>
    <xf numFmtId="2" fontId="3" fillId="0" borderId="36" xfId="0" applyNumberFormat="1" applyFont="1" applyBorder="1"/>
    <xf numFmtId="169" fontId="3" fillId="0" borderId="31" xfId="0" applyNumberFormat="1" applyFont="1" applyBorder="1"/>
    <xf numFmtId="0" fontId="24" fillId="11" borderId="10" xfId="0" applyFont="1" applyFill="1" applyBorder="1" applyAlignment="1">
      <alignment horizontal="center" vertical="center" wrapText="1"/>
    </xf>
    <xf numFmtId="164" fontId="24" fillId="11" borderId="11" xfId="1" applyNumberFormat="1" applyFont="1" applyFill="1" applyBorder="1" applyAlignment="1">
      <alignment horizontal="center" vertical="center" wrapText="1"/>
    </xf>
    <xf numFmtId="164" fontId="24" fillId="11" borderId="12" xfId="1" applyNumberFormat="1" applyFont="1" applyFill="1" applyBorder="1" applyAlignment="1">
      <alignment horizontal="center" vertical="center" wrapText="1"/>
    </xf>
    <xf numFmtId="164" fontId="24" fillId="11" borderId="0" xfId="1" applyNumberFormat="1" applyFont="1" applyFill="1" applyBorder="1" applyAlignment="1">
      <alignment horizontal="center" vertical="center" wrapText="1"/>
    </xf>
    <xf numFmtId="168" fontId="0" fillId="0" borderId="13" xfId="1" applyNumberFormat="1" applyFont="1" applyBorder="1" applyAlignment="1">
      <alignment horizontal="right"/>
    </xf>
    <xf numFmtId="0" fontId="0" fillId="0" borderId="13" xfId="0" applyBorder="1" applyAlignment="1">
      <alignment horizontal="left" wrapText="1"/>
    </xf>
    <xf numFmtId="164" fontId="1" fillId="0" borderId="13" xfId="1" applyNumberFormat="1" applyFont="1" applyFill="1" applyBorder="1"/>
    <xf numFmtId="3" fontId="26" fillId="0" borderId="13" xfId="1" applyNumberFormat="1" applyFont="1" applyBorder="1"/>
    <xf numFmtId="164" fontId="0" fillId="9" borderId="3" xfId="1" applyNumberFormat="1" applyFont="1" applyFill="1" applyBorder="1"/>
    <xf numFmtId="164" fontId="0" fillId="9" borderId="5" xfId="1" applyNumberFormat="1" applyFont="1" applyFill="1" applyBorder="1"/>
    <xf numFmtId="9" fontId="0" fillId="9" borderId="4" xfId="3" applyFont="1" applyFill="1" applyBorder="1"/>
    <xf numFmtId="164" fontId="0" fillId="9" borderId="15" xfId="1" applyNumberFormat="1" applyFont="1" applyFill="1" applyBorder="1"/>
    <xf numFmtId="164" fontId="0" fillId="9" borderId="13" xfId="1" applyNumberFormat="1" applyFont="1" applyFill="1" applyBorder="1"/>
    <xf numFmtId="9" fontId="0" fillId="9" borderId="14" xfId="3" applyFont="1" applyFill="1" applyBorder="1"/>
    <xf numFmtId="3" fontId="26" fillId="9" borderId="13" xfId="1" applyNumberFormat="1" applyFont="1" applyFill="1" applyBorder="1"/>
    <xf numFmtId="0" fontId="0" fillId="4" borderId="15" xfId="0" applyFill="1" applyBorder="1"/>
    <xf numFmtId="0" fontId="0" fillId="0" borderId="14" xfId="0" applyBorder="1" applyAlignment="1">
      <alignment horizontal="left" vertical="center" wrapText="1"/>
    </xf>
    <xf numFmtId="0" fontId="0" fillId="4" borderId="14" xfId="0" applyFill="1" applyBorder="1"/>
    <xf numFmtId="0" fontId="0" fillId="0" borderId="14" xfId="0" applyBorder="1" applyAlignment="1">
      <alignment wrapText="1"/>
    </xf>
    <xf numFmtId="0" fontId="0" fillId="4" borderId="15" xfId="0" applyFill="1" applyBorder="1" applyAlignment="1">
      <alignment horizontal="left" vertical="center"/>
    </xf>
    <xf numFmtId="164" fontId="0" fillId="0" borderId="13" xfId="1" applyNumberFormat="1" applyFont="1" applyFill="1" applyBorder="1" applyAlignment="1">
      <alignment vertical="center"/>
    </xf>
    <xf numFmtId="5" fontId="0" fillId="0" borderId="13" xfId="0" applyNumberFormat="1" applyBorder="1" applyAlignment="1">
      <alignment vertical="center"/>
    </xf>
    <xf numFmtId="0" fontId="0" fillId="0" borderId="13" xfId="0" applyBorder="1" applyAlignment="1">
      <alignment vertical="center"/>
    </xf>
    <xf numFmtId="164" fontId="0" fillId="0" borderId="13" xfId="1" applyNumberFormat="1" applyFont="1" applyBorder="1" applyAlignment="1">
      <alignment vertical="center"/>
    </xf>
    <xf numFmtId="0" fontId="7" fillId="6" borderId="13" xfId="0" applyFont="1" applyFill="1" applyBorder="1" applyAlignment="1">
      <alignment horizontal="center" vertical="center" wrapText="1"/>
    </xf>
    <xf numFmtId="0" fontId="0" fillId="2" borderId="13" xfId="0" applyFill="1" applyBorder="1" applyAlignment="1">
      <alignment vertical="center" wrapText="1"/>
    </xf>
    <xf numFmtId="164" fontId="0" fillId="2" borderId="13" xfId="1" applyNumberFormat="1" applyFont="1" applyFill="1" applyBorder="1" applyAlignment="1">
      <alignment vertical="center" wrapText="1"/>
    </xf>
    <xf numFmtId="164" fontId="0" fillId="5" borderId="13" xfId="1" applyNumberFormat="1" applyFont="1" applyFill="1" applyBorder="1" applyAlignment="1">
      <alignment vertical="center"/>
    </xf>
    <xf numFmtId="0" fontId="0" fillId="5" borderId="13" xfId="0" applyFill="1" applyBorder="1" applyAlignment="1">
      <alignment vertical="center"/>
    </xf>
    <xf numFmtId="164" fontId="3" fillId="12" borderId="13" xfId="1" applyNumberFormat="1" applyFont="1" applyFill="1" applyBorder="1" applyAlignment="1"/>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3" fillId="3" borderId="15" xfId="0" applyFont="1" applyFill="1" applyBorder="1"/>
    <xf numFmtId="0" fontId="3" fillId="3" borderId="14" xfId="0" applyFont="1" applyFill="1" applyBorder="1"/>
    <xf numFmtId="0" fontId="0" fillId="4" borderId="14" xfId="0" applyFill="1" applyBorder="1" applyAlignment="1">
      <alignment wrapText="1"/>
    </xf>
    <xf numFmtId="0" fontId="3" fillId="12" borderId="14" xfId="0" applyFont="1" applyFill="1" applyBorder="1"/>
    <xf numFmtId="0" fontId="0" fillId="2" borderId="15" xfId="0" applyFill="1" applyBorder="1" applyAlignment="1">
      <alignment vertical="center" wrapText="1"/>
    </xf>
    <xf numFmtId="0" fontId="0" fillId="2" borderId="14" xfId="0" applyFill="1" applyBorder="1" applyAlignment="1">
      <alignment vertical="center" wrapText="1"/>
    </xf>
    <xf numFmtId="0" fontId="0" fillId="0" borderId="15" xfId="0" applyBorder="1" applyAlignment="1">
      <alignment wrapText="1"/>
    </xf>
    <xf numFmtId="0" fontId="0" fillId="4" borderId="15" xfId="0" applyFill="1" applyBorder="1" applyAlignment="1">
      <alignment wrapText="1"/>
    </xf>
    <xf numFmtId="164" fontId="3" fillId="12" borderId="14" xfId="1" applyNumberFormat="1" applyFont="1" applyFill="1" applyBorder="1" applyAlignment="1"/>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164" fontId="0" fillId="0" borderId="15" xfId="1" applyNumberFormat="1" applyFont="1" applyFill="1" applyBorder="1" applyAlignment="1">
      <alignment vertical="center"/>
    </xf>
    <xf numFmtId="164" fontId="0" fillId="0" borderId="15" xfId="1" applyNumberFormat="1" applyFont="1" applyBorder="1" applyAlignment="1">
      <alignment vertical="center"/>
    </xf>
    <xf numFmtId="164" fontId="3" fillId="3" borderId="15" xfId="1" applyNumberFormat="1" applyFont="1" applyFill="1" applyBorder="1"/>
    <xf numFmtId="164" fontId="0" fillId="2" borderId="15" xfId="1" applyNumberFormat="1" applyFont="1" applyFill="1" applyBorder="1" applyAlignment="1">
      <alignment vertical="center" wrapText="1"/>
    </xf>
    <xf numFmtId="0" fontId="0" fillId="0" borderId="14" xfId="0" applyBorder="1" applyAlignment="1">
      <alignment vertical="center"/>
    </xf>
    <xf numFmtId="0" fontId="3" fillId="3" borderId="18" xfId="0" applyFont="1" applyFill="1" applyBorder="1"/>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167" fontId="0" fillId="2" borderId="13" xfId="3" applyNumberFormat="1" applyFont="1" applyFill="1" applyBorder="1" applyAlignment="1">
      <alignment horizontal="right" vertical="center" wrapText="1"/>
    </xf>
    <xf numFmtId="166" fontId="0" fillId="2" borderId="13" xfId="1" applyNumberFormat="1" applyFont="1" applyFill="1" applyBorder="1" applyAlignment="1">
      <alignment vertical="center" wrapText="1"/>
    </xf>
    <xf numFmtId="164" fontId="0" fillId="0" borderId="13" xfId="1" applyNumberFormat="1" applyFont="1" applyFill="1" applyBorder="1" applyAlignment="1">
      <alignment horizontal="right"/>
    </xf>
    <xf numFmtId="166" fontId="0" fillId="0" borderId="13" xfId="1" applyNumberFormat="1" applyFont="1" applyFill="1" applyBorder="1"/>
    <xf numFmtId="167" fontId="3" fillId="3" borderId="13" xfId="3" applyNumberFormat="1" applyFont="1" applyFill="1" applyBorder="1" applyAlignment="1">
      <alignment horizontal="right"/>
    </xf>
    <xf numFmtId="166" fontId="3" fillId="3" borderId="13" xfId="1" applyNumberFormat="1" applyFont="1" applyFill="1" applyBorder="1" applyAlignment="1"/>
    <xf numFmtId="164" fontId="7" fillId="7" borderId="8" xfId="1" applyNumberFormat="1"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3" fillId="12" borderId="7" xfId="0" applyFont="1" applyFill="1" applyBorder="1"/>
    <xf numFmtId="164" fontId="0" fillId="0" borderId="15" xfId="1" applyNumberFormat="1" applyFont="1" applyFill="1" applyBorder="1" applyAlignment="1">
      <alignment horizontal="right"/>
    </xf>
    <xf numFmtId="164" fontId="0" fillId="0" borderId="14" xfId="1" applyNumberFormat="1" applyFont="1" applyFill="1" applyBorder="1"/>
    <xf numFmtId="164" fontId="3" fillId="3" borderId="14" xfId="1" applyNumberFormat="1" applyFont="1" applyFill="1" applyBorder="1" applyAlignment="1"/>
    <xf numFmtId="164" fontId="0" fillId="2" borderId="14" xfId="1" applyNumberFormat="1" applyFont="1" applyFill="1" applyBorder="1" applyAlignment="1">
      <alignment vertical="center" wrapText="1"/>
    </xf>
    <xf numFmtId="164" fontId="0" fillId="0" borderId="14" xfId="1" applyNumberFormat="1" applyFont="1" applyFill="1" applyBorder="1" applyAlignment="1">
      <alignment horizontal="right"/>
    </xf>
    <xf numFmtId="167" fontId="3" fillId="3" borderId="8" xfId="3" applyNumberFormat="1" applyFont="1" applyFill="1" applyBorder="1" applyAlignment="1">
      <alignment horizontal="right"/>
    </xf>
    <xf numFmtId="164" fontId="0" fillId="0" borderId="13" xfId="1" applyNumberFormat="1" applyFont="1" applyBorder="1" applyAlignment="1">
      <alignment horizontal="center" vertical="center"/>
    </xf>
    <xf numFmtId="164" fontId="3" fillId="12" borderId="15" xfId="1" applyNumberFormat="1" applyFont="1" applyFill="1" applyBorder="1"/>
    <xf numFmtId="164" fontId="3" fillId="12" borderId="13" xfId="1" applyNumberFormat="1" applyFont="1" applyFill="1" applyBorder="1"/>
    <xf numFmtId="164" fontId="0" fillId="12" borderId="16" xfId="1" applyNumberFormat="1" applyFont="1" applyFill="1" applyBorder="1" applyAlignment="1">
      <alignment vertical="center" wrapText="1"/>
    </xf>
    <xf numFmtId="164" fontId="0" fillId="12" borderId="17" xfId="1" applyNumberFormat="1" applyFont="1" applyFill="1" applyBorder="1" applyAlignment="1">
      <alignment vertical="center" wrapText="1"/>
    </xf>
    <xf numFmtId="167" fontId="0" fillId="12" borderId="17" xfId="3" applyNumberFormat="1" applyFont="1" applyFill="1" applyBorder="1" applyAlignment="1">
      <alignment horizontal="right" vertical="center" wrapText="1"/>
    </xf>
    <xf numFmtId="166" fontId="0" fillId="12" borderId="17" xfId="1" applyNumberFormat="1" applyFont="1" applyFill="1" applyBorder="1" applyAlignment="1">
      <alignment vertical="center" wrapText="1"/>
    </xf>
    <xf numFmtId="164" fontId="0" fillId="12" borderId="18" xfId="1" applyNumberFormat="1" applyFont="1" applyFill="1" applyBorder="1" applyAlignment="1">
      <alignment vertical="center" wrapText="1"/>
    </xf>
    <xf numFmtId="167" fontId="3" fillId="12" borderId="13" xfId="3" applyNumberFormat="1" applyFont="1" applyFill="1" applyBorder="1" applyAlignment="1">
      <alignment horizontal="right"/>
    </xf>
    <xf numFmtId="166" fontId="3" fillId="12" borderId="13" xfId="1" applyNumberFormat="1" applyFont="1" applyFill="1" applyBorder="1"/>
    <xf numFmtId="164" fontId="0" fillId="0" borderId="15" xfId="1" applyNumberFormat="1" applyFont="1" applyBorder="1" applyAlignment="1">
      <alignment horizontal="center" vertical="center"/>
    </xf>
    <xf numFmtId="164" fontId="0" fillId="0" borderId="13" xfId="1" applyNumberFormat="1" applyFont="1" applyFill="1" applyBorder="1" applyAlignment="1">
      <alignment horizontal="center" vertical="center"/>
    </xf>
    <xf numFmtId="167" fontId="0" fillId="0" borderId="13" xfId="1" applyNumberFormat="1" applyFont="1" applyFill="1" applyBorder="1" applyAlignment="1">
      <alignment horizontal="right"/>
    </xf>
    <xf numFmtId="164" fontId="0" fillId="0" borderId="14" xfId="1" applyNumberFormat="1" applyFont="1" applyFill="1" applyBorder="1" applyAlignment="1">
      <alignment horizontal="center" vertical="center"/>
    </xf>
    <xf numFmtId="5" fontId="0" fillId="0" borderId="13" xfId="1" applyNumberFormat="1" applyFont="1" applyFill="1" applyBorder="1" applyAlignment="1">
      <alignment horizontal="right"/>
    </xf>
    <xf numFmtId="5" fontId="0" fillId="0" borderId="13" xfId="1" applyNumberFormat="1" applyFont="1" applyBorder="1" applyAlignment="1">
      <alignment vertical="center"/>
    </xf>
    <xf numFmtId="5" fontId="3" fillId="3" borderId="13" xfId="1" applyNumberFormat="1" applyFont="1" applyFill="1" applyBorder="1"/>
    <xf numFmtId="0" fontId="0" fillId="4" borderId="14" xfId="0" applyFill="1" applyBorder="1" applyAlignment="1">
      <alignment horizontal="left" vertical="center" wrapText="1"/>
    </xf>
    <xf numFmtId="0" fontId="3" fillId="3" borderId="7" xfId="0" applyFont="1" applyFill="1" applyBorder="1"/>
    <xf numFmtId="37" fontId="0" fillId="0" borderId="15" xfId="1" applyNumberFormat="1" applyFont="1" applyFill="1" applyBorder="1" applyAlignment="1">
      <alignment horizontal="right"/>
    </xf>
    <xf numFmtId="37" fontId="0" fillId="0" borderId="15" xfId="1" applyNumberFormat="1" applyFont="1" applyBorder="1" applyAlignment="1">
      <alignment vertical="center"/>
    </xf>
    <xf numFmtId="164" fontId="3" fillId="3" borderId="14" xfId="1" applyNumberFormat="1" applyFont="1" applyFill="1" applyBorder="1"/>
    <xf numFmtId="164" fontId="0" fillId="5" borderId="15" xfId="1" applyNumberFormat="1" applyFont="1" applyFill="1" applyBorder="1" applyAlignment="1">
      <alignment vertical="center"/>
    </xf>
    <xf numFmtId="166" fontId="0" fillId="2" borderId="14" xfId="1" applyNumberFormat="1" applyFont="1" applyFill="1" applyBorder="1" applyAlignment="1">
      <alignment vertical="center" wrapText="1"/>
    </xf>
    <xf numFmtId="164" fontId="3" fillId="3" borderId="7" xfId="1" applyNumberFormat="1" applyFont="1" applyFill="1" applyBorder="1"/>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wrapText="1"/>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wrapText="1"/>
    </xf>
    <xf numFmtId="164" fontId="3" fillId="0" borderId="15" xfId="1" applyNumberFormat="1" applyFont="1" applyFill="1" applyBorder="1"/>
    <xf numFmtId="164" fontId="3" fillId="0" borderId="13" xfId="1" applyNumberFormat="1" applyFont="1" applyFill="1" applyBorder="1"/>
    <xf numFmtId="164" fontId="3" fillId="0" borderId="14" xfId="1" applyNumberFormat="1" applyFont="1" applyFill="1" applyBorder="1" applyAlignment="1">
      <alignment horizontal="right"/>
    </xf>
    <xf numFmtId="0" fontId="0" fillId="0" borderId="15" xfId="0" applyBorder="1" applyAlignment="1">
      <alignment vertical="center"/>
    </xf>
    <xf numFmtId="3" fontId="0" fillId="0" borderId="13" xfId="0" applyNumberFormat="1" applyBorder="1" applyAlignment="1">
      <alignment vertical="center"/>
    </xf>
    <xf numFmtId="164" fontId="3" fillId="0" borderId="14" xfId="1" applyNumberFormat="1" applyFont="1" applyFill="1" applyBorder="1" applyAlignment="1"/>
    <xf numFmtId="169" fontId="0" fillId="0" borderId="13" xfId="0" applyNumberFormat="1" applyBorder="1" applyAlignment="1">
      <alignment vertical="center"/>
    </xf>
    <xf numFmtId="5" fontId="3" fillId="0" borderId="13" xfId="1" applyNumberFormat="1" applyFont="1" applyFill="1" applyBorder="1"/>
    <xf numFmtId="5" fontId="3" fillId="3" borderId="8" xfId="1" applyNumberFormat="1" applyFont="1" applyFill="1" applyBorder="1"/>
    <xf numFmtId="0" fontId="0" fillId="0" borderId="13" xfId="0" applyBorder="1" applyAlignment="1">
      <alignment horizontal="center" vertical="center"/>
    </xf>
    <xf numFmtId="6" fontId="0" fillId="0" borderId="13" xfId="0" applyNumberFormat="1" applyBorder="1" applyAlignment="1">
      <alignment vertical="center"/>
    </xf>
    <xf numFmtId="164" fontId="0" fillId="5" borderId="14" xfId="1" applyNumberFormat="1" applyFont="1" applyFill="1" applyBorder="1" applyAlignment="1">
      <alignment vertical="center"/>
    </xf>
    <xf numFmtId="0" fontId="3" fillId="3" borderId="16" xfId="0" applyFont="1" applyFill="1" applyBorder="1" applyAlignment="1">
      <alignment horizontal="center" vertical="center" wrapText="1"/>
    </xf>
    <xf numFmtId="164" fontId="0" fillId="0" borderId="14" xfId="1" applyNumberFormat="1" applyFont="1" applyFill="1" applyBorder="1" applyAlignment="1">
      <alignment vertical="center"/>
    </xf>
    <xf numFmtId="0" fontId="0" fillId="0" borderId="15" xfId="0" applyBorder="1" applyAlignment="1">
      <alignment horizontal="left" vertical="center" wrapText="1"/>
    </xf>
    <xf numFmtId="0" fontId="7" fillId="2" borderId="8" xfId="0" applyFont="1" applyFill="1" applyBorder="1" applyAlignment="1">
      <alignment horizontal="center" vertical="center" wrapText="1"/>
    </xf>
    <xf numFmtId="0" fontId="0" fillId="0" borderId="0" xfId="0" applyAlignment="1">
      <alignment horizontal="left" wrapText="1"/>
    </xf>
    <xf numFmtId="0" fontId="7" fillId="2" borderId="37"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24" fillId="11" borderId="13"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0" fillId="0" borderId="0" xfId="0" applyFont="1" applyAlignment="1">
      <alignment horizontal="left" wrapText="1"/>
    </xf>
    <xf numFmtId="0" fontId="0" fillId="0" borderId="15" xfId="0" applyBorder="1" applyAlignment="1">
      <alignment horizontal="left" vertical="center" wrapText="1"/>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164" fontId="15" fillId="2" borderId="15" xfId="1" applyNumberFormat="1" applyFont="1" applyFill="1" applyBorder="1" applyAlignment="1">
      <alignment horizontal="center" vertical="center" wrapText="1"/>
    </xf>
    <xf numFmtId="164" fontId="15" fillId="2" borderId="14" xfId="1"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164" fontId="7" fillId="2" borderId="6" xfId="1" applyNumberFormat="1" applyFont="1" applyFill="1" applyBorder="1" applyAlignment="1">
      <alignment horizontal="center" vertical="center" wrapText="1"/>
    </xf>
    <xf numFmtId="164" fontId="7" fillId="2" borderId="8" xfId="1" applyNumberFormat="1" applyFont="1" applyFill="1" applyBorder="1" applyAlignment="1">
      <alignment horizontal="center" vertical="center" wrapText="1"/>
    </xf>
    <xf numFmtId="164" fontId="7" fillId="6" borderId="8" xfId="1" applyNumberFormat="1"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2" fillId="0" borderId="28" xfId="7" applyFont="1" applyBorder="1" applyAlignment="1">
      <alignment horizontal="left" vertical="top" wrapText="1"/>
    </xf>
    <xf numFmtId="0" fontId="21" fillId="0" borderId="0" xfId="7" applyFont="1" applyAlignment="1">
      <alignment horizontal="left" vertical="center" wrapText="1"/>
    </xf>
    <xf numFmtId="0" fontId="18" fillId="0" borderId="0" xfId="7" applyAlignment="1">
      <alignment horizontal="left" vertical="center" wrapText="1"/>
    </xf>
    <xf numFmtId="0" fontId="25" fillId="0" borderId="26" xfId="7" applyFont="1" applyBorder="1" applyAlignment="1">
      <alignment horizontal="center" vertical="center"/>
    </xf>
    <xf numFmtId="0" fontId="25" fillId="0" borderId="20" xfId="7" applyFont="1" applyBorder="1" applyAlignment="1">
      <alignment horizontal="center" vertical="center"/>
    </xf>
    <xf numFmtId="0" fontId="25" fillId="0" borderId="25" xfId="7" applyFont="1" applyBorder="1" applyAlignment="1">
      <alignment horizontal="center" vertical="center"/>
    </xf>
  </cellXfs>
  <cellStyles count="9">
    <cellStyle name="Comma" xfId="1" builtinId="3"/>
    <cellStyle name="Currency" xfId="2" builtinId="4"/>
    <cellStyle name="Normal" xfId="0" builtinId="0"/>
    <cellStyle name="Normal 10 2" xfId="4"/>
    <cellStyle name="Normal 2" xfId="5"/>
    <cellStyle name="Normal 2 2" xfId="7"/>
    <cellStyle name="Normal 4" xfId="8"/>
    <cellStyle name="Normal_Revised Exhibit 1_021810_Eberts" xfId="6"/>
    <cellStyle name="Percent" xfId="3" builtinId="5"/>
  </cellStyles>
  <dxfs count="0"/>
  <tableStyles count="0" defaultTableStyle="TableStyleMedium2" defaultPivotStyle="PivotStyleLight16"/>
  <colors>
    <mruColors>
      <color rgb="FF1F45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Metrics'!$L$6:$O$6</c:f>
              <c:strCache>
                <c:ptCount val="4"/>
                <c:pt idx="0">
                  <c:v>Primary Metric Electric (MWh) - 2020/21  TRM</c:v>
                </c:pt>
                <c:pt idx="1">
                  <c:v>Secondary Metric Electric (MWh) 2022 TRM</c:v>
                </c:pt>
                <c:pt idx="2">
                  <c:v>Primary Metric - Gas (Dth) - 2020/21 TRM</c:v>
                </c:pt>
                <c:pt idx="3">
                  <c:v>Secondary Metric - Gas (Dth) - 2022 TRM</c:v>
                </c:pt>
              </c:strCache>
            </c:strRef>
          </c:cat>
          <c:val>
            <c:numRef>
              <c:f>'AP F - Secondary Metrics'!$L$7:$O$7</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D7D5-4490-B6EF-0055D0B63535}"/>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Metrics'!$L$6:$M$6</c:f>
              <c:strCache>
                <c:ptCount val="2"/>
                <c:pt idx="0">
                  <c:v>Primary Metric Electric (MWh) - 2020/21  TRM</c:v>
                </c:pt>
                <c:pt idx="1">
                  <c:v>Secondary Metric Electric (MWh) 2022 TRM</c:v>
                </c:pt>
              </c:strCache>
            </c:strRef>
          </c:cat>
          <c:val>
            <c:numRef>
              <c:f>'AP F - Secondary Metrics'!$L$8:$M$8</c:f>
              <c:numCache>
                <c:formatCode>_(* #,##0_);_(* \(#,##0\);_(* "-"??_);_(@_)</c:formatCode>
                <c:ptCount val="2"/>
                <c:pt idx="0">
                  <c:v>0</c:v>
                </c:pt>
                <c:pt idx="1">
                  <c:v>3625802.1097407416</c:v>
                </c:pt>
              </c:numCache>
            </c:numRef>
          </c:val>
          <c:extLst>
            <c:ext xmlns:c16="http://schemas.microsoft.com/office/drawing/2014/chart" uri="{C3380CC4-5D6E-409C-BE32-E72D297353CC}">
              <c16:uniqueId val="{00000000-7A54-4E7D-AB0A-66391554A25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41031</xdr:colOff>
      <xdr:row>10</xdr:row>
      <xdr:rowOff>96779</xdr:rowOff>
    </xdr:from>
    <xdr:to>
      <xdr:col>16</xdr:col>
      <xdr:colOff>228600</xdr:colOff>
      <xdr:row>17</xdr:row>
      <xdr:rowOff>390525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73045</xdr:colOff>
      <xdr:row>19</xdr:row>
      <xdr:rowOff>116211</xdr:rowOff>
    </xdr:from>
    <xdr:to>
      <xdr:col>14</xdr:col>
      <xdr:colOff>904875</xdr:colOff>
      <xdr:row>31</xdr:row>
      <xdr:rowOff>13667</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N13"/>
  <sheetViews>
    <sheetView zoomScaleNormal="100" workbookViewId="0">
      <selection activeCell="B4" sqref="B4"/>
    </sheetView>
  </sheetViews>
  <sheetFormatPr defaultRowHeight="14.5"/>
  <cols>
    <col min="1" max="1" width="3.81640625" customWidth="1"/>
    <col min="2" max="2" width="20.81640625" customWidth="1"/>
    <col min="3" max="14" width="6.7265625" customWidth="1"/>
    <col min="15" max="15" width="3.81640625" customWidth="1"/>
  </cols>
  <sheetData>
    <row r="1" spans="2:14" ht="15.5">
      <c r="B1" s="59" t="s">
        <v>9</v>
      </c>
    </row>
    <row r="2" spans="2:14">
      <c r="B2" s="210"/>
      <c r="C2" s="212" t="s">
        <v>10</v>
      </c>
      <c r="D2" s="212"/>
      <c r="E2" s="212"/>
      <c r="F2" s="212"/>
      <c r="G2" s="212"/>
      <c r="H2" s="212"/>
      <c r="I2" s="213" t="s">
        <v>11</v>
      </c>
      <c r="J2" s="213"/>
      <c r="K2" s="213"/>
      <c r="L2" s="213"/>
      <c r="M2" s="213"/>
      <c r="N2" s="213"/>
    </row>
    <row r="3" spans="2:14">
      <c r="B3" s="211"/>
      <c r="C3" s="95" t="s">
        <v>12</v>
      </c>
      <c r="D3" s="96" t="s">
        <v>13</v>
      </c>
      <c r="E3" s="96" t="s">
        <v>14</v>
      </c>
      <c r="F3" s="97" t="s">
        <v>15</v>
      </c>
      <c r="G3" s="98" t="s">
        <v>16</v>
      </c>
      <c r="H3" s="98" t="s">
        <v>17</v>
      </c>
      <c r="I3" s="66" t="s">
        <v>12</v>
      </c>
      <c r="J3" s="67" t="s">
        <v>13</v>
      </c>
      <c r="K3" s="67" t="s">
        <v>14</v>
      </c>
      <c r="L3" s="68" t="s">
        <v>15</v>
      </c>
      <c r="M3" s="69" t="s">
        <v>16</v>
      </c>
      <c r="N3" s="69" t="s">
        <v>17</v>
      </c>
    </row>
    <row r="4" spans="2:14" ht="32.15" customHeight="1">
      <c r="B4" s="100" t="s">
        <v>18</v>
      </c>
      <c r="C4" s="99">
        <v>1.6912953660334422</v>
      </c>
      <c r="D4" s="99">
        <v>7.6873094770242494</v>
      </c>
      <c r="E4" s="99">
        <v>0.88903672878263074</v>
      </c>
      <c r="F4" s="99">
        <v>0.55795752066447302</v>
      </c>
      <c r="G4" s="99">
        <v>0.69537437664100765</v>
      </c>
      <c r="H4" s="99">
        <v>2.3100122391922571</v>
      </c>
      <c r="I4" s="99"/>
      <c r="J4" s="99"/>
      <c r="K4" s="99"/>
      <c r="L4" s="99"/>
      <c r="M4" s="99"/>
      <c r="N4" s="99"/>
    </row>
    <row r="5" spans="2:14" ht="32.15" customHeight="1">
      <c r="B5" s="100" t="s">
        <v>19</v>
      </c>
      <c r="C5" s="99">
        <v>1.5948443461590431</v>
      </c>
      <c r="D5" s="99">
        <v>4.8944843843390915</v>
      </c>
      <c r="E5" s="99">
        <v>1.2080576718959766</v>
      </c>
      <c r="F5" s="99">
        <v>0.72342567722215156</v>
      </c>
      <c r="G5" s="99">
        <v>0.77418863545946359</v>
      </c>
      <c r="H5" s="99">
        <v>2.4269064669265794</v>
      </c>
      <c r="I5" s="99"/>
      <c r="J5" s="99"/>
      <c r="K5" s="99"/>
      <c r="L5" s="99"/>
      <c r="M5" s="99"/>
      <c r="N5" s="99"/>
    </row>
    <row r="6" spans="2:14" ht="32.15" customHeight="1">
      <c r="B6" s="100" t="s">
        <v>20</v>
      </c>
      <c r="C6" s="99">
        <v>1.1566903933099393</v>
      </c>
      <c r="D6" s="99" t="s">
        <v>21</v>
      </c>
      <c r="E6" s="99">
        <v>0.53532041561918309</v>
      </c>
      <c r="F6" s="99">
        <v>0.40193461054964258</v>
      </c>
      <c r="G6" s="99">
        <v>0.53532041561918309</v>
      </c>
      <c r="H6" s="99">
        <v>1.8430926324773469</v>
      </c>
      <c r="I6" s="99"/>
      <c r="J6" s="99"/>
      <c r="K6" s="99"/>
      <c r="L6" s="99"/>
      <c r="M6" s="99"/>
      <c r="N6" s="99"/>
    </row>
    <row r="7" spans="2:14" ht="32.15" customHeight="1">
      <c r="B7" s="100" t="s">
        <v>22</v>
      </c>
      <c r="C7" s="99">
        <v>2.1673843078328705</v>
      </c>
      <c r="D7" s="99" t="s">
        <v>21</v>
      </c>
      <c r="E7" s="99">
        <v>1.1973774224209452</v>
      </c>
      <c r="F7" s="99">
        <v>0.61763762208281969</v>
      </c>
      <c r="G7" s="99">
        <v>1.1973774224209452</v>
      </c>
      <c r="H7" s="99">
        <v>2.5803105235647585</v>
      </c>
      <c r="I7" s="99"/>
      <c r="J7" s="99"/>
      <c r="K7" s="99"/>
      <c r="L7" s="99"/>
      <c r="M7" s="99"/>
      <c r="N7" s="99"/>
    </row>
    <row r="8" spans="2:14" ht="32.15" customHeight="1">
      <c r="B8" s="100" t="s">
        <v>1</v>
      </c>
      <c r="C8" s="99">
        <v>1.320550239011598</v>
      </c>
      <c r="D8" s="99" t="s">
        <v>21</v>
      </c>
      <c r="E8" s="99">
        <v>0.68736707845391143</v>
      </c>
      <c r="F8" s="99">
        <v>0.46104163567252404</v>
      </c>
      <c r="G8" s="99">
        <v>0.68736707845391143</v>
      </c>
      <c r="H8" s="99">
        <v>2.4212356152064389</v>
      </c>
      <c r="I8" s="99"/>
      <c r="J8" s="99"/>
      <c r="K8" s="99"/>
      <c r="L8" s="99"/>
      <c r="M8" s="99"/>
      <c r="N8" s="99"/>
    </row>
    <row r="9" spans="2:14" ht="32.15" customHeight="1">
      <c r="B9" s="100" t="s">
        <v>23</v>
      </c>
      <c r="C9" s="99">
        <v>2.6591579921630468</v>
      </c>
      <c r="D9" s="99">
        <v>5.3822171119600686</v>
      </c>
      <c r="E9" s="99">
        <v>1.8722647599727713</v>
      </c>
      <c r="F9" s="99">
        <v>1.1010453482762954</v>
      </c>
      <c r="G9" s="99">
        <v>1.2801670844004864</v>
      </c>
      <c r="H9" s="99">
        <v>4.2927252504539677</v>
      </c>
      <c r="I9" s="99"/>
      <c r="J9" s="99"/>
      <c r="K9" s="99"/>
      <c r="L9" s="99"/>
      <c r="M9" s="99"/>
      <c r="N9" s="99"/>
    </row>
    <row r="10" spans="2:14" ht="32.15" customHeight="1">
      <c r="B10" s="100" t="s">
        <v>24</v>
      </c>
      <c r="C10" s="99">
        <v>2.7131402011740162</v>
      </c>
      <c r="D10" s="99">
        <v>6.5542957863130749</v>
      </c>
      <c r="E10" s="99">
        <v>2.0440083000075782</v>
      </c>
      <c r="F10" s="99">
        <v>1.1645817282483761</v>
      </c>
      <c r="G10" s="99">
        <v>1.2795247783397365</v>
      </c>
      <c r="H10" s="99">
        <v>3.5345223807170267</v>
      </c>
      <c r="I10" s="99"/>
      <c r="J10" s="99"/>
      <c r="K10" s="99"/>
      <c r="L10" s="99"/>
      <c r="M10" s="99"/>
      <c r="N10" s="99"/>
    </row>
    <row r="11" spans="2:14" ht="32.15" customHeight="1">
      <c r="B11" s="100" t="s">
        <v>25</v>
      </c>
      <c r="C11" s="99">
        <v>3.0086552480981523</v>
      </c>
      <c r="D11" s="99">
        <v>6.9250381014156801</v>
      </c>
      <c r="E11" s="99">
        <v>2.1024289273046839</v>
      </c>
      <c r="F11" s="99">
        <v>1.261493045835389</v>
      </c>
      <c r="G11" s="99">
        <v>1.4896355349071106</v>
      </c>
      <c r="H11" s="99">
        <v>4.7425549370832796</v>
      </c>
      <c r="I11" s="99"/>
      <c r="J11" s="99"/>
      <c r="K11" s="99"/>
      <c r="L11" s="99"/>
      <c r="M11" s="99"/>
      <c r="N11" s="99"/>
    </row>
    <row r="12" spans="2:14" ht="32.15" customHeight="1">
      <c r="B12" s="100" t="s">
        <v>26</v>
      </c>
      <c r="C12" s="99">
        <v>1.7697041995692719</v>
      </c>
      <c r="D12" s="99">
        <v>8.691895087549911</v>
      </c>
      <c r="E12" s="99">
        <v>1.4347158439768057</v>
      </c>
      <c r="F12" s="99">
        <v>0.99433350113585195</v>
      </c>
      <c r="G12" s="99">
        <v>1.2554983262758079</v>
      </c>
      <c r="H12" s="99">
        <v>4.0476319556364748</v>
      </c>
      <c r="I12" s="99"/>
      <c r="J12" s="99"/>
      <c r="K12" s="99"/>
      <c r="L12" s="99"/>
      <c r="M12" s="99"/>
      <c r="N12" s="99"/>
    </row>
    <row r="13" spans="2:14" ht="32.15" customHeight="1">
      <c r="B13" s="100" t="s">
        <v>27</v>
      </c>
      <c r="C13" s="99">
        <v>1.777775798885896</v>
      </c>
      <c r="D13" s="99">
        <v>5.2820759660436201</v>
      </c>
      <c r="E13" s="99">
        <v>1.1177960494504093</v>
      </c>
      <c r="F13" s="99">
        <v>0.87085527021510711</v>
      </c>
      <c r="G13" s="99">
        <v>0.88670629113442578</v>
      </c>
      <c r="H13" s="99">
        <v>3.0373520368635396</v>
      </c>
      <c r="I13" s="99"/>
      <c r="J13" s="99"/>
      <c r="K13" s="99"/>
      <c r="L13" s="99"/>
      <c r="M13" s="99"/>
      <c r="N13" s="99"/>
    </row>
  </sheetData>
  <mergeCells count="3">
    <mergeCell ref="B2:B3"/>
    <mergeCell ref="C2:H2"/>
    <mergeCell ref="I2:N2"/>
  </mergeCells>
  <pageMargins left="0.7" right="0.7" top="0.75" bottom="0.75" header="0.3" footer="0.3"/>
  <pageSetup orientation="landscape" r:id="rId1"/>
  <headerFooter>
    <oddHeader>&amp;RTable 8 -  Benefit-Cost Test Results By Program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B2"/>
  <sheetViews>
    <sheetView workbookViewId="0">
      <selection activeCell="F1" sqref="F1"/>
    </sheetView>
  </sheetViews>
  <sheetFormatPr defaultRowHeight="14.5"/>
  <cols>
    <col min="2" max="2" width="22.7265625" bestFit="1" customWidth="1"/>
  </cols>
  <sheetData>
    <row r="2" spans="2:2">
      <c r="B2" s="29" t="s">
        <v>28</v>
      </c>
    </row>
  </sheetData>
  <pageMargins left="0.7" right="0.7" top="0.75" bottom="0.75" header="0.3" footer="0.3"/>
  <pageSetup orientation="portrait" r:id="rId1"/>
  <headerFooter>
    <oddHeader>&amp;RAp A - Participant Def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K30"/>
  <sheetViews>
    <sheetView tabSelected="1" zoomScale="80" zoomScaleNormal="80" zoomScalePageLayoutView="50" workbookViewId="0">
      <pane ySplit="6" topLeftCell="A7" activePane="bottomLeft" state="frozen"/>
      <selection pane="bottomLeft" activeCell="O25" sqref="O25"/>
    </sheetView>
  </sheetViews>
  <sheetFormatPr defaultColWidth="9.26953125" defaultRowHeight="14.5"/>
  <cols>
    <col min="1" max="1" width="3.1796875" customWidth="1"/>
    <col min="2" max="2" width="22.1796875" customWidth="1"/>
    <col min="3" max="3" width="35" customWidth="1"/>
    <col min="4" max="5" width="13.54296875" customWidth="1"/>
    <col min="6" max="8" width="14.54296875" style="2" customWidth="1"/>
    <col min="9" max="9" width="14.54296875" style="3" customWidth="1"/>
    <col min="10" max="10" width="14.54296875" customWidth="1"/>
    <col min="11" max="11" width="14.81640625" customWidth="1"/>
    <col min="12" max="12" width="1.7265625" customWidth="1"/>
  </cols>
  <sheetData>
    <row r="1" spans="1:11" ht="23.5">
      <c r="A1" s="1" t="s">
        <v>31</v>
      </c>
      <c r="F1"/>
      <c r="G1"/>
      <c r="H1"/>
      <c r="I1"/>
    </row>
    <row r="2" spans="1:11">
      <c r="F2"/>
      <c r="G2"/>
      <c r="H2"/>
      <c r="I2"/>
    </row>
    <row r="3" spans="1:11" ht="19" thickBot="1">
      <c r="A3" s="4"/>
      <c r="B3" s="4" t="e">
        <f>#REF!</f>
        <v>#REF!</v>
      </c>
      <c r="C3" s="4"/>
      <c r="D3" s="4"/>
      <c r="E3" s="4"/>
      <c r="F3" s="4"/>
      <c r="G3" s="4"/>
      <c r="H3" s="4"/>
      <c r="I3" s="4"/>
      <c r="J3" s="4"/>
    </row>
    <row r="4" spans="1:11">
      <c r="A4" t="s">
        <v>32</v>
      </c>
      <c r="B4" s="125"/>
      <c r="C4" s="126"/>
      <c r="D4" s="218" t="s">
        <v>59</v>
      </c>
      <c r="E4" s="219"/>
      <c r="F4" s="219"/>
      <c r="G4" s="219"/>
      <c r="H4" s="219"/>
      <c r="I4" s="219"/>
      <c r="J4" s="219"/>
      <c r="K4" s="220"/>
    </row>
    <row r="5" spans="1:11" ht="21" customHeight="1">
      <c r="B5" s="127"/>
      <c r="C5" s="128"/>
      <c r="D5" s="139" t="s">
        <v>60</v>
      </c>
      <c r="E5" s="60" t="s">
        <v>61</v>
      </c>
      <c r="F5" s="60" t="s">
        <v>62</v>
      </c>
      <c r="G5" s="60" t="s">
        <v>63</v>
      </c>
      <c r="H5" s="60" t="s">
        <v>64</v>
      </c>
      <c r="I5" s="60" t="s">
        <v>65</v>
      </c>
      <c r="J5" s="60" t="s">
        <v>66</v>
      </c>
      <c r="K5" s="138" t="s">
        <v>67</v>
      </c>
    </row>
    <row r="6" spans="1:11" ht="48.5" thickBot="1">
      <c r="B6" s="146"/>
      <c r="C6" s="147"/>
      <c r="D6" s="19" t="s">
        <v>68</v>
      </c>
      <c r="E6" s="154" t="s">
        <v>69</v>
      </c>
      <c r="F6" s="208" t="s">
        <v>70</v>
      </c>
      <c r="G6" s="208" t="s">
        <v>71</v>
      </c>
      <c r="H6" s="208" t="s">
        <v>72</v>
      </c>
      <c r="I6" s="155" t="s">
        <v>73</v>
      </c>
      <c r="J6" s="155" t="s">
        <v>74</v>
      </c>
      <c r="K6" s="156" t="s">
        <v>75</v>
      </c>
    </row>
    <row r="7" spans="1:11" ht="16.5">
      <c r="B7" s="6" t="s">
        <v>39</v>
      </c>
      <c r="C7" s="145" t="s">
        <v>76</v>
      </c>
      <c r="D7" s="167"/>
      <c r="E7" s="168"/>
      <c r="F7" s="168"/>
      <c r="G7" s="169"/>
      <c r="H7" s="168"/>
      <c r="I7" s="170"/>
      <c r="J7" s="168"/>
      <c r="K7" s="171"/>
    </row>
    <row r="8" spans="1:11" ht="43.5">
      <c r="B8" s="207" t="s">
        <v>41</v>
      </c>
      <c r="C8" s="131" t="s">
        <v>42</v>
      </c>
      <c r="D8" s="158">
        <v>963</v>
      </c>
      <c r="E8" s="150">
        <v>4113</v>
      </c>
      <c r="F8" s="150">
        <f>D8</f>
        <v>963</v>
      </c>
      <c r="G8" s="176">
        <f>F8/E8</f>
        <v>0.23413566739606126</v>
      </c>
      <c r="H8" s="150">
        <f>F8*1.0345</f>
        <v>996.22349999999994</v>
      </c>
      <c r="I8" s="151">
        <v>0.06</v>
      </c>
      <c r="J8" s="5">
        <v>10613</v>
      </c>
      <c r="K8" s="159">
        <f>J8</f>
        <v>10613</v>
      </c>
    </row>
    <row r="9" spans="1:11" ht="29">
      <c r="B9" s="217" t="s">
        <v>43</v>
      </c>
      <c r="C9" s="111" t="s">
        <v>44</v>
      </c>
      <c r="D9" s="141"/>
      <c r="E9" s="118">
        <v>726</v>
      </c>
      <c r="F9" s="150">
        <f t="shared" ref="F9:F10" si="0">D9</f>
        <v>0</v>
      </c>
      <c r="G9" s="176">
        <f t="shared" ref="G9:G10" si="1">F9/E9</f>
        <v>0</v>
      </c>
      <c r="H9" s="150">
        <f t="shared" ref="H9:H10" si="2">F9*1.0345</f>
        <v>0</v>
      </c>
      <c r="I9" s="151">
        <v>0</v>
      </c>
      <c r="J9" s="5">
        <v>0</v>
      </c>
      <c r="K9" s="159">
        <f>J9</f>
        <v>0</v>
      </c>
    </row>
    <row r="10" spans="1:11">
      <c r="B10" s="217"/>
      <c r="C10" s="111" t="s">
        <v>45</v>
      </c>
      <c r="D10" s="141"/>
      <c r="E10" s="115">
        <v>105</v>
      </c>
      <c r="F10" s="150">
        <f t="shared" si="0"/>
        <v>0</v>
      </c>
      <c r="G10" s="176">
        <f t="shared" si="1"/>
        <v>0</v>
      </c>
      <c r="H10" s="150">
        <f t="shared" si="2"/>
        <v>0</v>
      </c>
      <c r="I10" s="151">
        <v>0</v>
      </c>
      <c r="J10" s="5">
        <v>0</v>
      </c>
      <c r="K10" s="162">
        <f>J10</f>
        <v>0</v>
      </c>
    </row>
    <row r="11" spans="1:11" ht="21" customHeight="1">
      <c r="B11" s="129" t="s">
        <v>46</v>
      </c>
      <c r="C11" s="132"/>
      <c r="D11" s="142">
        <f>SUM(D8:D10)</f>
        <v>963</v>
      </c>
      <c r="E11" s="15">
        <f>SUM(E8:E10)</f>
        <v>4944</v>
      </c>
      <c r="F11" s="15">
        <f>SUM(F8:F10)</f>
        <v>963</v>
      </c>
      <c r="G11" s="152">
        <f>F11/E11</f>
        <v>0.19478155339805825</v>
      </c>
      <c r="H11" s="15">
        <f>SUM(H8:H10)</f>
        <v>996.22349999999994</v>
      </c>
      <c r="I11" s="153">
        <f>SUM(I8:I10)</f>
        <v>0.06</v>
      </c>
      <c r="J11" s="15">
        <f>SUM(J8:J10)</f>
        <v>10613</v>
      </c>
      <c r="K11" s="160">
        <f>SUM(K8:K10)</f>
        <v>10613</v>
      </c>
    </row>
    <row r="12" spans="1:11">
      <c r="B12" s="214"/>
      <c r="C12" s="215"/>
      <c r="D12" s="143"/>
      <c r="E12" s="121"/>
      <c r="F12" s="121"/>
      <c r="G12" s="148"/>
      <c r="H12" s="121"/>
      <c r="I12" s="149"/>
      <c r="J12" s="121"/>
      <c r="K12" s="161"/>
    </row>
    <row r="13" spans="1:11">
      <c r="B13" s="129" t="s">
        <v>47</v>
      </c>
      <c r="C13" s="130" t="s">
        <v>48</v>
      </c>
      <c r="D13" s="165"/>
      <c r="E13" s="166"/>
      <c r="F13" s="124"/>
      <c r="G13" s="172"/>
      <c r="H13" s="124"/>
      <c r="I13" s="124"/>
      <c r="J13" s="124"/>
      <c r="K13" s="137"/>
    </row>
    <row r="14" spans="1:11">
      <c r="B14" s="207" t="s">
        <v>49</v>
      </c>
      <c r="C14" s="112" t="s">
        <v>8</v>
      </c>
      <c r="D14" s="141">
        <v>74</v>
      </c>
      <c r="E14" s="118">
        <v>2304</v>
      </c>
      <c r="F14" s="150">
        <f>D14</f>
        <v>74</v>
      </c>
      <c r="G14" s="176">
        <f t="shared" ref="G14:G15" si="3">F14/E14</f>
        <v>3.2118055555555552E-2</v>
      </c>
      <c r="H14" s="150">
        <f t="shared" ref="H14:H15" si="4">F14*1.0345</f>
        <v>76.552999999999997</v>
      </c>
      <c r="I14" s="151">
        <v>0.01</v>
      </c>
      <c r="J14" s="5">
        <v>1108</v>
      </c>
      <c r="K14" s="159">
        <f>J14</f>
        <v>1108</v>
      </c>
    </row>
    <row r="15" spans="1:11" ht="29">
      <c r="B15" s="207" t="s">
        <v>50</v>
      </c>
      <c r="C15" s="111" t="s">
        <v>51</v>
      </c>
      <c r="D15" s="141">
        <v>1829</v>
      </c>
      <c r="E15" s="118">
        <v>4033</v>
      </c>
      <c r="F15" s="150">
        <f t="shared" ref="F15" si="5">D15</f>
        <v>1829</v>
      </c>
      <c r="G15" s="176">
        <f t="shared" si="3"/>
        <v>0.45350855442598564</v>
      </c>
      <c r="H15" s="150">
        <f t="shared" si="4"/>
        <v>1892.1005</v>
      </c>
      <c r="I15" s="151">
        <v>0.42</v>
      </c>
      <c r="J15" s="150">
        <v>26172</v>
      </c>
      <c r="K15" s="162">
        <f>J15</f>
        <v>26172</v>
      </c>
    </row>
    <row r="16" spans="1:11" s="10" customFormat="1" ht="21" customHeight="1">
      <c r="B16" s="129" t="s">
        <v>52</v>
      </c>
      <c r="C16" s="132"/>
      <c r="D16" s="142">
        <f>SUM(D14:D15)</f>
        <v>1903</v>
      </c>
      <c r="E16" s="15">
        <f>SUM(E14:E15)</f>
        <v>6337</v>
      </c>
      <c r="F16" s="15">
        <f>SUM(F14:F15)</f>
        <v>1903</v>
      </c>
      <c r="G16" s="152">
        <f>F16/E16</f>
        <v>0.30029982641628533</v>
      </c>
      <c r="H16" s="15">
        <f>SUM(H14:H15)</f>
        <v>1968.6534999999999</v>
      </c>
      <c r="I16" s="153">
        <f>SUM(I14:I15)</f>
        <v>0.43</v>
      </c>
      <c r="J16" s="15">
        <f>SUM(J14:J15)</f>
        <v>27280</v>
      </c>
      <c r="K16" s="160">
        <f>SUM(K14:K15)</f>
        <v>27280</v>
      </c>
    </row>
    <row r="17" spans="2:11">
      <c r="B17" s="221"/>
      <c r="C17" s="222"/>
      <c r="D17" s="143"/>
      <c r="E17" s="121"/>
      <c r="F17" s="121"/>
      <c r="G17" s="148"/>
      <c r="H17" s="121"/>
      <c r="I17" s="149"/>
      <c r="J17" s="121"/>
      <c r="K17" s="161"/>
    </row>
    <row r="18" spans="2:11">
      <c r="B18" s="114" t="s">
        <v>53</v>
      </c>
      <c r="C18" s="112" t="s">
        <v>8</v>
      </c>
      <c r="D18" s="141"/>
      <c r="E18" s="118">
        <v>346</v>
      </c>
      <c r="F18" s="150">
        <f>D18</f>
        <v>0</v>
      </c>
      <c r="G18" s="176">
        <f t="shared" ref="G18" si="6">F18/E18</f>
        <v>0</v>
      </c>
      <c r="H18" s="150">
        <f t="shared" ref="H18" si="7">F18*1.0345</f>
        <v>0</v>
      </c>
      <c r="I18" s="151">
        <v>0</v>
      </c>
      <c r="J18" s="150">
        <v>0</v>
      </c>
      <c r="K18" s="162">
        <f>J18</f>
        <v>0</v>
      </c>
    </row>
    <row r="19" spans="2:11" ht="18" customHeight="1">
      <c r="B19" s="129" t="s">
        <v>54</v>
      </c>
      <c r="C19" s="130" t="s">
        <v>48</v>
      </c>
      <c r="D19" s="165"/>
      <c r="E19" s="166"/>
      <c r="F19" s="166"/>
      <c r="G19" s="172"/>
      <c r="H19" s="166"/>
      <c r="I19" s="173"/>
      <c r="J19" s="124"/>
      <c r="K19" s="137"/>
    </row>
    <row r="20" spans="2:11" ht="48.65" customHeight="1">
      <c r="B20" s="135" t="s">
        <v>3</v>
      </c>
      <c r="C20" s="113" t="s">
        <v>55</v>
      </c>
      <c r="D20" s="174" t="s">
        <v>8</v>
      </c>
      <c r="E20" s="164" t="s">
        <v>8</v>
      </c>
      <c r="F20" s="175" t="str">
        <f t="shared" ref="F20:H21" si="8">D20</f>
        <v>N/A</v>
      </c>
      <c r="G20" s="175" t="str">
        <f t="shared" si="8"/>
        <v>N/A</v>
      </c>
      <c r="H20" s="175" t="str">
        <f t="shared" si="8"/>
        <v>N/A</v>
      </c>
      <c r="I20" s="151">
        <v>3.92</v>
      </c>
      <c r="J20" s="175" t="str">
        <f>H20</f>
        <v>N/A</v>
      </c>
      <c r="K20" s="177" t="s">
        <v>8</v>
      </c>
    </row>
    <row r="21" spans="2:11" ht="43.5" customHeight="1">
      <c r="B21" s="136" t="s">
        <v>77</v>
      </c>
      <c r="C21" s="112" t="s">
        <v>8</v>
      </c>
      <c r="D21" s="174" t="s">
        <v>8</v>
      </c>
      <c r="E21" s="164" t="s">
        <v>8</v>
      </c>
      <c r="F21" s="175" t="str">
        <f t="shared" si="8"/>
        <v>N/A</v>
      </c>
      <c r="G21" s="175" t="str">
        <f t="shared" si="8"/>
        <v>N/A</v>
      </c>
      <c r="H21" s="175" t="str">
        <f t="shared" si="8"/>
        <v>N/A</v>
      </c>
      <c r="I21" s="151">
        <v>0</v>
      </c>
      <c r="J21" s="175" t="str">
        <f>H21</f>
        <v>N/A</v>
      </c>
      <c r="K21" s="177" t="s">
        <v>8</v>
      </c>
    </row>
    <row r="22" spans="2:11" ht="18" customHeight="1">
      <c r="B22" s="129" t="s">
        <v>56</v>
      </c>
      <c r="C22" s="132"/>
      <c r="D22" s="142">
        <f>SUM(D20:D21)</f>
        <v>0</v>
      </c>
      <c r="E22" s="15">
        <f>SUM(E20:E21)</f>
        <v>0</v>
      </c>
      <c r="F22" s="15">
        <f>SUM(F20:F21)</f>
        <v>0</v>
      </c>
      <c r="G22" s="152" t="e">
        <f>F22/E22</f>
        <v>#DIV/0!</v>
      </c>
      <c r="H22" s="15">
        <f>SUM(H20:H21)</f>
        <v>0</v>
      </c>
      <c r="I22" s="153">
        <f>SUM(I20:I21)</f>
        <v>3.92</v>
      </c>
      <c r="J22" s="15">
        <f>SUM(J20:J21)</f>
        <v>0</v>
      </c>
      <c r="K22" s="160">
        <f>SUM(K20:K21)</f>
        <v>0</v>
      </c>
    </row>
    <row r="23" spans="2:11">
      <c r="B23" s="214"/>
      <c r="C23" s="215"/>
      <c r="D23" s="143"/>
      <c r="E23" s="121"/>
      <c r="F23" s="121"/>
      <c r="G23" s="148"/>
      <c r="H23" s="121"/>
      <c r="I23" s="149"/>
      <c r="J23" s="121"/>
      <c r="K23" s="161"/>
    </row>
    <row r="24" spans="2:11">
      <c r="B24" s="114" t="s">
        <v>30</v>
      </c>
      <c r="C24" s="112" t="s">
        <v>8</v>
      </c>
      <c r="D24" s="141">
        <v>12</v>
      </c>
      <c r="E24" s="164" t="s">
        <v>8</v>
      </c>
      <c r="F24" s="150">
        <f>D24</f>
        <v>12</v>
      </c>
      <c r="G24" s="164" t="s">
        <v>8</v>
      </c>
      <c r="H24" s="150">
        <f t="shared" ref="H24" si="9">F24*1.0345</f>
        <v>12.414</v>
      </c>
      <c r="I24" s="151">
        <v>2E-3</v>
      </c>
      <c r="J24" s="150">
        <v>203</v>
      </c>
      <c r="K24" s="162">
        <f>J24</f>
        <v>203</v>
      </c>
    </row>
    <row r="25" spans="2:11" ht="12" customHeight="1">
      <c r="B25" s="133"/>
      <c r="C25" s="134"/>
      <c r="D25" s="143"/>
      <c r="E25" s="121"/>
      <c r="F25" s="121"/>
      <c r="G25" s="148"/>
      <c r="H25" s="121"/>
      <c r="I25" s="149"/>
      <c r="J25" s="121"/>
      <c r="K25" s="161"/>
    </row>
    <row r="26" spans="2:11" ht="21" customHeight="1" thickBot="1">
      <c r="B26" s="8" t="s">
        <v>57</v>
      </c>
      <c r="C26" s="157"/>
      <c r="D26" s="16">
        <f>SUM(D11+D16+D18+D24)</f>
        <v>2878</v>
      </c>
      <c r="E26" s="17">
        <f>E18+E16+E11</f>
        <v>11627</v>
      </c>
      <c r="F26" s="9">
        <f>F24+F18+F16+F11</f>
        <v>2878</v>
      </c>
      <c r="G26" s="163">
        <f>F26/E26</f>
        <v>0.24752730712995613</v>
      </c>
      <c r="H26" s="9">
        <f>H24+H18+H16+H11</f>
        <v>2977.2909999999997</v>
      </c>
      <c r="I26" s="18">
        <f>I24+I22+I18+I16+I11</f>
        <v>4.411999999999999</v>
      </c>
      <c r="J26" s="9">
        <f>J24+J18+J16+J11</f>
        <v>38096</v>
      </c>
      <c r="K26" s="13">
        <f>J26</f>
        <v>38096</v>
      </c>
    </row>
    <row r="27" spans="2:11" ht="32.15" customHeight="1">
      <c r="B27" s="216" t="s">
        <v>78</v>
      </c>
      <c r="C27" s="216"/>
      <c r="D27" s="216"/>
      <c r="E27" s="216"/>
      <c r="F27" s="216"/>
      <c r="G27" s="216"/>
      <c r="H27" s="216"/>
      <c r="I27" s="216"/>
      <c r="J27" s="216"/>
      <c r="K27" s="10"/>
    </row>
    <row r="28" spans="2:11" ht="32.15" customHeight="1">
      <c r="B28" s="216" t="s">
        <v>79</v>
      </c>
      <c r="C28" s="216"/>
      <c r="D28" s="216"/>
      <c r="E28" s="216"/>
      <c r="F28" s="216"/>
      <c r="G28" s="216"/>
      <c r="H28" s="216"/>
      <c r="I28" s="216"/>
      <c r="J28" s="216"/>
      <c r="K28" s="10"/>
    </row>
    <row r="29" spans="2:11" ht="32.15" customHeight="1">
      <c r="B29" s="209" t="s">
        <v>58</v>
      </c>
      <c r="C29" s="209"/>
      <c r="D29" s="209"/>
      <c r="E29" s="209"/>
      <c r="F29" s="209"/>
      <c r="G29" s="209"/>
      <c r="H29" s="209"/>
      <c r="I29" s="209"/>
      <c r="J29" s="209"/>
    </row>
    <row r="30" spans="2:11">
      <c r="B30" t="s">
        <v>80</v>
      </c>
    </row>
  </sheetData>
  <mergeCells count="8">
    <mergeCell ref="D4:K4"/>
    <mergeCell ref="B27:J27"/>
    <mergeCell ref="B28:J28"/>
    <mergeCell ref="B29:J29"/>
    <mergeCell ref="B9:B10"/>
    <mergeCell ref="B12:C12"/>
    <mergeCell ref="B17:C17"/>
    <mergeCell ref="B23:C23"/>
  </mergeCells>
  <phoneticPr fontId="28" type="noConversion"/>
  <pageMargins left="0.7" right="0.7" top="0.75" bottom="0.5" header="0.3" footer="0.3"/>
  <pageSetup scale="69" orientation="landscape" r:id="rId1"/>
  <headerFooter>
    <oddHeader>&amp;R&amp;16Appendix B - Qtr Electric Master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I22"/>
  <sheetViews>
    <sheetView zoomScale="90" zoomScaleNormal="90" zoomScaleSheetLayoutView="100" workbookViewId="0">
      <pane ySplit="7" topLeftCell="A8" activePane="bottomLeft" state="frozen"/>
      <selection pane="bottomLeft" activeCell="O9" sqref="O9"/>
    </sheetView>
  </sheetViews>
  <sheetFormatPr defaultColWidth="9.26953125" defaultRowHeight="14.5"/>
  <cols>
    <col min="1" max="1" width="2.7265625" customWidth="1"/>
    <col min="2" max="2" width="22.81640625" customWidth="1"/>
    <col min="3" max="3" width="35" customWidth="1"/>
    <col min="4" max="8" width="13.54296875" customWidth="1"/>
    <col min="9" max="9" width="14.54296875" customWidth="1"/>
    <col min="10" max="10" width="1.7265625" customWidth="1"/>
  </cols>
  <sheetData>
    <row r="1" spans="1:9" ht="23.5">
      <c r="A1" s="1" t="s">
        <v>31</v>
      </c>
    </row>
    <row r="3" spans="1:9" ht="19" thickBot="1">
      <c r="A3" s="4"/>
      <c r="B3" s="4" t="e">
        <f>#REF!</f>
        <v>#REF!</v>
      </c>
      <c r="C3" s="4"/>
      <c r="D3" s="4"/>
      <c r="E3" s="4"/>
      <c r="F3" s="4"/>
      <c r="G3" s="4"/>
      <c r="H3" s="4"/>
    </row>
    <row r="4" spans="1:9" ht="32.15" customHeight="1">
      <c r="A4" t="s">
        <v>32</v>
      </c>
      <c r="B4" s="125"/>
      <c r="C4" s="126"/>
      <c r="D4" s="223" t="s">
        <v>29</v>
      </c>
      <c r="E4" s="224"/>
      <c r="F4" s="225" t="s">
        <v>81</v>
      </c>
      <c r="G4" s="225"/>
      <c r="H4" s="219" t="s">
        <v>59</v>
      </c>
      <c r="I4" s="220"/>
    </row>
    <row r="5" spans="1:9" ht="21" customHeight="1">
      <c r="B5" s="127"/>
      <c r="C5" s="128"/>
      <c r="D5" s="14" t="s">
        <v>33</v>
      </c>
      <c r="E5" s="60" t="s">
        <v>34</v>
      </c>
      <c r="F5" s="119" t="s">
        <v>35</v>
      </c>
      <c r="G5" s="119" t="s">
        <v>82</v>
      </c>
      <c r="H5" s="60" t="s">
        <v>36</v>
      </c>
      <c r="I5" s="138" t="s">
        <v>37</v>
      </c>
    </row>
    <row r="6" spans="1:9" ht="32.15" customHeight="1" thickBot="1">
      <c r="B6" s="146"/>
      <c r="C6" s="147"/>
      <c r="D6" s="226" t="s">
        <v>38</v>
      </c>
      <c r="E6" s="227"/>
      <c r="F6" s="228" t="s">
        <v>83</v>
      </c>
      <c r="G6" s="228"/>
      <c r="H6" s="229" t="s">
        <v>84</v>
      </c>
      <c r="I6" s="230"/>
    </row>
    <row r="7" spans="1:9" ht="29">
      <c r="B7" s="6" t="s">
        <v>39</v>
      </c>
      <c r="C7" s="145" t="s">
        <v>40</v>
      </c>
      <c r="D7" s="189" t="s">
        <v>85</v>
      </c>
      <c r="E7" s="190" t="s">
        <v>86</v>
      </c>
      <c r="F7" s="191" t="s">
        <v>85</v>
      </c>
      <c r="G7" s="190" t="s">
        <v>86</v>
      </c>
      <c r="H7" s="191" t="s">
        <v>85</v>
      </c>
      <c r="I7" s="192" t="s">
        <v>86</v>
      </c>
    </row>
    <row r="8" spans="1:9" ht="41.5" customHeight="1">
      <c r="B8" s="207" t="s">
        <v>41</v>
      </c>
      <c r="C8" s="131" t="s">
        <v>42</v>
      </c>
      <c r="D8" s="183"/>
      <c r="E8" s="150" t="e">
        <f>#REF!</f>
        <v>#REF!</v>
      </c>
      <c r="F8" s="178"/>
      <c r="G8" s="178" t="e">
        <f>#REF!</f>
        <v>#REF!</v>
      </c>
      <c r="H8" s="150"/>
      <c r="I8" s="162">
        <f>'Qtr Electric Master'!F8</f>
        <v>963</v>
      </c>
    </row>
    <row r="9" spans="1:9" ht="34" customHeight="1">
      <c r="B9" s="217" t="s">
        <v>43</v>
      </c>
      <c r="C9" s="111" t="s">
        <v>44</v>
      </c>
      <c r="D9" s="184"/>
      <c r="E9" s="118"/>
      <c r="F9" s="179"/>
      <c r="G9" s="178" t="e">
        <f>#REF!</f>
        <v>#REF!</v>
      </c>
      <c r="H9" s="118"/>
      <c r="I9" s="162">
        <f>'Qtr Electric Master'!F9</f>
        <v>0</v>
      </c>
    </row>
    <row r="10" spans="1:9" ht="18" customHeight="1">
      <c r="B10" s="217"/>
      <c r="C10" s="111" t="s">
        <v>45</v>
      </c>
      <c r="D10" s="141"/>
      <c r="E10" s="164"/>
      <c r="F10" s="179"/>
      <c r="G10" s="178" t="e">
        <f>#REF!</f>
        <v>#REF!</v>
      </c>
      <c r="H10" s="118"/>
      <c r="I10" s="162">
        <f>'Qtr Electric Master'!F10</f>
        <v>0</v>
      </c>
    </row>
    <row r="11" spans="1:9" ht="20.149999999999999" customHeight="1">
      <c r="B11" s="129" t="s">
        <v>46</v>
      </c>
      <c r="C11" s="132"/>
      <c r="D11" s="142">
        <f>SUM(D8:D10)</f>
        <v>0</v>
      </c>
      <c r="E11" s="15" t="e">
        <f>SUM(E8:E10)</f>
        <v>#REF!</v>
      </c>
      <c r="F11" s="15">
        <f t="shared" ref="F11:H11" si="0">SUM(F8:F10)</f>
        <v>0</v>
      </c>
      <c r="G11" s="180" t="e">
        <f t="shared" si="0"/>
        <v>#REF!</v>
      </c>
      <c r="H11" s="15">
        <f t="shared" si="0"/>
        <v>0</v>
      </c>
      <c r="I11" s="185">
        <f>SUM(I8:I10)</f>
        <v>963</v>
      </c>
    </row>
    <row r="12" spans="1:9">
      <c r="B12" s="221"/>
      <c r="C12" s="222"/>
      <c r="D12" s="133"/>
      <c r="E12" s="120"/>
      <c r="F12" s="120"/>
      <c r="G12" s="120"/>
      <c r="H12" s="120"/>
      <c r="I12" s="134"/>
    </row>
    <row r="13" spans="1:9">
      <c r="B13" s="114" t="s">
        <v>53</v>
      </c>
      <c r="C13" s="181" t="s">
        <v>8</v>
      </c>
      <c r="D13" s="196"/>
      <c r="E13" s="117"/>
      <c r="F13" s="197"/>
      <c r="G13" s="199" t="e">
        <f>#REF!</f>
        <v>#REF!</v>
      </c>
      <c r="H13" s="117"/>
      <c r="I13" s="144"/>
    </row>
    <row r="14" spans="1:9">
      <c r="B14" s="129" t="s">
        <v>54</v>
      </c>
      <c r="C14" s="130" t="s">
        <v>48</v>
      </c>
      <c r="D14" s="165"/>
      <c r="E14" s="166"/>
      <c r="F14" s="166"/>
      <c r="G14" s="166"/>
      <c r="H14" s="166"/>
      <c r="I14" s="137"/>
    </row>
    <row r="15" spans="1:9" ht="43.5">
      <c r="B15" s="7" t="s">
        <v>3</v>
      </c>
      <c r="C15" s="113" t="s">
        <v>55</v>
      </c>
      <c r="D15" s="193"/>
      <c r="E15" s="194" t="e">
        <f>#REF!</f>
        <v>#REF!</v>
      </c>
      <c r="F15" s="194"/>
      <c r="G15" s="200" t="e">
        <f>#REF!</f>
        <v>#REF!</v>
      </c>
      <c r="H15" s="194"/>
      <c r="I15" s="198"/>
    </row>
    <row r="16" spans="1:9">
      <c r="B16" s="110" t="s">
        <v>77</v>
      </c>
      <c r="C16" s="112" t="s">
        <v>8</v>
      </c>
      <c r="D16" s="193"/>
      <c r="E16" s="194" t="e">
        <f>#REF!</f>
        <v>#REF!</v>
      </c>
      <c r="F16" s="194"/>
      <c r="G16" s="200" t="e">
        <f>#REF!</f>
        <v>#REF!</v>
      </c>
      <c r="H16" s="194"/>
      <c r="I16" s="198"/>
    </row>
    <row r="17" spans="2:9">
      <c r="B17" s="129" t="s">
        <v>56</v>
      </c>
      <c r="C17" s="132"/>
      <c r="D17" s="142">
        <f>SUM(D8:D16)</f>
        <v>0</v>
      </c>
      <c r="E17" s="15" t="e">
        <f>SUM(E15:E16)</f>
        <v>#REF!</v>
      </c>
      <c r="F17" s="15">
        <f t="shared" ref="F17:G17" si="1">SUM(F15:F16)</f>
        <v>0</v>
      </c>
      <c r="G17" s="180" t="e">
        <f t="shared" si="1"/>
        <v>#REF!</v>
      </c>
      <c r="H17" s="15">
        <f>SUM(H15:H16)</f>
        <v>0</v>
      </c>
      <c r="I17" s="160">
        <f>SUM(I15:I16)</f>
        <v>0</v>
      </c>
    </row>
    <row r="18" spans="2:9">
      <c r="B18" s="214"/>
      <c r="C18" s="215"/>
      <c r="D18" s="133"/>
      <c r="E18" s="120"/>
      <c r="F18" s="120"/>
      <c r="G18" s="120"/>
      <c r="H18" s="120"/>
      <c r="I18" s="134"/>
    </row>
    <row r="19" spans="2:9">
      <c r="B19" s="114" t="s">
        <v>30</v>
      </c>
      <c r="C19" s="112" t="s">
        <v>8</v>
      </c>
      <c r="D19" s="193" t="e">
        <f>#REF!</f>
        <v>#REF!</v>
      </c>
      <c r="E19" s="194"/>
      <c r="F19" s="200" t="e">
        <f>#REF!</f>
        <v>#REF!</v>
      </c>
      <c r="G19" s="194"/>
      <c r="H19" s="194">
        <f>'Qtr Electric Master'!F24</f>
        <v>12</v>
      </c>
      <c r="I19" s="195"/>
    </row>
    <row r="20" spans="2:9" ht="12" customHeight="1">
      <c r="B20" s="133"/>
      <c r="C20" s="134"/>
      <c r="D20" s="143"/>
      <c r="E20" s="121"/>
      <c r="F20" s="121"/>
      <c r="G20" s="148"/>
      <c r="H20" s="121"/>
      <c r="I20" s="187"/>
    </row>
    <row r="21" spans="2:9" ht="18" customHeight="1" thickBot="1">
      <c r="B21" s="8" t="s">
        <v>57</v>
      </c>
      <c r="C21" s="157"/>
      <c r="D21" s="16" t="e">
        <f>D19+D17+D13+D11</f>
        <v>#REF!</v>
      </c>
      <c r="E21" s="17" t="e">
        <f>E19+E17+E13+E11</f>
        <v>#REF!</v>
      </c>
      <c r="F21" s="201" t="e">
        <f t="shared" ref="F21:I21" si="2">F19+F17+F13+F11</f>
        <v>#REF!</v>
      </c>
      <c r="G21" s="201" t="e">
        <f t="shared" si="2"/>
        <v>#REF!</v>
      </c>
      <c r="H21" s="17">
        <f t="shared" si="2"/>
        <v>12</v>
      </c>
      <c r="I21" s="17">
        <f t="shared" si="2"/>
        <v>963</v>
      </c>
    </row>
    <row r="22" spans="2:9" ht="18.75" customHeight="1">
      <c r="B22" s="12" t="s">
        <v>87</v>
      </c>
      <c r="C22" s="10"/>
      <c r="D22" s="10"/>
      <c r="E22" s="10"/>
      <c r="F22" s="10"/>
      <c r="G22" s="10"/>
      <c r="H22" s="10"/>
      <c r="I22" s="10"/>
    </row>
  </sheetData>
  <mergeCells count="9">
    <mergeCell ref="D4:E4"/>
    <mergeCell ref="F4:G4"/>
    <mergeCell ref="H4:I4"/>
    <mergeCell ref="B9:B10"/>
    <mergeCell ref="B18:C18"/>
    <mergeCell ref="B12:C12"/>
    <mergeCell ref="D6:E6"/>
    <mergeCell ref="F6:G6"/>
    <mergeCell ref="H6:I6"/>
  </mergeCells>
  <pageMargins left="0.5" right="0.5" top="0.75" bottom="0.75" header="0.3" footer="0.3"/>
  <pageSetup scale="73" fitToHeight="0" orientation="landscape" r:id="rId1"/>
  <headerFooter>
    <oddHeader>&amp;R&amp;16Appendix C - Qtr LMI</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I18"/>
  <sheetViews>
    <sheetView zoomScale="80" zoomScaleNormal="80" zoomScaleSheetLayoutView="100" workbookViewId="0">
      <pane ySplit="7" topLeftCell="A8" activePane="bottomLeft" state="frozen"/>
      <selection pane="bottomLeft" activeCell="M14" sqref="M14"/>
    </sheetView>
  </sheetViews>
  <sheetFormatPr defaultColWidth="9.26953125" defaultRowHeight="14.5"/>
  <cols>
    <col min="1" max="1" width="2.7265625" customWidth="1"/>
    <col min="2" max="2" width="22.1796875" customWidth="1"/>
    <col min="3" max="3" width="35" customWidth="1"/>
    <col min="4" max="8" width="13.54296875" customWidth="1"/>
    <col min="9" max="9" width="14.54296875" customWidth="1"/>
    <col min="10" max="10" width="1.7265625" customWidth="1"/>
  </cols>
  <sheetData>
    <row r="1" spans="1:9" ht="23.5">
      <c r="A1" s="1" t="s">
        <v>31</v>
      </c>
    </row>
    <row r="3" spans="1:9" ht="19" thickBot="1">
      <c r="A3" s="4"/>
      <c r="B3" s="4" t="e">
        <f>#REF!</f>
        <v>#REF!</v>
      </c>
      <c r="C3" s="4"/>
      <c r="D3" s="4"/>
      <c r="E3" s="4"/>
      <c r="F3" s="4"/>
      <c r="G3" s="4"/>
      <c r="H3" s="4"/>
    </row>
    <row r="4" spans="1:9" ht="32.15" customHeight="1">
      <c r="A4" t="s">
        <v>32</v>
      </c>
      <c r="B4" s="125"/>
      <c r="C4" s="126"/>
      <c r="D4" s="223" t="s">
        <v>29</v>
      </c>
      <c r="E4" s="224"/>
      <c r="F4" s="225" t="s">
        <v>81</v>
      </c>
      <c r="G4" s="225"/>
      <c r="H4" s="219" t="s">
        <v>59</v>
      </c>
      <c r="I4" s="220"/>
    </row>
    <row r="5" spans="1:9" ht="21" customHeight="1">
      <c r="B5" s="127"/>
      <c r="C5" s="128"/>
      <c r="D5" s="14" t="s">
        <v>33</v>
      </c>
      <c r="E5" s="60" t="s">
        <v>34</v>
      </c>
      <c r="F5" s="119" t="s">
        <v>35</v>
      </c>
      <c r="G5" s="119" t="s">
        <v>82</v>
      </c>
      <c r="H5" s="60" t="s">
        <v>36</v>
      </c>
      <c r="I5" s="138" t="s">
        <v>37</v>
      </c>
    </row>
    <row r="6" spans="1:9" ht="32.15" customHeight="1" thickBot="1">
      <c r="B6" s="146"/>
      <c r="C6" s="147"/>
      <c r="D6" s="226" t="s">
        <v>38</v>
      </c>
      <c r="E6" s="227"/>
      <c r="F6" s="228" t="s">
        <v>83</v>
      </c>
      <c r="G6" s="228"/>
      <c r="H6" s="229" t="s">
        <v>84</v>
      </c>
      <c r="I6" s="230"/>
    </row>
    <row r="7" spans="1:9" ht="29">
      <c r="B7" s="6" t="s">
        <v>47</v>
      </c>
      <c r="C7" s="145" t="s">
        <v>48</v>
      </c>
      <c r="D7" s="205" t="s">
        <v>88</v>
      </c>
      <c r="E7" s="190" t="s">
        <v>89</v>
      </c>
      <c r="F7" s="190" t="s">
        <v>88</v>
      </c>
      <c r="G7" s="190" t="s">
        <v>89</v>
      </c>
      <c r="H7" s="190" t="s">
        <v>88</v>
      </c>
      <c r="I7" s="192" t="s">
        <v>89</v>
      </c>
    </row>
    <row r="8" spans="1:9" ht="18" customHeight="1">
      <c r="B8" s="207" t="s">
        <v>49</v>
      </c>
      <c r="C8" s="112" t="s">
        <v>8</v>
      </c>
      <c r="D8" s="140" t="e">
        <f>#REF!</f>
        <v>#REF!</v>
      </c>
      <c r="E8" s="175"/>
      <c r="F8" s="116" t="e">
        <f>#REF!</f>
        <v>#REF!</v>
      </c>
      <c r="G8" s="202"/>
      <c r="H8" s="115">
        <f>'Qtr Electric Master'!F14</f>
        <v>74</v>
      </c>
      <c r="I8" s="177"/>
    </row>
    <row r="9" spans="1:9" ht="48" customHeight="1">
      <c r="B9" s="207" t="s">
        <v>50</v>
      </c>
      <c r="C9" s="111" t="s">
        <v>51</v>
      </c>
      <c r="D9" s="140" t="e">
        <f>#REF!*0.8</f>
        <v>#REF!</v>
      </c>
      <c r="E9" s="115" t="e">
        <f>#REF!*0.2</f>
        <v>#REF!</v>
      </c>
      <c r="F9" s="203" t="e">
        <f>#REF!*0.8</f>
        <v>#REF!</v>
      </c>
      <c r="G9" s="203" t="e">
        <f>#REF!*0.2</f>
        <v>#REF!</v>
      </c>
      <c r="H9" s="115">
        <f>'Qtr Electric Master'!F15*0.8</f>
        <v>1463.2</v>
      </c>
      <c r="I9" s="177">
        <f>'Qtr Electric Master'!F15*0.2</f>
        <v>365.8</v>
      </c>
    </row>
    <row r="10" spans="1:9" s="10" customFormat="1" ht="21" customHeight="1">
      <c r="B10" s="129" t="s">
        <v>52</v>
      </c>
      <c r="C10" s="130"/>
      <c r="D10" s="142" t="e">
        <f>SUM(D8:D9)</f>
        <v>#REF!</v>
      </c>
      <c r="E10" s="15" t="e">
        <f>SUM(E8:E9)</f>
        <v>#REF!</v>
      </c>
      <c r="F10" s="180" t="e">
        <f t="shared" ref="F10:I10" si="0">SUM(F8:F9)</f>
        <v>#REF!</v>
      </c>
      <c r="G10" s="180" t="e">
        <f t="shared" si="0"/>
        <v>#REF!</v>
      </c>
      <c r="H10" s="15">
        <f t="shared" si="0"/>
        <v>1537.2</v>
      </c>
      <c r="I10" s="185">
        <f t="shared" si="0"/>
        <v>365.8</v>
      </c>
    </row>
    <row r="11" spans="1:9">
      <c r="B11" s="133"/>
      <c r="C11" s="134"/>
      <c r="D11" s="143"/>
      <c r="E11" s="121"/>
      <c r="F11" s="120"/>
      <c r="G11" s="120"/>
      <c r="H11" s="121"/>
      <c r="I11" s="161"/>
    </row>
    <row r="12" spans="1:9">
      <c r="B12" s="114" t="s">
        <v>90</v>
      </c>
      <c r="C12" s="112" t="s">
        <v>8</v>
      </c>
      <c r="D12" s="140"/>
      <c r="E12" s="115"/>
      <c r="F12" s="116"/>
      <c r="G12" s="117"/>
      <c r="H12" s="115"/>
      <c r="I12" s="206"/>
    </row>
    <row r="13" spans="1:9">
      <c r="B13" s="129" t="s">
        <v>54</v>
      </c>
      <c r="C13" s="130" t="s">
        <v>48</v>
      </c>
      <c r="D13" s="186"/>
      <c r="E13" s="122"/>
      <c r="F13" s="123"/>
      <c r="G13" s="123"/>
      <c r="H13" s="122"/>
      <c r="I13" s="204"/>
    </row>
    <row r="14" spans="1:9" ht="43.5">
      <c r="B14" s="135" t="s">
        <v>3</v>
      </c>
      <c r="C14" s="113" t="s">
        <v>55</v>
      </c>
      <c r="D14" s="140"/>
      <c r="E14" s="115"/>
      <c r="F14" s="117"/>
      <c r="G14" s="117"/>
      <c r="H14" s="115"/>
      <c r="I14" s="206"/>
    </row>
    <row r="15" spans="1:9" ht="29">
      <c r="B15" s="136" t="s">
        <v>77</v>
      </c>
      <c r="C15" s="112" t="s">
        <v>8</v>
      </c>
      <c r="D15" s="140"/>
      <c r="E15" s="115"/>
      <c r="F15" s="117"/>
      <c r="G15" s="117"/>
      <c r="H15" s="115"/>
      <c r="I15" s="206"/>
    </row>
    <row r="16" spans="1:9">
      <c r="B16" s="129" t="s">
        <v>56</v>
      </c>
      <c r="C16" s="130"/>
      <c r="D16" s="142">
        <f>SUM(D14:D15)</f>
        <v>0</v>
      </c>
      <c r="E16" s="15">
        <f>SUM(E14:E15)</f>
        <v>0</v>
      </c>
      <c r="F16" s="180">
        <f t="shared" ref="F16" si="1">SUM(F14:F15)</f>
        <v>0</v>
      </c>
      <c r="G16" s="180">
        <f t="shared" ref="G16" si="2">SUM(G14:G15)</f>
        <v>0</v>
      </c>
      <c r="H16" s="15">
        <f t="shared" ref="H16" si="3">SUM(H14:H15)</f>
        <v>0</v>
      </c>
      <c r="I16" s="185">
        <f t="shared" ref="I16" si="4">SUM(I14:I15)</f>
        <v>0</v>
      </c>
    </row>
    <row r="17" spans="2:9" ht="12" customHeight="1">
      <c r="B17" s="133"/>
      <c r="C17" s="134"/>
      <c r="D17" s="143"/>
      <c r="E17" s="121"/>
      <c r="F17" s="121"/>
      <c r="G17" s="148"/>
      <c r="H17" s="121"/>
      <c r="I17" s="187"/>
    </row>
    <row r="18" spans="2:9" ht="18" customHeight="1" thickBot="1">
      <c r="B18" s="8" t="s">
        <v>57</v>
      </c>
      <c r="C18" s="182"/>
      <c r="D18" s="16" t="e">
        <f>D16+D12+D10</f>
        <v>#REF!</v>
      </c>
      <c r="E18" s="17" t="e">
        <f>E16+E12+E10</f>
        <v>#REF!</v>
      </c>
      <c r="F18" s="201" t="e">
        <f t="shared" ref="F18:I18" si="5">F16+F12+F10</f>
        <v>#REF!</v>
      </c>
      <c r="G18" s="201" t="e">
        <f t="shared" si="5"/>
        <v>#REF!</v>
      </c>
      <c r="H18" s="17">
        <f t="shared" si="5"/>
        <v>1537.2</v>
      </c>
      <c r="I18" s="188">
        <f t="shared" si="5"/>
        <v>365.8</v>
      </c>
    </row>
  </sheetData>
  <mergeCells count="6">
    <mergeCell ref="D6:E6"/>
    <mergeCell ref="F6:G6"/>
    <mergeCell ref="H4:I4"/>
    <mergeCell ref="H6:I6"/>
    <mergeCell ref="D4:E4"/>
    <mergeCell ref="F4:G4"/>
  </mergeCells>
  <pageMargins left="0.5" right="0.5" top="0.75" bottom="0.75" header="0.3" footer="0.3"/>
  <pageSetup scale="74" fitToHeight="0" orientation="landscape" r:id="rId1"/>
  <headerFooter>
    <oddHeader>&amp;R&amp;16Appendix D - Qtr Business Class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Q32"/>
  <sheetViews>
    <sheetView zoomScaleNormal="100" zoomScalePageLayoutView="50" workbookViewId="0">
      <selection activeCell="H1" sqref="H1"/>
    </sheetView>
  </sheetViews>
  <sheetFormatPr defaultColWidth="9.1796875" defaultRowHeight="14"/>
  <cols>
    <col min="1" max="1" width="3.7265625" style="32" customWidth="1"/>
    <col min="2" max="2" width="27.81640625" style="32" customWidth="1"/>
    <col min="3" max="4" width="14.7265625" style="32" customWidth="1"/>
    <col min="5" max="5" width="11.81640625" style="32" bestFit="1" customWidth="1"/>
    <col min="6" max="7" width="14.7265625" style="32" customWidth="1"/>
    <col min="8" max="8" width="11.81640625" style="32" bestFit="1" customWidth="1"/>
    <col min="9" max="10" width="3.7265625" style="32" customWidth="1"/>
    <col min="11" max="11" width="16.81640625" style="32" customWidth="1"/>
    <col min="12" max="15" width="14.7265625" style="32" customWidth="1"/>
    <col min="16" max="16384" width="9.1796875" style="32"/>
  </cols>
  <sheetData>
    <row r="1" spans="2:17" ht="18">
      <c r="B1" s="31" t="s">
        <v>91</v>
      </c>
      <c r="J1"/>
      <c r="K1"/>
      <c r="L1"/>
      <c r="M1"/>
      <c r="N1"/>
      <c r="O1"/>
      <c r="P1"/>
    </row>
    <row r="2" spans="2:17" customFormat="1" ht="12" customHeight="1"/>
    <row r="3" spans="2:17" ht="124.5" customHeight="1">
      <c r="B3" s="232" t="s">
        <v>92</v>
      </c>
      <c r="C3" s="232"/>
      <c r="D3" s="232"/>
      <c r="E3" s="232"/>
      <c r="F3" s="232"/>
      <c r="G3" s="232"/>
      <c r="H3" s="232"/>
      <c r="J3"/>
      <c r="K3"/>
      <c r="L3"/>
      <c r="M3"/>
      <c r="N3"/>
      <c r="O3"/>
      <c r="P3"/>
      <c r="Q3" s="33"/>
    </row>
    <row r="4" spans="2:17" customFormat="1" ht="14.15" customHeight="1"/>
    <row r="5" spans="2:17" customFormat="1" ht="15.5">
      <c r="B5" s="59" t="s">
        <v>93</v>
      </c>
    </row>
    <row r="6" spans="2:17" customFormat="1" ht="40" customHeight="1" thickBot="1">
      <c r="B6" s="21" t="s">
        <v>5</v>
      </c>
      <c r="C6" s="22" t="s">
        <v>94</v>
      </c>
      <c r="D6" s="22" t="s">
        <v>6</v>
      </c>
      <c r="E6" s="24" t="s">
        <v>7</v>
      </c>
      <c r="F6" s="22" t="s">
        <v>95</v>
      </c>
      <c r="G6" s="22" t="s">
        <v>96</v>
      </c>
      <c r="H6" s="24" t="s">
        <v>7</v>
      </c>
      <c r="L6" s="28" t="s">
        <v>97</v>
      </c>
      <c r="M6" s="28" t="s">
        <v>98</v>
      </c>
      <c r="N6" s="28" t="s">
        <v>99</v>
      </c>
      <c r="O6" s="28" t="s">
        <v>100</v>
      </c>
    </row>
    <row r="7" spans="2:17" customFormat="1" ht="14.5">
      <c r="B7" s="56" t="s">
        <v>0</v>
      </c>
      <c r="C7" s="71" t="e">
        <f>#REF!</f>
        <v>#REF!</v>
      </c>
      <c r="D7" s="72" t="e">
        <f>#REF!</f>
        <v>#REF!</v>
      </c>
      <c r="E7" s="51" t="e">
        <f>#REF!</f>
        <v>#REF!</v>
      </c>
      <c r="F7" s="71" t="e">
        <f>#REF!</f>
        <v>#REF!</v>
      </c>
      <c r="G7" s="72" t="e">
        <f>#REF!</f>
        <v>#REF!</v>
      </c>
      <c r="H7" s="74" t="e">
        <f>#REF!</f>
        <v>#REF!</v>
      </c>
      <c r="K7" s="11" t="s">
        <v>101</v>
      </c>
      <c r="L7" s="34" t="e">
        <f>$C$10</f>
        <v>#REF!</v>
      </c>
      <c r="M7" s="34">
        <f>$C$17</f>
        <v>0</v>
      </c>
      <c r="N7" s="34" t="e">
        <f>F10</f>
        <v>#REF!</v>
      </c>
      <c r="O7" s="34">
        <f>F17</f>
        <v>0</v>
      </c>
    </row>
    <row r="8" spans="2:17" customFormat="1" ht="14.5">
      <c r="B8" s="57" t="s">
        <v>1</v>
      </c>
      <c r="C8" s="73" t="e">
        <f>#REF!</f>
        <v>#REF!</v>
      </c>
      <c r="D8" s="5" t="e">
        <f>#REF!</f>
        <v>#REF!</v>
      </c>
      <c r="E8" s="52" t="e">
        <f>#REF!</f>
        <v>#REF!</v>
      </c>
      <c r="F8" s="73" t="e">
        <f>#REF!</f>
        <v>#REF!</v>
      </c>
      <c r="G8" s="5" t="e">
        <f>#REF!</f>
        <v>#REF!</v>
      </c>
      <c r="H8" s="75" t="e">
        <f>#REF!</f>
        <v>#REF!</v>
      </c>
      <c r="K8" s="11" t="s">
        <v>102</v>
      </c>
      <c r="L8" s="25" t="e">
        <f>#REF!</f>
        <v>#REF!</v>
      </c>
      <c r="M8" s="101">
        <v>3625802.1097407416</v>
      </c>
      <c r="N8" s="26"/>
      <c r="O8" s="27"/>
    </row>
    <row r="9" spans="2:17" customFormat="1" ht="14.5">
      <c r="B9" s="57" t="s">
        <v>2</v>
      </c>
      <c r="C9" s="73" t="e">
        <f>#REF!</f>
        <v>#REF!</v>
      </c>
      <c r="D9" s="5" t="e">
        <f>#REF!</f>
        <v>#REF!</v>
      </c>
      <c r="E9" s="52" t="e">
        <f>#REF!</f>
        <v>#REF!</v>
      </c>
      <c r="F9" s="73" t="e">
        <f>#REF!</f>
        <v>#REF!</v>
      </c>
      <c r="G9" s="5" t="e">
        <f>#REF!</f>
        <v>#REF!</v>
      </c>
      <c r="H9" s="75" t="e">
        <f>#REF!</f>
        <v>#REF!</v>
      </c>
      <c r="K9" s="32"/>
      <c r="L9" s="32"/>
      <c r="M9" s="32"/>
      <c r="N9" s="32"/>
      <c r="O9" s="32"/>
      <c r="P9" s="32"/>
      <c r="Q9" s="32"/>
    </row>
    <row r="10" spans="2:17" customFormat="1" ht="29.5" thickBot="1">
      <c r="B10" s="58" t="s">
        <v>4</v>
      </c>
      <c r="C10" s="53" t="e">
        <f>SUM(C7:C9)</f>
        <v>#REF!</v>
      </c>
      <c r="D10" s="54" t="e">
        <f>SUM(D7:D9)</f>
        <v>#REF!</v>
      </c>
      <c r="E10" s="55" t="e">
        <f>#REF!</f>
        <v>#REF!</v>
      </c>
      <c r="F10" s="53" t="e">
        <f t="shared" ref="F10:G10" si="0">SUM(F7:F9)</f>
        <v>#REF!</v>
      </c>
      <c r="G10" s="54" t="e">
        <f t="shared" si="0"/>
        <v>#REF!</v>
      </c>
      <c r="H10" s="55" t="e">
        <f>#REF!</f>
        <v>#REF!</v>
      </c>
      <c r="K10" s="29" t="s">
        <v>103</v>
      </c>
    </row>
    <row r="11" spans="2:17" customFormat="1" ht="14.5"/>
    <row r="12" spans="2:17" customFormat="1" ht="15.5">
      <c r="B12" s="59" t="s">
        <v>104</v>
      </c>
    </row>
    <row r="13" spans="2:17" customFormat="1" ht="24.5" thickBot="1">
      <c r="B13" s="21" t="s">
        <v>5</v>
      </c>
      <c r="C13" s="22" t="s">
        <v>94</v>
      </c>
      <c r="D13" s="22" t="s">
        <v>6</v>
      </c>
      <c r="E13" s="24" t="s">
        <v>7</v>
      </c>
      <c r="F13" s="22" t="s">
        <v>95</v>
      </c>
      <c r="G13" s="22" t="s">
        <v>96</v>
      </c>
      <c r="H13" s="24" t="s">
        <v>7</v>
      </c>
    </row>
    <row r="14" spans="2:17" customFormat="1" ht="14.5">
      <c r="B14" s="56" t="s">
        <v>0</v>
      </c>
      <c r="C14" s="103"/>
      <c r="D14" s="104"/>
      <c r="E14" s="105"/>
      <c r="F14" s="103"/>
      <c r="G14" s="50" t="e">
        <f>G7</f>
        <v>#REF!</v>
      </c>
      <c r="H14" s="51" t="e">
        <f>ROUND(F14/G14,3)</f>
        <v>#REF!</v>
      </c>
    </row>
    <row r="15" spans="2:17" customFormat="1" ht="14.5">
      <c r="B15" s="57" t="s">
        <v>1</v>
      </c>
      <c r="C15" s="106"/>
      <c r="D15" s="107"/>
      <c r="E15" s="108"/>
      <c r="F15" s="106"/>
      <c r="G15" s="25" t="e">
        <f t="shared" ref="G15:G16" si="1">G8</f>
        <v>#REF!</v>
      </c>
      <c r="H15" s="52" t="e">
        <f t="shared" ref="H15:H17" si="2">ROUND(F15/G15,3)</f>
        <v>#REF!</v>
      </c>
    </row>
    <row r="16" spans="2:17" customFormat="1" ht="14.5">
      <c r="B16" s="57" t="s">
        <v>2</v>
      </c>
      <c r="C16" s="106"/>
      <c r="D16" s="107"/>
      <c r="E16" s="108"/>
      <c r="F16" s="106"/>
      <c r="G16" s="25" t="e">
        <f t="shared" si="1"/>
        <v>#REF!</v>
      </c>
      <c r="H16" s="52" t="e">
        <f t="shared" si="2"/>
        <v>#REF!</v>
      </c>
    </row>
    <row r="17" spans="2:17" customFormat="1" ht="29.5" thickBot="1">
      <c r="B17" s="58" t="s">
        <v>4</v>
      </c>
      <c r="C17" s="53">
        <f>SUM(C14:C16)</f>
        <v>0</v>
      </c>
      <c r="D17" s="54">
        <f>SUM(D14:D16)</f>
        <v>0</v>
      </c>
      <c r="E17" s="55" t="e">
        <f t="shared" ref="E17" si="3">ROUND(C17/D17,3)</f>
        <v>#DIV/0!</v>
      </c>
      <c r="F17" s="53">
        <f>SUM(F14:F16)</f>
        <v>0</v>
      </c>
      <c r="G17" s="54" t="e">
        <f>SUM(G14:G16)</f>
        <v>#REF!</v>
      </c>
      <c r="H17" s="55" t="e">
        <f t="shared" si="2"/>
        <v>#REF!</v>
      </c>
    </row>
    <row r="18" spans="2:17" customFormat="1" ht="39.75" customHeight="1">
      <c r="B18" s="231" t="s">
        <v>105</v>
      </c>
      <c r="C18" s="231"/>
      <c r="D18" s="231"/>
      <c r="E18" s="231"/>
      <c r="F18" s="231"/>
      <c r="G18" s="231"/>
    </row>
    <row r="19" spans="2:17" customFormat="1" ht="15" customHeight="1">
      <c r="B19" s="70"/>
      <c r="C19" s="70"/>
      <c r="D19" s="70"/>
      <c r="E19" s="70"/>
      <c r="F19" s="70"/>
      <c r="G19" s="70"/>
      <c r="K19" s="29" t="s">
        <v>106</v>
      </c>
    </row>
    <row r="20" spans="2:17" customFormat="1" ht="14.5">
      <c r="B20" s="35"/>
      <c r="C20" s="20"/>
      <c r="D20" s="20"/>
      <c r="E20" s="20"/>
      <c r="F20" s="20"/>
      <c r="G20" s="20"/>
      <c r="H20" s="20"/>
    </row>
    <row r="21" spans="2:17" customFormat="1" ht="14.5">
      <c r="B21" s="23"/>
      <c r="C21" s="36"/>
      <c r="D21" s="36"/>
      <c r="E21" s="37"/>
      <c r="F21" s="37"/>
      <c r="G21" s="37"/>
      <c r="H21" s="37"/>
    </row>
    <row r="22" spans="2:17" customFormat="1" ht="14.5">
      <c r="B22" s="23"/>
      <c r="C22" s="36"/>
      <c r="D22" s="36"/>
      <c r="E22" s="37"/>
      <c r="F22" s="37"/>
      <c r="G22" s="37"/>
      <c r="H22" s="37"/>
    </row>
    <row r="23" spans="2:17" customFormat="1" ht="14.5">
      <c r="B23" s="23"/>
      <c r="C23" s="36"/>
      <c r="D23" s="36"/>
      <c r="E23" s="37"/>
      <c r="F23" s="37"/>
      <c r="G23" s="37"/>
      <c r="H23" s="37"/>
    </row>
    <row r="24" spans="2:17" customFormat="1" ht="14.5">
      <c r="B24" s="23"/>
      <c r="C24" s="36"/>
      <c r="D24" s="36"/>
      <c r="E24" s="37"/>
      <c r="F24" s="37"/>
      <c r="G24" s="37"/>
      <c r="H24" s="37"/>
    </row>
    <row r="25" spans="2:17" customFormat="1" ht="14.5">
      <c r="B25" s="23"/>
      <c r="C25" s="36"/>
      <c r="D25" s="36"/>
      <c r="E25" s="37"/>
      <c r="F25" s="37"/>
      <c r="G25" s="37"/>
      <c r="H25" s="37"/>
    </row>
    <row r="26" spans="2:17" customFormat="1" ht="14.5">
      <c r="B26" s="23"/>
      <c r="C26" s="36"/>
      <c r="D26" s="36"/>
      <c r="E26" s="37"/>
      <c r="F26" s="37"/>
      <c r="G26" s="37"/>
      <c r="H26" s="37"/>
    </row>
    <row r="27" spans="2:17" customFormat="1" ht="14.5">
      <c r="B27" s="23"/>
      <c r="C27" s="36"/>
      <c r="D27" s="36"/>
      <c r="E27" s="37"/>
      <c r="F27" s="37"/>
      <c r="G27" s="37"/>
      <c r="H27" s="37"/>
    </row>
    <row r="28" spans="2:17" customFormat="1" ht="14.5">
      <c r="B28" s="23"/>
      <c r="C28" s="36"/>
      <c r="D28" s="36"/>
      <c r="E28" s="37"/>
      <c r="F28" s="37"/>
      <c r="G28" s="37"/>
      <c r="H28" s="37"/>
    </row>
    <row r="29" spans="2:17" customFormat="1" ht="14.5">
      <c r="B29" s="23"/>
      <c r="C29" s="36"/>
      <c r="D29" s="36"/>
      <c r="E29" s="37"/>
      <c r="F29" s="37"/>
      <c r="G29" s="37"/>
      <c r="H29" s="37"/>
    </row>
    <row r="30" spans="2:17" customFormat="1" ht="14.5"/>
    <row r="31" spans="2:17" customFormat="1" ht="14.5"/>
    <row r="32" spans="2:17" ht="14.5">
      <c r="K32"/>
      <c r="L32"/>
      <c r="M32"/>
      <c r="N32"/>
      <c r="O32"/>
      <c r="P32"/>
      <c r="Q32" t="s">
        <v>107</v>
      </c>
    </row>
  </sheetData>
  <mergeCells count="2">
    <mergeCell ref="B18:G18"/>
    <mergeCell ref="B3:H3"/>
  </mergeCells>
  <pageMargins left="0.45" right="0.45" top="0.75" bottom="0.75" header="0.3" footer="0.3"/>
  <pageSetup scale="74" fitToWidth="0" fitToHeight="2" orientation="landscape" r:id="rId1"/>
  <headerFooter>
    <oddHeader>&amp;R&amp;16Appendix F - Secondary Metrics</oddHeader>
  </headerFooter>
  <colBreaks count="1" manualBreakCount="1">
    <brk id="9" max="31"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D16"/>
  <sheetViews>
    <sheetView zoomScaleNormal="100" workbookViewId="0"/>
  </sheetViews>
  <sheetFormatPr defaultColWidth="9.1796875" defaultRowHeight="14"/>
  <cols>
    <col min="1" max="1" width="4.1796875" style="32" customWidth="1"/>
    <col min="2" max="2" width="37.453125" style="32" customWidth="1"/>
    <col min="3" max="4" width="25.7265625" style="32" customWidth="1"/>
    <col min="5" max="5" width="3.54296875" style="32" customWidth="1"/>
    <col min="6" max="16384" width="9.1796875" style="32"/>
  </cols>
  <sheetData>
    <row r="1" spans="2:4" ht="18">
      <c r="B1" s="31" t="s">
        <v>108</v>
      </c>
    </row>
    <row r="2" spans="2:4" customFormat="1" ht="14.5"/>
    <row r="3" spans="2:4" ht="104.25" customHeight="1">
      <c r="B3" s="233" t="s">
        <v>109</v>
      </c>
      <c r="C3" s="233"/>
      <c r="D3" s="233"/>
    </row>
    <row r="5" spans="2:4" ht="21" customHeight="1">
      <c r="B5" s="234" t="s">
        <v>110</v>
      </c>
      <c r="C5" s="235"/>
      <c r="D5" s="236"/>
    </row>
    <row r="6" spans="2:4" ht="18" customHeight="1">
      <c r="B6" s="62" t="s">
        <v>111</v>
      </c>
      <c r="C6" s="63" t="s">
        <v>112</v>
      </c>
      <c r="D6" s="63" t="s">
        <v>113</v>
      </c>
    </row>
    <row r="7" spans="2:4" ht="18" customHeight="1">
      <c r="B7" s="64" t="s">
        <v>18</v>
      </c>
      <c r="C7" s="109"/>
      <c r="D7" s="109"/>
    </row>
    <row r="8" spans="2:4" ht="18" customHeight="1">
      <c r="B8" s="64" t="s">
        <v>114</v>
      </c>
      <c r="C8" s="109"/>
      <c r="D8" s="109"/>
    </row>
    <row r="9" spans="2:4" ht="18" customHeight="1">
      <c r="B9" s="64" t="s">
        <v>115</v>
      </c>
      <c r="C9" s="109"/>
      <c r="D9" s="109"/>
    </row>
    <row r="10" spans="2:4" ht="18" customHeight="1">
      <c r="B10" s="64" t="s">
        <v>116</v>
      </c>
      <c r="C10" s="109"/>
      <c r="D10" s="109"/>
    </row>
    <row r="11" spans="2:4" ht="18" customHeight="1">
      <c r="B11" s="64" t="s">
        <v>117</v>
      </c>
      <c r="C11" s="109"/>
      <c r="D11" s="109"/>
    </row>
    <row r="12" spans="2:4" ht="18" customHeight="1">
      <c r="B12" s="64" t="s">
        <v>24</v>
      </c>
      <c r="C12" s="109"/>
      <c r="D12" s="109"/>
    </row>
    <row r="13" spans="2:4" ht="18" customHeight="1">
      <c r="B13" s="64" t="s">
        <v>25</v>
      </c>
      <c r="C13" s="109"/>
      <c r="D13" s="109"/>
    </row>
    <row r="14" spans="2:4" ht="18" customHeight="1">
      <c r="B14" s="64" t="s">
        <v>26</v>
      </c>
      <c r="C14" s="109"/>
      <c r="D14" s="109"/>
    </row>
    <row r="15" spans="2:4" ht="18" customHeight="1">
      <c r="B15" s="64" t="s">
        <v>27</v>
      </c>
      <c r="C15" s="109"/>
      <c r="D15" s="109"/>
    </row>
    <row r="16" spans="2:4" ht="18" customHeight="1">
      <c r="B16" s="65" t="s">
        <v>118</v>
      </c>
      <c r="C16" s="102">
        <f>SUM(C7:C15)</f>
        <v>0</v>
      </c>
      <c r="D16" s="102">
        <f>SUM(D7:D15)</f>
        <v>0</v>
      </c>
    </row>
  </sheetData>
  <mergeCells count="2">
    <mergeCell ref="B3:D3"/>
    <mergeCell ref="B5:D5"/>
  </mergeCells>
  <pageMargins left="0.7" right="0.7" top="0.75" bottom="0.75" header="0.3" footer="0.3"/>
  <pageSetup scale="86" orientation="portrait" r:id="rId1"/>
  <headerFooter>
    <oddHeader>&amp;R&amp;16Appendix G - Transfer</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G63"/>
  <sheetViews>
    <sheetView zoomScaleNormal="100" workbookViewId="0">
      <pane ySplit="3" topLeftCell="A4" activePane="bottomLeft" state="frozen"/>
      <selection activeCell="F1" sqref="F1"/>
      <selection pane="bottomLeft" activeCell="G1" sqref="G1"/>
    </sheetView>
  </sheetViews>
  <sheetFormatPr defaultRowHeight="14.5"/>
  <cols>
    <col min="1" max="1" width="2.7265625" customWidth="1"/>
    <col min="2" max="2" width="7.81640625" customWidth="1"/>
    <col min="3" max="3" width="58" bestFit="1" customWidth="1"/>
    <col min="4" max="6" width="14.7265625" customWidth="1"/>
    <col min="7" max="7" width="16.7265625" customWidth="1"/>
    <col min="8" max="8" width="3" customWidth="1"/>
  </cols>
  <sheetData>
    <row r="1" spans="2:7">
      <c r="B1" s="30" t="s">
        <v>119</v>
      </c>
      <c r="D1" s="29" t="s">
        <v>120</v>
      </c>
    </row>
    <row r="2" spans="2:7" ht="15" thickBot="1"/>
    <row r="3" spans="2:7">
      <c r="B3" s="38"/>
      <c r="C3" s="39"/>
      <c r="D3" s="40" t="s">
        <v>0</v>
      </c>
      <c r="E3" s="41" t="s">
        <v>121</v>
      </c>
      <c r="F3" s="41" t="s">
        <v>122</v>
      </c>
      <c r="G3" s="42" t="s">
        <v>123</v>
      </c>
    </row>
    <row r="4" spans="2:7">
      <c r="B4" s="43" t="s">
        <v>124</v>
      </c>
      <c r="C4" s="44"/>
      <c r="D4" s="45"/>
      <c r="E4" s="61"/>
      <c r="F4" s="61"/>
      <c r="G4" s="44"/>
    </row>
    <row r="5" spans="2:7">
      <c r="B5" s="46">
        <v>1</v>
      </c>
      <c r="C5" s="47" t="s">
        <v>125</v>
      </c>
      <c r="D5" s="76"/>
      <c r="E5" s="77"/>
      <c r="F5" s="77"/>
      <c r="G5" s="78"/>
    </row>
    <row r="6" spans="2:7">
      <c r="B6" s="46">
        <v>2</v>
      </c>
      <c r="C6" s="47" t="s">
        <v>126</v>
      </c>
      <c r="D6" s="76"/>
      <c r="E6" s="77"/>
      <c r="F6" s="77"/>
      <c r="G6" s="78"/>
    </row>
    <row r="7" spans="2:7">
      <c r="B7" s="46">
        <v>3</v>
      </c>
      <c r="C7" s="47" t="s">
        <v>127</v>
      </c>
      <c r="D7" s="76"/>
      <c r="E7" s="77"/>
      <c r="F7" s="77"/>
      <c r="G7" s="78"/>
    </row>
    <row r="8" spans="2:7">
      <c r="B8" s="46">
        <v>4</v>
      </c>
      <c r="C8" s="47" t="s">
        <v>128</v>
      </c>
      <c r="D8" s="76"/>
      <c r="E8" s="77"/>
      <c r="F8" s="77"/>
      <c r="G8" s="78"/>
    </row>
    <row r="9" spans="2:7">
      <c r="B9" s="46">
        <v>5</v>
      </c>
      <c r="C9" s="47" t="s">
        <v>129</v>
      </c>
      <c r="D9" s="76"/>
      <c r="E9" s="77"/>
      <c r="F9" s="77"/>
      <c r="G9" s="78"/>
    </row>
    <row r="10" spans="2:7">
      <c r="B10" s="46">
        <v>6</v>
      </c>
      <c r="C10" s="47" t="s">
        <v>130</v>
      </c>
      <c r="D10" s="76"/>
      <c r="E10" s="77"/>
      <c r="F10" s="77"/>
      <c r="G10" s="78"/>
    </row>
    <row r="11" spans="2:7">
      <c r="B11" s="46">
        <v>7</v>
      </c>
      <c r="C11" s="47" t="s">
        <v>131</v>
      </c>
      <c r="D11" s="76"/>
      <c r="E11" s="77"/>
      <c r="F11" s="77"/>
      <c r="G11" s="78"/>
    </row>
    <row r="12" spans="2:7">
      <c r="B12" s="46"/>
      <c r="C12" s="48" t="s">
        <v>132</v>
      </c>
      <c r="D12" s="79"/>
      <c r="E12" s="80"/>
      <c r="F12" s="80"/>
      <c r="G12" s="81"/>
    </row>
    <row r="13" spans="2:7">
      <c r="B13" s="46">
        <v>8</v>
      </c>
      <c r="C13" s="47" t="s">
        <v>133</v>
      </c>
      <c r="D13" s="76"/>
      <c r="E13" s="77"/>
      <c r="F13" s="77"/>
      <c r="G13" s="78"/>
    </row>
    <row r="14" spans="2:7">
      <c r="B14" s="46">
        <v>9</v>
      </c>
      <c r="C14" s="47" t="s">
        <v>134</v>
      </c>
      <c r="D14" s="76"/>
      <c r="E14" s="77"/>
      <c r="F14" s="77"/>
      <c r="G14" s="78"/>
    </row>
    <row r="15" spans="2:7">
      <c r="B15" s="46">
        <v>10</v>
      </c>
      <c r="C15" s="47" t="s">
        <v>135</v>
      </c>
      <c r="D15" s="76"/>
      <c r="E15" s="77"/>
      <c r="F15" s="77"/>
      <c r="G15" s="78"/>
    </row>
    <row r="16" spans="2:7">
      <c r="B16" s="46"/>
      <c r="C16" s="82" t="s">
        <v>136</v>
      </c>
      <c r="D16" s="83"/>
      <c r="E16" s="84"/>
      <c r="F16" s="84"/>
      <c r="G16" s="85"/>
    </row>
    <row r="17" spans="2:7">
      <c r="B17" s="46"/>
      <c r="C17" s="48" t="s">
        <v>137</v>
      </c>
      <c r="D17" s="86"/>
      <c r="E17" s="87"/>
      <c r="F17" s="87"/>
      <c r="G17" s="88"/>
    </row>
    <row r="18" spans="2:7">
      <c r="B18" s="46"/>
      <c r="C18" s="47"/>
      <c r="D18" s="46"/>
      <c r="G18" s="47"/>
    </row>
    <row r="19" spans="2:7">
      <c r="B19" s="43" t="s">
        <v>138</v>
      </c>
      <c r="C19" s="44"/>
      <c r="D19" s="45"/>
      <c r="E19" s="61"/>
      <c r="F19" s="61"/>
      <c r="G19" s="44"/>
    </row>
    <row r="20" spans="2:7">
      <c r="B20" s="46">
        <v>11</v>
      </c>
      <c r="C20" s="47" t="s">
        <v>139</v>
      </c>
      <c r="D20" s="76"/>
      <c r="E20" s="77"/>
      <c r="F20" s="77"/>
      <c r="G20" s="78"/>
    </row>
    <row r="21" spans="2:7">
      <c r="B21" s="46">
        <v>12</v>
      </c>
      <c r="C21" s="47" t="s">
        <v>140</v>
      </c>
      <c r="D21" s="76"/>
      <c r="E21" s="77"/>
      <c r="F21" s="77"/>
      <c r="G21" s="78"/>
    </row>
    <row r="22" spans="2:7">
      <c r="B22" s="46"/>
      <c r="C22" s="48" t="s">
        <v>141</v>
      </c>
      <c r="D22" s="86"/>
      <c r="E22" s="87"/>
      <c r="F22" s="87"/>
      <c r="G22" s="88"/>
    </row>
    <row r="23" spans="2:7">
      <c r="B23" s="46"/>
      <c r="C23" s="47"/>
      <c r="D23" s="46"/>
      <c r="G23" s="47"/>
    </row>
    <row r="24" spans="2:7">
      <c r="B24" s="43" t="s">
        <v>142</v>
      </c>
      <c r="C24" s="44"/>
      <c r="D24" s="45"/>
      <c r="E24" s="61"/>
      <c r="F24" s="61"/>
      <c r="G24" s="44"/>
    </row>
    <row r="25" spans="2:7">
      <c r="B25" s="46"/>
      <c r="C25" s="48" t="s">
        <v>143</v>
      </c>
      <c r="D25" s="86"/>
      <c r="E25" s="87"/>
      <c r="F25" s="87"/>
      <c r="G25" s="88"/>
    </row>
    <row r="26" spans="2:7">
      <c r="B26" s="46"/>
      <c r="C26" s="47"/>
      <c r="D26" s="46"/>
      <c r="G26" s="47"/>
    </row>
    <row r="27" spans="2:7">
      <c r="B27" s="43" t="s">
        <v>144</v>
      </c>
      <c r="C27" s="44"/>
      <c r="D27" s="45"/>
      <c r="E27" s="61"/>
      <c r="F27" s="61"/>
      <c r="G27" s="44"/>
    </row>
    <row r="28" spans="2:7">
      <c r="B28" s="46">
        <v>13</v>
      </c>
      <c r="C28" s="47" t="s">
        <v>145</v>
      </c>
      <c r="D28" s="76"/>
      <c r="E28" s="77"/>
      <c r="F28" s="77"/>
      <c r="G28" s="78"/>
    </row>
    <row r="29" spans="2:7">
      <c r="B29" s="46">
        <v>14</v>
      </c>
      <c r="C29" s="47" t="s">
        <v>146</v>
      </c>
      <c r="D29" s="76"/>
      <c r="E29" s="77"/>
      <c r="F29" s="77"/>
      <c r="G29" s="78"/>
    </row>
    <row r="30" spans="2:7">
      <c r="B30" s="46"/>
      <c r="C30" s="48" t="s">
        <v>147</v>
      </c>
      <c r="D30" s="86"/>
      <c r="E30" s="87"/>
      <c r="F30" s="87"/>
      <c r="G30" s="88"/>
    </row>
    <row r="31" spans="2:7">
      <c r="B31" s="43" t="s">
        <v>148</v>
      </c>
      <c r="C31" s="44"/>
      <c r="D31" s="45"/>
      <c r="E31" s="61"/>
      <c r="F31" s="61"/>
      <c r="G31" s="44"/>
    </row>
    <row r="32" spans="2:7">
      <c r="B32" s="46">
        <v>15</v>
      </c>
      <c r="C32" s="47" t="s">
        <v>125</v>
      </c>
      <c r="D32" s="76"/>
      <c r="E32" s="77"/>
      <c r="F32" s="77"/>
      <c r="G32" s="78"/>
    </row>
    <row r="33" spans="2:7">
      <c r="B33" s="46">
        <v>16</v>
      </c>
      <c r="C33" s="47" t="s">
        <v>126</v>
      </c>
      <c r="D33" s="76"/>
      <c r="E33" s="77"/>
      <c r="F33" s="77"/>
      <c r="G33" s="78"/>
    </row>
    <row r="34" spans="2:7">
      <c r="B34" s="46">
        <v>17</v>
      </c>
      <c r="C34" s="47" t="s">
        <v>127</v>
      </c>
      <c r="D34" s="76"/>
      <c r="E34" s="77"/>
      <c r="F34" s="77"/>
      <c r="G34" s="78"/>
    </row>
    <row r="35" spans="2:7">
      <c r="B35" s="46">
        <v>18</v>
      </c>
      <c r="C35" s="47" t="s">
        <v>128</v>
      </c>
      <c r="D35" s="76"/>
      <c r="E35" s="77"/>
      <c r="F35" s="77"/>
      <c r="G35" s="78"/>
    </row>
    <row r="36" spans="2:7">
      <c r="B36" s="46">
        <v>19</v>
      </c>
      <c r="C36" s="47" t="s">
        <v>129</v>
      </c>
      <c r="D36" s="76"/>
      <c r="E36" s="77"/>
      <c r="F36" s="77"/>
      <c r="G36" s="78"/>
    </row>
    <row r="37" spans="2:7">
      <c r="B37" s="46">
        <v>20</v>
      </c>
      <c r="C37" s="47" t="s">
        <v>149</v>
      </c>
      <c r="D37" s="76"/>
      <c r="E37" s="77"/>
      <c r="F37" s="77"/>
      <c r="G37" s="78"/>
    </row>
    <row r="38" spans="2:7">
      <c r="B38" s="46">
        <v>21</v>
      </c>
      <c r="C38" s="47" t="s">
        <v>131</v>
      </c>
      <c r="D38" s="76"/>
      <c r="E38" s="77"/>
      <c r="F38" s="77"/>
      <c r="G38" s="78"/>
    </row>
    <row r="39" spans="2:7">
      <c r="B39" s="46">
        <v>22</v>
      </c>
      <c r="C39" s="47" t="s">
        <v>150</v>
      </c>
      <c r="D39" s="76"/>
      <c r="E39" s="77"/>
      <c r="F39" s="77"/>
      <c r="G39" s="78"/>
    </row>
    <row r="40" spans="2:7">
      <c r="B40" s="46">
        <v>23</v>
      </c>
      <c r="C40" s="47" t="s">
        <v>151</v>
      </c>
      <c r="D40" s="76"/>
      <c r="E40" s="77"/>
      <c r="F40" s="77"/>
      <c r="G40" s="78"/>
    </row>
    <row r="41" spans="2:7">
      <c r="B41" s="46"/>
      <c r="C41" s="48" t="s">
        <v>152</v>
      </c>
      <c r="D41" s="79"/>
      <c r="E41" s="80"/>
      <c r="F41" s="80"/>
      <c r="G41" s="81"/>
    </row>
    <row r="42" spans="2:7">
      <c r="B42" s="46">
        <v>24</v>
      </c>
      <c r="C42" s="47" t="s">
        <v>133</v>
      </c>
      <c r="D42" s="76"/>
      <c r="E42" s="77"/>
      <c r="F42" s="77"/>
      <c r="G42" s="78"/>
    </row>
    <row r="43" spans="2:7">
      <c r="B43" s="46">
        <v>25</v>
      </c>
      <c r="C43" s="47" t="s">
        <v>134</v>
      </c>
      <c r="D43" s="76"/>
      <c r="E43" s="77"/>
      <c r="F43" s="77"/>
      <c r="G43" s="78"/>
    </row>
    <row r="44" spans="2:7">
      <c r="B44" s="46">
        <v>26</v>
      </c>
      <c r="C44" s="47" t="s">
        <v>135</v>
      </c>
      <c r="D44" s="76"/>
      <c r="E44" s="77"/>
      <c r="F44" s="77"/>
      <c r="G44" s="78"/>
    </row>
    <row r="45" spans="2:7">
      <c r="B45" s="46"/>
      <c r="C45" s="47" t="s">
        <v>153</v>
      </c>
      <c r="D45" s="76"/>
      <c r="E45" s="77"/>
      <c r="F45" s="77"/>
      <c r="G45" s="78"/>
    </row>
    <row r="46" spans="2:7">
      <c r="B46" s="46"/>
      <c r="C46" s="48" t="s">
        <v>154</v>
      </c>
      <c r="D46" s="86"/>
      <c r="E46" s="87"/>
      <c r="F46" s="87"/>
      <c r="G46" s="88"/>
    </row>
    <row r="47" spans="2:7">
      <c r="B47" s="46"/>
      <c r="C47" s="47"/>
      <c r="D47" s="46"/>
      <c r="G47" s="47"/>
    </row>
    <row r="48" spans="2:7">
      <c r="B48" s="43" t="s">
        <v>155</v>
      </c>
      <c r="C48" s="44"/>
      <c r="D48" s="45"/>
      <c r="E48" s="61"/>
      <c r="F48" s="61"/>
      <c r="G48" s="44"/>
    </row>
    <row r="49" spans="2:7">
      <c r="B49" s="46">
        <v>27</v>
      </c>
      <c r="C49" s="47" t="s">
        <v>125</v>
      </c>
      <c r="D49" s="89"/>
      <c r="E49" s="77"/>
      <c r="F49" s="77"/>
      <c r="G49" s="78"/>
    </row>
    <row r="50" spans="2:7">
      <c r="B50" s="46">
        <v>28</v>
      </c>
      <c r="C50" s="47" t="s">
        <v>126</v>
      </c>
      <c r="D50" s="76"/>
      <c r="E50" s="77"/>
      <c r="F50" s="77"/>
      <c r="G50" s="78"/>
    </row>
    <row r="51" spans="2:7">
      <c r="B51" s="46">
        <v>29</v>
      </c>
      <c r="C51" s="47" t="s">
        <v>127</v>
      </c>
      <c r="D51" s="76"/>
      <c r="E51" s="77"/>
      <c r="F51" s="77"/>
      <c r="G51" s="78"/>
    </row>
    <row r="52" spans="2:7">
      <c r="B52" s="46">
        <v>30</v>
      </c>
      <c r="C52" s="47" t="s">
        <v>128</v>
      </c>
      <c r="D52" s="89"/>
      <c r="E52" s="77"/>
      <c r="F52" s="77"/>
      <c r="G52" s="78"/>
    </row>
    <row r="53" spans="2:7">
      <c r="B53" s="46">
        <v>31</v>
      </c>
      <c r="C53" s="47" t="s">
        <v>156</v>
      </c>
      <c r="D53" s="76"/>
      <c r="E53" s="77"/>
      <c r="F53" s="77"/>
      <c r="G53" s="78"/>
    </row>
    <row r="54" spans="2:7">
      <c r="B54" s="46">
        <v>32</v>
      </c>
      <c r="C54" s="47" t="s">
        <v>131</v>
      </c>
      <c r="D54" s="76"/>
      <c r="E54" s="77"/>
      <c r="F54" s="77"/>
      <c r="G54" s="78"/>
    </row>
    <row r="55" spans="2:7">
      <c r="B55" s="46">
        <v>33</v>
      </c>
      <c r="C55" s="47" t="s">
        <v>157</v>
      </c>
      <c r="D55" s="89"/>
      <c r="E55" s="77"/>
      <c r="F55" s="77"/>
      <c r="G55" s="78"/>
    </row>
    <row r="56" spans="2:7">
      <c r="B56" s="46">
        <v>34</v>
      </c>
      <c r="C56" s="47" t="s">
        <v>150</v>
      </c>
      <c r="D56" s="89"/>
      <c r="E56" s="77"/>
      <c r="F56" s="77"/>
      <c r="G56" s="78"/>
    </row>
    <row r="57" spans="2:7">
      <c r="B57" s="46">
        <v>35</v>
      </c>
      <c r="C57" s="47" t="s">
        <v>158</v>
      </c>
      <c r="D57" s="76"/>
      <c r="E57" s="77"/>
      <c r="F57" s="77"/>
      <c r="G57" s="78"/>
    </row>
    <row r="58" spans="2:7">
      <c r="B58" s="46"/>
      <c r="C58" s="48" t="s">
        <v>159</v>
      </c>
      <c r="D58" s="79"/>
      <c r="E58" s="80"/>
      <c r="F58" s="80"/>
      <c r="G58" s="81"/>
    </row>
    <row r="59" spans="2:7" ht="15" thickBot="1">
      <c r="B59" s="49"/>
      <c r="C59" s="90" t="s">
        <v>160</v>
      </c>
      <c r="D59" s="91"/>
      <c r="E59" s="92"/>
      <c r="F59" s="92"/>
      <c r="G59" s="93"/>
    </row>
    <row r="62" spans="2:7" ht="15" thickBot="1">
      <c r="B62" s="29" t="s">
        <v>161</v>
      </c>
    </row>
    <row r="63" spans="2:7" ht="20.25" customHeight="1" thickBot="1">
      <c r="B63" s="29" t="s">
        <v>162</v>
      </c>
      <c r="G63" s="94">
        <f>SUM(G5:G11)-G14-G15-G21</f>
        <v>0</v>
      </c>
    </row>
  </sheetData>
  <pageMargins left="0.5" right="0.5" top="0.75" bottom="0.5" header="0.3" footer="0.3"/>
  <pageSetup scale="96" fitToHeight="0" orientation="landscape" r:id="rId1"/>
  <headerFooter>
    <oddHeader xml:space="preserve">&amp;R&amp;16Appendix H - Cost Test&amp;11
</oddHeader>
  </headerFooter>
  <rowBreaks count="1" manualBreakCount="1">
    <brk id="30"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
  <sheetViews>
    <sheetView workbookViewId="0">
      <selection activeCell="F1" sqref="F1"/>
    </sheetView>
  </sheetViews>
  <sheetFormatPr defaultRowHeight="14.5"/>
  <cols>
    <col min="2" max="2" width="22.7265625" bestFit="1" customWidth="1"/>
  </cols>
  <sheetData>
    <row r="2" spans="2:2">
      <c r="B2" s="29" t="s">
        <v>28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6" ma:contentTypeDescription="Create a new document." ma:contentTypeScope="" ma:versionID="8a3035749d84f1ec8ef0acfe3243cc51">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a5df3301cb69bff59dcebdd055577f15"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2.xml><?xml version="1.0" encoding="utf-8"?>
<ds:datastoreItem xmlns:ds="http://schemas.openxmlformats.org/officeDocument/2006/customXml" ds:itemID="{6D6747A1-12BF-4046-909E-B94B95B669EF}">
  <ds:schemaRefs>
    <ds:schemaRef ds:uri="http://purl.org/dc/terms/"/>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ba291332-5843-45d8-bfc3-9844fb3e26da"/>
    <ds:schemaRef ds:uri="39c968e2-ee87-41b9-8fa8-4cd604c6e882"/>
    <ds:schemaRef ds:uri="http://www.w3.org/XML/1998/namespace"/>
  </ds:schemaRefs>
</ds:datastoreItem>
</file>

<file path=customXml/itemProps3.xml><?xml version="1.0" encoding="utf-8"?>
<ds:datastoreItem xmlns:ds="http://schemas.openxmlformats.org/officeDocument/2006/customXml" ds:itemID="{6A8EDB65-D72E-4F8E-9EFC-45A771B71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Table 8</vt:lpstr>
      <vt:lpstr>Ap A - Participant Def</vt:lpstr>
      <vt:lpstr>Qtr Electric Master</vt:lpstr>
      <vt:lpstr>Qtr Electric LMI</vt:lpstr>
      <vt:lpstr>Qtr Electric Business Class</vt:lpstr>
      <vt:lpstr>AP F - Secondary Metrics</vt:lpstr>
      <vt:lpstr>AP G - Transfer</vt:lpstr>
      <vt:lpstr>AP H - CostTest</vt:lpstr>
      <vt:lpstr>AP I - Program Changes</vt:lpstr>
      <vt:lpstr>'AP F - Secondary Metrics'!Print_Area</vt:lpstr>
      <vt:lpstr>'AP G - Transfer'!Print_Area</vt:lpstr>
      <vt:lpstr>'AP H - CostTest'!Print_Area</vt:lpstr>
      <vt:lpstr>'Qtr Electric Business Class'!Print_Area</vt:lpstr>
      <vt:lpstr>'Qtr Electric LMI'!Print_Area</vt:lpstr>
      <vt:lpstr>'Qtr Electric Master'!Print_Area</vt:lpstr>
      <vt:lpstr>'Table 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cp:lastModifiedBy>
  <cp:revision/>
  <dcterms:created xsi:type="dcterms:W3CDTF">2021-03-17T19:24:16Z</dcterms:created>
  <dcterms:modified xsi:type="dcterms:W3CDTF">2023-04-18T15:17:49Z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y fmtid="{D5CDD505-2E9C-101B-9397-08002B2CF9AE}" pid="3" name="MSIP_Label_6490586b-6766-439a-826f-fa6da183971c_Enabled">
    <vt:lpwstr>true</vt:lpwstr>
  </property>
  <property fmtid="{D5CDD505-2E9C-101B-9397-08002B2CF9AE}" pid="4" name="MSIP_Label_6490586b-6766-439a-826f-fa6da183971c_SetDate">
    <vt:lpwstr>2022-11-20T08:46:20Z</vt:lpwstr>
  </property>
  <property fmtid="{D5CDD505-2E9C-101B-9397-08002B2CF9AE}" pid="5" name="MSIP_Label_6490586b-6766-439a-826f-fa6da183971c_Method">
    <vt:lpwstr>Standard</vt:lpwstr>
  </property>
  <property fmtid="{D5CDD505-2E9C-101B-9397-08002B2CF9AE}" pid="6" name="MSIP_Label_6490586b-6766-439a-826f-fa6da183971c_Name">
    <vt:lpwstr>General</vt:lpwstr>
  </property>
  <property fmtid="{D5CDD505-2E9C-101B-9397-08002B2CF9AE}" pid="7" name="MSIP_Label_6490586b-6766-439a-826f-fa6da183971c_SiteId">
    <vt:lpwstr>e9aef9b7-25ca-4518-a881-33e546773136</vt:lpwstr>
  </property>
  <property fmtid="{D5CDD505-2E9C-101B-9397-08002B2CF9AE}" pid="8" name="MSIP_Label_6490586b-6766-439a-826f-fa6da183971c_ActionId">
    <vt:lpwstr>861e4825-712d-4378-8f01-0c49d3faca6e</vt:lpwstr>
  </property>
  <property fmtid="{D5CDD505-2E9C-101B-9397-08002B2CF9AE}" pid="9" name="MSIP_Label_6490586b-6766-439a-826f-fa6da183971c_ContentBits">
    <vt:lpwstr>0</vt:lpwstr>
  </property>
</Properties>
</file>